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дотаций'!$A$1:$S$50</definedName>
  </definedNames>
  <calcPr calcId="125725"/>
</workbook>
</file>

<file path=xl/calcChain.xml><?xml version="1.0" encoding="utf-8"?>
<calcChain xmlns="http://schemas.openxmlformats.org/spreadsheetml/2006/main">
  <c r="M21" i="7"/>
  <c r="S21" s="1"/>
  <c r="M22"/>
  <c r="S22" s="1"/>
  <c r="M23"/>
  <c r="S23" s="1"/>
  <c r="M24"/>
  <c r="S24" s="1"/>
  <c r="M25"/>
  <c r="S25" s="1"/>
  <c r="M26"/>
  <c r="M27"/>
  <c r="M28"/>
  <c r="M29"/>
  <c r="M30"/>
  <c r="M31"/>
  <c r="M32"/>
  <c r="M33"/>
  <c r="S33" s="1"/>
  <c r="M34"/>
  <c r="S34" s="1"/>
  <c r="M35"/>
  <c r="S35" s="1"/>
  <c r="M36"/>
  <c r="S36" s="1"/>
  <c r="M37"/>
  <c r="M38"/>
  <c r="M39"/>
  <c r="M40"/>
  <c r="M41"/>
  <c r="M42"/>
  <c r="M43"/>
  <c r="M44"/>
  <c r="M45"/>
  <c r="S45" s="1"/>
  <c r="M46"/>
  <c r="S46" s="1"/>
  <c r="M20"/>
  <c r="M10"/>
  <c r="M11"/>
  <c r="M12"/>
  <c r="M13"/>
  <c r="S13" s="1"/>
  <c r="M14"/>
  <c r="S14" s="1"/>
  <c r="M15"/>
  <c r="S15" s="1"/>
  <c r="M16"/>
  <c r="S16" s="1"/>
  <c r="M17"/>
  <c r="S17" s="1"/>
  <c r="M18"/>
  <c r="M9"/>
  <c r="L19"/>
  <c r="L8"/>
  <c r="L47" s="1"/>
  <c r="S26"/>
  <c r="S27"/>
  <c r="S28"/>
  <c r="S29"/>
  <c r="S30"/>
  <c r="S31"/>
  <c r="S32"/>
  <c r="S37"/>
  <c r="S38"/>
  <c r="S39"/>
  <c r="S40"/>
  <c r="S41"/>
  <c r="S42"/>
  <c r="S43"/>
  <c r="S44"/>
  <c r="S20"/>
  <c r="S18"/>
  <c r="S10"/>
  <c r="S11"/>
  <c r="S9"/>
  <c r="K8" l="1"/>
  <c r="K19"/>
  <c r="S12"/>
  <c r="F46"/>
  <c r="G46" s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G45" s="1"/>
  <c r="F20"/>
  <c r="F18"/>
  <c r="F10"/>
  <c r="F11"/>
  <c r="F12"/>
  <c r="F13"/>
  <c r="G13" s="1"/>
  <c r="F14"/>
  <c r="F15"/>
  <c r="F16"/>
  <c r="F17"/>
  <c r="F9"/>
  <c r="D21"/>
  <c r="G21" s="1"/>
  <c r="D22"/>
  <c r="D23"/>
  <c r="D24"/>
  <c r="G24" s="1"/>
  <c r="D25"/>
  <c r="D26"/>
  <c r="D27"/>
  <c r="D28"/>
  <c r="D29"/>
  <c r="D30"/>
  <c r="D31"/>
  <c r="G31" s="1"/>
  <c r="D32"/>
  <c r="G32" s="1"/>
  <c r="D33"/>
  <c r="G33" s="1"/>
  <c r="D34"/>
  <c r="D35"/>
  <c r="D36"/>
  <c r="G36" s="1"/>
  <c r="D37"/>
  <c r="D38"/>
  <c r="D39"/>
  <c r="D40"/>
  <c r="D41"/>
  <c r="D42"/>
  <c r="D43"/>
  <c r="G43" s="1"/>
  <c r="D44"/>
  <c r="G44" s="1"/>
  <c r="D45"/>
  <c r="D46"/>
  <c r="D20"/>
  <c r="G20" s="1"/>
  <c r="D10"/>
  <c r="G10" s="1"/>
  <c r="D11"/>
  <c r="D12"/>
  <c r="D13"/>
  <c r="D14"/>
  <c r="D15"/>
  <c r="D16"/>
  <c r="D17"/>
  <c r="G17" s="1"/>
  <c r="D18"/>
  <c r="G18" s="1"/>
  <c r="D9"/>
  <c r="G9" s="1"/>
  <c r="J8"/>
  <c r="J19"/>
  <c r="J47" s="1"/>
  <c r="I19"/>
  <c r="I8"/>
  <c r="I47" s="1"/>
  <c r="R47"/>
  <c r="Q47"/>
  <c r="P47"/>
  <c r="O47"/>
  <c r="N47"/>
  <c r="K47" l="1"/>
  <c r="H9"/>
  <c r="G11"/>
  <c r="G37"/>
  <c r="G25"/>
  <c r="G12"/>
  <c r="G38"/>
  <c r="G26"/>
  <c r="G39"/>
  <c r="G27"/>
  <c r="G15"/>
  <c r="G41"/>
  <c r="G29"/>
  <c r="G16"/>
  <c r="G42"/>
  <c r="G30"/>
  <c r="G14"/>
  <c r="G28"/>
  <c r="G40"/>
  <c r="G34"/>
  <c r="G22"/>
  <c r="G35"/>
  <c r="G23"/>
  <c r="E19"/>
  <c r="E8" l="1"/>
  <c r="H23" l="1"/>
  <c r="H20"/>
  <c r="H22"/>
  <c r="H24"/>
  <c r="H26"/>
  <c r="H28"/>
  <c r="H30"/>
  <c r="H32"/>
  <c r="H34"/>
  <c r="H36"/>
  <c r="H38"/>
  <c r="H40"/>
  <c r="H43"/>
  <c r="H45"/>
  <c r="H42"/>
  <c r="H46"/>
  <c r="H21"/>
  <c r="H25"/>
  <c r="H27"/>
  <c r="H29"/>
  <c r="H31"/>
  <c r="H33"/>
  <c r="H35"/>
  <c r="H37"/>
  <c r="H39"/>
  <c r="H41"/>
  <c r="H44"/>
  <c r="H18"/>
  <c r="H10"/>
  <c r="H17"/>
  <c r="H11"/>
  <c r="H12"/>
  <c r="H15"/>
  <c r="H13"/>
  <c r="H14"/>
  <c r="H16"/>
  <c r="E47"/>
  <c r="F19"/>
  <c r="F8"/>
  <c r="M8" l="1"/>
  <c r="M19"/>
  <c r="F47"/>
  <c r="M47" l="1"/>
  <c r="G19"/>
  <c r="G8"/>
  <c r="S19" l="1"/>
  <c r="G47"/>
  <c r="D47" s="1"/>
  <c r="S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S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<sst xmlns="http://schemas.openxmlformats.org/spreadsheetml/2006/main" count="124" uniqueCount="80">
  <si>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</si>
  <si>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</si>
  <si>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</si>
  <si>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</si>
  <si>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</si>
  <si>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</si>
  <si>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</si>
  <si>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</si>
  <si>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</si>
  <si>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</si>
  <si>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</si>
  <si>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</si>
  <si>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</si>
  <si>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</si>
  <si>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</si>
  <si>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</si>
  <si>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</si>
  <si>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</si>
  <si>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</si>
  <si>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</si>
  <si>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</si>
  <si>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</si>
  <si>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</si>
  <si>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</si>
  <si>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</si>
  <si>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</si>
  <si>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</si>
  <si>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</si>
  <si>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</si>
  <si>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</si>
  <si>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</si>
  <si>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</si>
  <si>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</si>
  <si>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</si>
  <si>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</si>
  <si>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</si>
  <si>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</si>
  <si>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</si>
  <si>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</si>
  <si>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</si>
  <si>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</si>
  <si>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</si>
  <si>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</si>
  <si>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</si>
  <si>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</si>
  <si>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</si>
  <si>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</si>
  <si>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</si>
  <si>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</si>
  <si>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</si>
  <si>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</si>
  <si>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</si>
  <si>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</si>
  <si>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</si>
  <si>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</si>
  <si>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</si>
  <si>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</si>
  <si>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</si>
  <si>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</si>
  <si>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</si>
  <si>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</si>
  <si>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</si>
  <si>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</si>
  <si>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</si>
  <si>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</si>
  <si>
    <t>за январь</t>
  </si>
  <si>
    <t>План распределения 
за период, 
тыс. рублей</t>
  </si>
  <si>
    <t>за 3 месяца 2026 года</t>
  </si>
  <si>
    <t>Факторный анализ влияния отдельных показателей 
на итоговое распределение за 3 месяца 2026 года</t>
  </si>
  <si>
    <t>за февраль</t>
  </si>
  <si>
    <t>6=5/11мес.*3</t>
  </si>
  <si>
    <t>Распределение дотаций за март за вычетом ранее предоставленных дотаций, тыс. рублей</t>
  </si>
  <si>
    <t>непривлечение кредитов кредитных организаций в марте 2026 года</t>
  </si>
  <si>
    <t>МО, муниципальный долг которых на 01.04.2026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</si>
  <si>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марте 2026 года (не применяется если объем долга на 01.04.2026 не превышает его объем по состоянию на начало 2026 года)</t>
  </si>
  <si>
    <t>Распределение дотаций за март с учетом выполнения условий предоставления дотаций, тыс. рублей</t>
  </si>
  <si>
    <t xml:space="preserve">досрочно
(распоряжение 
МФ СО 
от 25.03.2026 
№ 01-08/11) </t>
  </si>
  <si>
    <t xml:space="preserve">досрочно
(распоряжение 
МФ СО 
от 17.04.2026 
№ 01-08/17) </t>
  </si>
  <si>
    <t>13=7-(9+…+12)</t>
  </si>
  <si>
    <t>Ранее предоставленные дотации в 2026 году,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</si>
</sst>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4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2" fillId="19" borderId="9" xfId="0" applyFont="1" applyFill="1" applyBorder="1" applyAlignment="1">
      <alignment horizontal="center" vertical="center" wrapText="1"/>
    </xf>
    <xf numFmtId="0" fontId="2" fillId="19" borderId="10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99FF"/>
      <color rgb="FFFF9999"/>
      <color rgb="FFCCFF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Z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S1"/>
    </sheetView>
  </sheetViews>
  <sheetFormatPr defaultColWidth="9.140625" defaultRowHeight="12.75"/>
  <cols>
    <col min="1" max="1" width="27.140625" style="1" customWidth="1"/>
    <col min="2" max="2" width="13.7109375" style="1" customWidth="1"/>
    <col min="3" max="3" width="9.28515625" style="1" customWidth="1"/>
    <col min="4" max="4" width="12.7109375" style="1" customWidth="1"/>
    <col min="5" max="5" width="11.42578125" style="1" customWidth="1"/>
    <col min="6" max="6" width="14.28515625" style="1" customWidth="1"/>
    <col min="7" max="7" width="13.5703125" style="1" customWidth="1"/>
    <col min="8" max="8" width="13.42578125" style="1" customWidth="1"/>
    <col min="9" max="10" width="11.5703125" style="1" bestFit="1" customWidth="1"/>
    <col min="11" max="12" width="13.28515625" style="1" customWidth="1"/>
    <col min="13" max="13" width="15.42578125" style="1" customWidth="1"/>
    <col min="14" max="14" width="18.42578125" style="1" customWidth="1"/>
    <col min="15" max="15" width="18.85546875" style="1" customWidth="1"/>
    <col min="16" max="16" width="21.140625" style="1" customWidth="1"/>
    <col min="17" max="17" width="15.140625" style="1" customWidth="1"/>
    <col min="18" max="18" width="14" style="1" customWidth="1"/>
    <col min="19" max="19" width="13.42578125" style="1" customWidth="1"/>
    <col min="20" max="20" width="36.28515625" style="1" bestFit="1" customWidth="1"/>
    <col min="21" max="21" width="13.7109375" style="1" bestFit="1" customWidth="1"/>
    <col min="22" max="22" width="12.5703125" style="1" bestFit="1" customWidth="1"/>
    <col min="23" max="23" width="10.5703125" style="1" bestFit="1" customWidth="1"/>
    <col min="24" max="16384" width="9.140625" style="1"/>
  </cols>
  <sheetData>
    <row r="1" spans="1:26" ht="21.75" customHeight="1">
      <c r="A1" s="52" t="s">
        <v>51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</row>
    <row r="2" spans="1:26" ht="15.75">
      <c r="A2" s="35" t="s">
        <v>67</v>
      </c>
    </row>
    <row r="3" spans="1:26" ht="25.5" customHeight="1">
      <c r="A3" s="53" t="s">
        <v>15</v>
      </c>
      <c r="B3" s="60" t="s">
        <v>60</v>
      </c>
      <c r="C3" s="60"/>
      <c r="D3" s="58" t="s">
        <v>47</v>
      </c>
      <c r="E3" s="54" t="s">
        <v>57</v>
      </c>
      <c r="F3" s="53" t="s">
        <v>66</v>
      </c>
      <c r="G3" s="53" t="s">
        <v>58</v>
      </c>
      <c r="H3" s="55" t="s">
        <v>59</v>
      </c>
      <c r="I3" s="53" t="s">
        <v>79</v>
      </c>
      <c r="J3" s="53"/>
      <c r="K3" s="53"/>
      <c r="L3" s="53"/>
      <c r="M3" s="53" t="s">
        <v>71</v>
      </c>
      <c r="N3" s="61" t="s">
        <v>53</v>
      </c>
      <c r="O3" s="62"/>
      <c r="P3" s="62"/>
      <c r="Q3" s="62"/>
      <c r="R3" s="63"/>
      <c r="S3" s="53" t="s">
        <v>75</v>
      </c>
    </row>
    <row r="4" spans="1:26" ht="42.75" customHeight="1">
      <c r="A4" s="53"/>
      <c r="B4" s="60"/>
      <c r="C4" s="60"/>
      <c r="D4" s="58"/>
      <c r="E4" s="54"/>
      <c r="F4" s="53"/>
      <c r="G4" s="53"/>
      <c r="H4" s="56"/>
      <c r="I4" s="53"/>
      <c r="J4" s="53"/>
      <c r="K4" s="53"/>
      <c r="L4" s="53"/>
      <c r="M4" s="53"/>
      <c r="N4" s="59" t="s">
        <v>72</v>
      </c>
      <c r="O4" s="59"/>
      <c r="P4" s="59" t="s">
        <v>74</v>
      </c>
      <c r="Q4" s="64" t="s">
        <v>62</v>
      </c>
      <c r="R4" s="64" t="s">
        <v>63</v>
      </c>
      <c r="S4" s="53"/>
    </row>
    <row r="5" spans="1:26" ht="87" customHeight="1">
      <c r="A5" s="53"/>
      <c r="B5" s="60"/>
      <c r="C5" s="60"/>
      <c r="D5" s="58"/>
      <c r="E5" s="54"/>
      <c r="F5" s="53"/>
      <c r="G5" s="53"/>
      <c r="H5" s="56"/>
      <c r="I5" s="53" t="s">
        <v>65</v>
      </c>
      <c r="J5" s="53" t="s">
        <v>69</v>
      </c>
      <c r="K5" s="53" t="s">
        <v>76</v>
      </c>
      <c r="L5" s="53" t="s">
        <v>77</v>
      </c>
      <c r="M5" s="53"/>
      <c r="N5" s="59" t="s">
        <v>61</v>
      </c>
      <c r="O5" s="59" t="s">
        <v>73</v>
      </c>
      <c r="P5" s="59"/>
      <c r="Q5" s="65"/>
      <c r="R5" s="65"/>
      <c r="S5" s="53"/>
    </row>
    <row r="6" spans="1:26" ht="32.25" customHeight="1">
      <c r="A6" s="53"/>
      <c r="B6" s="45" t="s">
        <v>48</v>
      </c>
      <c r="C6" s="45" t="s">
        <v>16</v>
      </c>
      <c r="D6" s="58"/>
      <c r="E6" s="54"/>
      <c r="F6" s="53"/>
      <c r="G6" s="53"/>
      <c r="H6" s="57"/>
      <c r="I6" s="53"/>
      <c r="J6" s="53"/>
      <c r="K6" s="53"/>
      <c r="L6" s="53"/>
      <c r="M6" s="53"/>
      <c r="N6" s="59"/>
      <c r="O6" s="59"/>
      <c r="P6" s="59"/>
      <c r="Q6" s="66"/>
      <c r="R6" s="66"/>
      <c r="S6" s="53"/>
    </row>
    <row r="7" spans="1:26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 t="s">
        <v>54</v>
      </c>
      <c r="H7" s="13" t="s">
        <v>55</v>
      </c>
      <c r="I7" s="13">
        <v>9</v>
      </c>
      <c r="J7" s="13">
        <v>10</v>
      </c>
      <c r="K7" s="13">
        <v>11</v>
      </c>
      <c r="L7" s="13">
        <v>12</v>
      </c>
      <c r="M7" s="13" t="s">
        <v>78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"/>
      <c r="U7" s="1"/>
      <c r="V7" s="1"/>
      <c r="W7" s="1"/>
      <c r="X7" s="1"/>
      <c r="Y7" s="1"/>
      <c r="Z7" s="1"/>
    </row>
    <row r="8" spans="1:26" s="3" customFormat="1" ht="15.75">
      <c r="A8" s="20" t="s">
        <v>4</v>
      </c>
      <c r="B8" s="9"/>
      <c r="C8" s="9"/>
      <c r="D8" s="10"/>
      <c r="E8" s="48">
        <f t="shared" ref="E8:M8" si="0">SUM(E9:E18)</f>
        <v>592679</v>
      </c>
      <c r="F8" s="18">
        <f t="shared" si="0"/>
        <v>161639.79999999999</v>
      </c>
      <c r="G8" s="18">
        <f t="shared" si="0"/>
        <v>161639.79999999999</v>
      </c>
      <c r="H8" s="18">
        <f t="shared" si="0"/>
        <v>0</v>
      </c>
      <c r="I8" s="18">
        <f t="shared" si="0"/>
        <v>53879.9</v>
      </c>
      <c r="J8" s="18">
        <f>SUM(J9:J18)</f>
        <v>53880.000000000007</v>
      </c>
      <c r="K8" s="18">
        <f>SUM(K9:K18)</f>
        <v>0</v>
      </c>
      <c r="L8" s="18">
        <f>SUM(L9:L18)</f>
        <v>15336</v>
      </c>
      <c r="M8" s="18">
        <f t="shared" si="0"/>
        <v>38543.9</v>
      </c>
      <c r="N8" s="18"/>
      <c r="O8" s="18"/>
      <c r="P8" s="18"/>
      <c r="Q8" s="18"/>
      <c r="R8" s="18"/>
      <c r="S8" s="18">
        <f>SUM(S9:S18)</f>
        <v>46908.900000000009</v>
      </c>
      <c r="T8" s="1"/>
      <c r="U8" s="1"/>
      <c r="V8" s="1"/>
      <c r="W8" s="1"/>
      <c r="X8" s="1"/>
      <c r="Y8" s="1"/>
      <c r="Z8" s="1"/>
    </row>
    <row r="9" spans="1:26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0</v>
      </c>
      <c r="F9" s="19">
        <f>ROUND(E9/11*3,1)</f>
        <v>0</v>
      </c>
      <c r="G9" s="19">
        <f>ROUND(D9*F9,1)</f>
        <v>0</v>
      </c>
      <c r="H9" s="19">
        <f>G9-F9</f>
        <v>0</v>
      </c>
      <c r="I9" s="19">
        <v>0</v>
      </c>
      <c r="J9" s="19">
        <v>0</v>
      </c>
      <c r="K9" s="19"/>
      <c r="L9" s="19"/>
      <c r="M9" s="19">
        <f>G9-SUM(I9:L9)</f>
        <v>0</v>
      </c>
      <c r="N9" s="43"/>
      <c r="O9" s="43"/>
      <c r="P9" s="44"/>
      <c r="Q9" s="44" t="s">
        <v>64</v>
      </c>
      <c r="R9" s="44" t="s">
        <v>64</v>
      </c>
      <c r="S9" s="19">
        <f>IF(OR(N9="-",O9="-",P9="-",Q9="-",R9="-"),0,IF(M9&lt;0,0,M9))</f>
        <v>0</v>
      </c>
      <c r="T9" s="36"/>
      <c r="U9" s="1"/>
      <c r="V9" s="1"/>
      <c r="W9" s="36"/>
      <c r="X9" s="36"/>
      <c r="Y9" s="1"/>
      <c r="Z9" s="1"/>
    </row>
    <row r="10" spans="1:26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18" si="1">(B10*C10)/C10</f>
        <v>1</v>
      </c>
      <c r="E10" s="51">
        <v>90774</v>
      </c>
      <c r="F10" s="19">
        <f t="shared" ref="F10:F17" si="2">ROUND(E10/11*3,1)</f>
        <v>24756.5</v>
      </c>
      <c r="G10" s="19">
        <f t="shared" ref="G10:G18" si="3">ROUND(D10*F10,1)</f>
        <v>24756.5</v>
      </c>
      <c r="H10" s="19">
        <f t="shared" ref="H10:H18" si="4">G10-F10</f>
        <v>0</v>
      </c>
      <c r="I10" s="19">
        <v>8252.2000000000007</v>
      </c>
      <c r="J10" s="19">
        <v>8252.2000000000007</v>
      </c>
      <c r="K10" s="19"/>
      <c r="L10" s="19"/>
      <c r="M10" s="19">
        <f t="shared" ref="M10:M46" si="5">G10-SUM(I10:L10)</f>
        <v>8252.0999999999985</v>
      </c>
      <c r="N10" s="43"/>
      <c r="O10" s="43"/>
      <c r="P10" s="44"/>
      <c r="Q10" s="44"/>
      <c r="R10" s="44"/>
      <c r="S10" s="19">
        <f t="shared" ref="S10:S17" si="6">IF(OR(N10="-",O10="-",P10="-",Q10="-",R10="-"),0,IF(M10&lt;0,0,M10))</f>
        <v>8252.0999999999985</v>
      </c>
      <c r="T10" s="36"/>
      <c r="U10" s="1"/>
      <c r="V10" s="1"/>
      <c r="W10" s="36"/>
      <c r="X10" s="36"/>
      <c r="Y10" s="1"/>
      <c r="Z10" s="1"/>
    </row>
    <row r="11" spans="1:26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87502</v>
      </c>
      <c r="F11" s="19">
        <f t="shared" si="2"/>
        <v>23864.2</v>
      </c>
      <c r="G11" s="19">
        <f t="shared" si="3"/>
        <v>23864.2</v>
      </c>
      <c r="H11" s="19">
        <f t="shared" si="4"/>
        <v>0</v>
      </c>
      <c r="I11" s="19">
        <v>7954.7</v>
      </c>
      <c r="J11" s="19">
        <v>7954.8</v>
      </c>
      <c r="K11" s="19"/>
      <c r="L11" s="19"/>
      <c r="M11" s="19">
        <f t="shared" si="5"/>
        <v>7954.7000000000007</v>
      </c>
      <c r="N11" s="43"/>
      <c r="O11" s="43"/>
      <c r="P11" s="44"/>
      <c r="Q11" s="44"/>
      <c r="R11" s="44"/>
      <c r="S11" s="19">
        <f t="shared" si="6"/>
        <v>7954.7000000000007</v>
      </c>
      <c r="T11" s="36"/>
      <c r="U11" s="1"/>
      <c r="V11" s="1"/>
      <c r="W11" s="36"/>
      <c r="X11" s="36"/>
      <c r="Y11" s="1"/>
      <c r="Z11" s="1"/>
    </row>
    <row r="12" spans="1:26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76681</v>
      </c>
      <c r="F12" s="19">
        <f t="shared" si="2"/>
        <v>20913</v>
      </c>
      <c r="G12" s="19">
        <f t="shared" si="3"/>
        <v>20913</v>
      </c>
      <c r="H12" s="19">
        <f t="shared" si="4"/>
        <v>0</v>
      </c>
      <c r="I12" s="19">
        <v>6971</v>
      </c>
      <c r="J12" s="19">
        <v>6971</v>
      </c>
      <c r="K12" s="19"/>
      <c r="L12" s="19">
        <v>15336</v>
      </c>
      <c r="M12" s="19">
        <f t="shared" si="5"/>
        <v>-8365</v>
      </c>
      <c r="N12" s="43"/>
      <c r="O12" s="43"/>
      <c r="P12" s="44"/>
      <c r="Q12" s="44"/>
      <c r="R12" s="44"/>
      <c r="S12" s="19">
        <f t="shared" si="6"/>
        <v>0</v>
      </c>
      <c r="T12" s="36"/>
      <c r="U12" s="1"/>
      <c r="V12" s="1"/>
      <c r="W12" s="36"/>
      <c r="X12" s="36"/>
      <c r="Y12" s="1"/>
      <c r="Z12" s="1"/>
    </row>
    <row r="13" spans="1:26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84969</v>
      </c>
      <c r="F13" s="19">
        <f t="shared" si="2"/>
        <v>23173.4</v>
      </c>
      <c r="G13" s="19">
        <f t="shared" si="3"/>
        <v>23173.4</v>
      </c>
      <c r="H13" s="19">
        <f t="shared" si="4"/>
        <v>0</v>
      </c>
      <c r="I13" s="19">
        <v>7724.5</v>
      </c>
      <c r="J13" s="19">
        <v>7724.4</v>
      </c>
      <c r="K13" s="19"/>
      <c r="L13" s="19"/>
      <c r="M13" s="19">
        <f t="shared" si="5"/>
        <v>7724.5000000000018</v>
      </c>
      <c r="N13" s="43"/>
      <c r="O13" s="43"/>
      <c r="P13" s="44"/>
      <c r="Q13" s="44"/>
      <c r="R13" s="44"/>
      <c r="S13" s="19">
        <f t="shared" si="6"/>
        <v>7724.5000000000018</v>
      </c>
      <c r="T13" s="36"/>
      <c r="U13" s="1"/>
      <c r="V13" s="1"/>
      <c r="W13" s="36"/>
      <c r="X13" s="36"/>
      <c r="Y13" s="1"/>
      <c r="Z13" s="1"/>
    </row>
    <row r="14" spans="1:26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33821</v>
      </c>
      <c r="F14" s="19">
        <f t="shared" si="2"/>
        <v>9223.9</v>
      </c>
      <c r="G14" s="19">
        <f t="shared" si="3"/>
        <v>9223.9</v>
      </c>
      <c r="H14" s="19">
        <f t="shared" si="4"/>
        <v>0</v>
      </c>
      <c r="I14" s="19">
        <v>3074.6</v>
      </c>
      <c r="J14" s="19">
        <v>3074.7000000000003</v>
      </c>
      <c r="K14" s="19"/>
      <c r="L14" s="19"/>
      <c r="M14" s="19">
        <f t="shared" si="5"/>
        <v>3074.5999999999995</v>
      </c>
      <c r="N14" s="43"/>
      <c r="O14" s="43"/>
      <c r="P14" s="44"/>
      <c r="Q14" s="44"/>
      <c r="R14" s="44"/>
      <c r="S14" s="19">
        <f t="shared" si="6"/>
        <v>3074.5999999999995</v>
      </c>
      <c r="T14" s="36"/>
      <c r="U14" s="1"/>
      <c r="V14" s="1"/>
      <c r="W14" s="36"/>
      <c r="X14" s="36"/>
      <c r="Y14" s="1"/>
    </row>
    <row r="15" spans="1:26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65667</v>
      </c>
      <c r="F15" s="19">
        <f t="shared" si="2"/>
        <v>17909.2</v>
      </c>
      <c r="G15" s="19">
        <f t="shared" si="3"/>
        <v>17909.2</v>
      </c>
      <c r="H15" s="19">
        <f t="shared" si="4"/>
        <v>0</v>
      </c>
      <c r="I15" s="19">
        <v>5969.7</v>
      </c>
      <c r="J15" s="19">
        <v>5969.8</v>
      </c>
      <c r="K15" s="19"/>
      <c r="L15" s="19"/>
      <c r="M15" s="19">
        <f t="shared" si="5"/>
        <v>5969.7000000000007</v>
      </c>
      <c r="N15" s="43"/>
      <c r="O15" s="43"/>
      <c r="P15" s="44"/>
      <c r="Q15" s="44"/>
      <c r="R15" s="44"/>
      <c r="S15" s="19">
        <f t="shared" si="6"/>
        <v>5969.7000000000007</v>
      </c>
      <c r="T15" s="36"/>
      <c r="U15" s="1"/>
      <c r="V15" s="1"/>
      <c r="W15" s="36"/>
      <c r="X15" s="36"/>
      <c r="Y15" s="1"/>
    </row>
    <row r="16" spans="1:26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35986</v>
      </c>
      <c r="F16" s="19">
        <f t="shared" si="2"/>
        <v>9814.4</v>
      </c>
      <c r="G16" s="19">
        <f t="shared" si="3"/>
        <v>9814.4</v>
      </c>
      <c r="H16" s="19">
        <f t="shared" si="4"/>
        <v>0</v>
      </c>
      <c r="I16" s="19">
        <v>3271.5</v>
      </c>
      <c r="J16" s="19">
        <v>3271.3999999999996</v>
      </c>
      <c r="K16" s="19"/>
      <c r="L16" s="19"/>
      <c r="M16" s="19">
        <f t="shared" si="5"/>
        <v>3271.5</v>
      </c>
      <c r="N16" s="43"/>
      <c r="O16" s="43"/>
      <c r="P16" s="44"/>
      <c r="Q16" s="44"/>
      <c r="R16" s="44"/>
      <c r="S16" s="19">
        <f t="shared" si="6"/>
        <v>3271.5</v>
      </c>
      <c r="T16" s="36"/>
      <c r="U16" s="1"/>
      <c r="V16" s="1"/>
      <c r="W16" s="36"/>
      <c r="X16" s="36"/>
      <c r="Y16" s="1"/>
    </row>
    <row r="17" spans="1:26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74359</v>
      </c>
      <c r="F17" s="19">
        <f t="shared" si="2"/>
        <v>20279.7</v>
      </c>
      <c r="G17" s="19">
        <f t="shared" si="3"/>
        <v>20279.7</v>
      </c>
      <c r="H17" s="19">
        <f t="shared" si="4"/>
        <v>0</v>
      </c>
      <c r="I17" s="19">
        <v>6759.9</v>
      </c>
      <c r="J17" s="19">
        <v>6759.9</v>
      </c>
      <c r="K17" s="19"/>
      <c r="L17" s="19"/>
      <c r="M17" s="19">
        <f t="shared" si="5"/>
        <v>6759.9000000000015</v>
      </c>
      <c r="N17" s="43"/>
      <c r="O17" s="43"/>
      <c r="P17" s="44"/>
      <c r="Q17" s="44"/>
      <c r="R17" s="44"/>
      <c r="S17" s="19">
        <f t="shared" si="6"/>
        <v>6759.9000000000015</v>
      </c>
      <c r="T17" s="36"/>
      <c r="U17" s="1"/>
      <c r="V17" s="1"/>
      <c r="W17" s="36"/>
      <c r="X17" s="36"/>
      <c r="Y17" s="1"/>
    </row>
    <row r="18" spans="1:26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42920</v>
      </c>
      <c r="F18" s="19">
        <f>ROUND(E18/11*3,1)</f>
        <v>11705.5</v>
      </c>
      <c r="G18" s="19">
        <f t="shared" si="3"/>
        <v>11705.5</v>
      </c>
      <c r="H18" s="19">
        <f t="shared" si="4"/>
        <v>0</v>
      </c>
      <c r="I18" s="19">
        <v>3901.8</v>
      </c>
      <c r="J18" s="19">
        <v>3901.8</v>
      </c>
      <c r="K18" s="19"/>
      <c r="L18" s="19"/>
      <c r="M18" s="19">
        <f t="shared" si="5"/>
        <v>3901.8999999999996</v>
      </c>
      <c r="N18" s="44"/>
      <c r="O18" s="43"/>
      <c r="P18" s="44"/>
      <c r="Q18" s="44"/>
      <c r="R18" s="44"/>
      <c r="S18" s="19">
        <f>IF(OR(N18="-",O18="-",P18="-",Q18="-",R18="-"),0,IF(M18&lt;0,0,M18))</f>
        <v>3901.8999999999996</v>
      </c>
      <c r="T18" s="36"/>
      <c r="U18" s="1"/>
      <c r="V18" s="1"/>
      <c r="W18" s="36"/>
      <c r="X18" s="36"/>
      <c r="Y18" s="1"/>
    </row>
    <row r="19" spans="1:26" s="2" customFormat="1" ht="17.100000000000001" customHeight="1">
      <c r="A19" s="7" t="s">
        <v>17</v>
      </c>
      <c r="B19" s="9"/>
      <c r="C19" s="9"/>
      <c r="D19" s="10"/>
      <c r="E19" s="48">
        <f>SUM(E20:E46)</f>
        <v>907321</v>
      </c>
      <c r="F19" s="18">
        <f t="shared" ref="F19:M19" si="7">SUM(F20:F46)</f>
        <v>247451.2</v>
      </c>
      <c r="G19" s="18">
        <f t="shared" si="7"/>
        <v>247451.2</v>
      </c>
      <c r="H19" s="18">
        <f t="shared" si="7"/>
        <v>0</v>
      </c>
      <c r="I19" s="18">
        <f t="shared" si="7"/>
        <v>82483.899999999994</v>
      </c>
      <c r="J19" s="18">
        <f t="shared" si="7"/>
        <v>82483.7</v>
      </c>
      <c r="K19" s="18">
        <f t="shared" si="7"/>
        <v>10000</v>
      </c>
      <c r="L19" s="18">
        <f t="shared" si="7"/>
        <v>0</v>
      </c>
      <c r="M19" s="18">
        <f t="shared" si="7"/>
        <v>72483.599999999991</v>
      </c>
      <c r="N19" s="18"/>
      <c r="O19" s="18"/>
      <c r="P19" s="18"/>
      <c r="Q19" s="18"/>
      <c r="R19" s="18"/>
      <c r="S19" s="18">
        <f>SUM(S20:S46)</f>
        <v>77935.599999999991</v>
      </c>
      <c r="T19" s="36"/>
      <c r="U19" s="1"/>
      <c r="V19" s="1"/>
      <c r="W19" s="36"/>
      <c r="X19" s="36"/>
      <c r="Y19" s="1"/>
      <c r="Z19" s="1"/>
    </row>
    <row r="20" spans="1:26" s="2" customFormat="1" ht="17.100000000000001" customHeight="1">
      <c r="A20" s="6" t="s">
        <v>0</v>
      </c>
      <c r="B20" s="4">
        <v>1</v>
      </c>
      <c r="C20" s="4">
        <v>10</v>
      </c>
      <c r="D20" s="24">
        <f>(B20*C20)/C20</f>
        <v>1</v>
      </c>
      <c r="E20" s="51">
        <v>18433</v>
      </c>
      <c r="F20" s="19">
        <f>ROUND(E20/11*3,1)</f>
        <v>5027.2</v>
      </c>
      <c r="G20" s="19">
        <f>ROUND(D20*F20,1)</f>
        <v>5027.2</v>
      </c>
      <c r="H20" s="19">
        <f>G20-F20</f>
        <v>0</v>
      </c>
      <c r="I20" s="19">
        <v>1675.7</v>
      </c>
      <c r="J20" s="19">
        <v>1675.8</v>
      </c>
      <c r="K20" s="19"/>
      <c r="L20" s="19"/>
      <c r="M20" s="19">
        <f t="shared" si="5"/>
        <v>1675.6999999999998</v>
      </c>
      <c r="N20" s="44"/>
      <c r="O20" s="43"/>
      <c r="P20" s="44"/>
      <c r="Q20" s="44"/>
      <c r="R20" s="44"/>
      <c r="S20" s="19">
        <f>IF(OR(N20="+",O20="+",P20="+",Q20="+",R20="+"),0,IF(M20&lt;0,0,M20))</f>
        <v>1675.6999999999998</v>
      </c>
      <c r="T20" s="36"/>
      <c r="U20" s="1"/>
      <c r="V20" s="1"/>
      <c r="W20" s="36"/>
      <c r="X20" s="36"/>
      <c r="Y20" s="1"/>
      <c r="Z20" s="1"/>
    </row>
    <row r="21" spans="1:26" s="2" customFormat="1" ht="17.100000000000001" customHeight="1">
      <c r="A21" s="6" t="s">
        <v>18</v>
      </c>
      <c r="B21" s="4">
        <v>1</v>
      </c>
      <c r="C21" s="4">
        <v>10</v>
      </c>
      <c r="D21" s="24">
        <f t="shared" ref="D21:D46" si="8">(B21*C21)/C21</f>
        <v>1</v>
      </c>
      <c r="E21" s="51">
        <v>45503</v>
      </c>
      <c r="F21" s="19">
        <f t="shared" ref="F21:F45" si="9">ROUND(E21/11*3,1)</f>
        <v>12409.9</v>
      </c>
      <c r="G21" s="19">
        <f t="shared" ref="G21:G46" si="10">ROUND(D21*F21,1)</f>
        <v>12409.9</v>
      </c>
      <c r="H21" s="19">
        <f t="shared" ref="H21:H46" si="11">G21-F21</f>
        <v>0</v>
      </c>
      <c r="I21" s="19">
        <v>4136.6000000000004</v>
      </c>
      <c r="J21" s="19">
        <v>4136.6999999999989</v>
      </c>
      <c r="K21" s="19"/>
      <c r="L21" s="19"/>
      <c r="M21" s="19">
        <f t="shared" si="5"/>
        <v>4136.6000000000004</v>
      </c>
      <c r="N21" s="43"/>
      <c r="O21" s="43"/>
      <c r="P21" s="44"/>
      <c r="Q21" s="44"/>
      <c r="R21" s="44"/>
      <c r="S21" s="19">
        <f t="shared" ref="S21:S45" si="12">IF(OR(N21="+",O21="+",P21="+",Q21="+",R21="+"),0,IF(M21&lt;0,0,M21))</f>
        <v>4136.6000000000004</v>
      </c>
      <c r="T21" s="36"/>
      <c r="U21" s="1"/>
      <c r="V21" s="1"/>
      <c r="W21" s="36"/>
      <c r="X21" s="36"/>
      <c r="Y21" s="1"/>
      <c r="Z21" s="1"/>
    </row>
    <row r="22" spans="1:26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8"/>
        <v>1</v>
      </c>
      <c r="E22" s="51">
        <v>23908</v>
      </c>
      <c r="F22" s="19">
        <f t="shared" si="9"/>
        <v>6520.4</v>
      </c>
      <c r="G22" s="19">
        <f t="shared" si="10"/>
        <v>6520.4</v>
      </c>
      <c r="H22" s="19">
        <f t="shared" si="11"/>
        <v>0</v>
      </c>
      <c r="I22" s="19">
        <v>2173.5</v>
      </c>
      <c r="J22" s="19">
        <v>2173.3999999999996</v>
      </c>
      <c r="K22" s="19"/>
      <c r="L22" s="19"/>
      <c r="M22" s="19">
        <f t="shared" si="5"/>
        <v>2173.5</v>
      </c>
      <c r="N22" s="43"/>
      <c r="O22" s="43"/>
      <c r="P22" s="44"/>
      <c r="Q22" s="44"/>
      <c r="R22" s="44"/>
      <c r="S22" s="19">
        <f t="shared" si="12"/>
        <v>2173.5</v>
      </c>
      <c r="T22" s="36"/>
      <c r="U22" s="1"/>
      <c r="V22" s="1"/>
      <c r="W22" s="36"/>
      <c r="X22" s="36"/>
      <c r="Y22" s="1"/>
      <c r="Z22" s="1"/>
    </row>
    <row r="23" spans="1:26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8"/>
        <v>1</v>
      </c>
      <c r="E23" s="51">
        <v>31503</v>
      </c>
      <c r="F23" s="19">
        <f t="shared" si="9"/>
        <v>8591.7000000000007</v>
      </c>
      <c r="G23" s="19">
        <f t="shared" si="10"/>
        <v>8591.7000000000007</v>
      </c>
      <c r="H23" s="19">
        <f t="shared" si="11"/>
        <v>0</v>
      </c>
      <c r="I23" s="19">
        <v>2863.9</v>
      </c>
      <c r="J23" s="19">
        <v>2863.9</v>
      </c>
      <c r="K23" s="19"/>
      <c r="L23" s="19"/>
      <c r="M23" s="19">
        <f t="shared" si="5"/>
        <v>2863.9000000000005</v>
      </c>
      <c r="N23" s="43"/>
      <c r="O23" s="43"/>
      <c r="P23" s="44"/>
      <c r="Q23" s="44"/>
      <c r="R23" s="44"/>
      <c r="S23" s="19">
        <f t="shared" si="12"/>
        <v>2863.9000000000005</v>
      </c>
      <c r="T23" s="36"/>
      <c r="U23" s="1"/>
      <c r="V23" s="1"/>
      <c r="W23" s="36"/>
      <c r="X23" s="36"/>
      <c r="Y23" s="1"/>
      <c r="Z23" s="1"/>
    </row>
    <row r="24" spans="1:26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8"/>
        <v>1</v>
      </c>
      <c r="E24" s="51">
        <v>32714</v>
      </c>
      <c r="F24" s="19">
        <f t="shared" si="9"/>
        <v>8922</v>
      </c>
      <c r="G24" s="19">
        <f t="shared" si="10"/>
        <v>8922</v>
      </c>
      <c r="H24" s="19">
        <f t="shared" si="11"/>
        <v>0</v>
      </c>
      <c r="I24" s="19">
        <v>2974</v>
      </c>
      <c r="J24" s="19">
        <v>2974</v>
      </c>
      <c r="K24" s="19"/>
      <c r="L24" s="19"/>
      <c r="M24" s="19">
        <f t="shared" si="5"/>
        <v>2974</v>
      </c>
      <c r="N24" s="43"/>
      <c r="O24" s="43"/>
      <c r="P24" s="44"/>
      <c r="Q24" s="44"/>
      <c r="R24" s="44"/>
      <c r="S24" s="19">
        <f t="shared" si="12"/>
        <v>2974</v>
      </c>
      <c r="T24" s="36"/>
      <c r="U24" s="1"/>
      <c r="V24" s="1"/>
      <c r="W24" s="36"/>
      <c r="X24" s="36"/>
      <c r="Y24" s="1"/>
      <c r="Z24" s="1"/>
    </row>
    <row r="25" spans="1:26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8"/>
        <v>1</v>
      </c>
      <c r="E25" s="51">
        <v>36690</v>
      </c>
      <c r="F25" s="19">
        <f t="shared" si="9"/>
        <v>10006.4</v>
      </c>
      <c r="G25" s="19">
        <f t="shared" si="10"/>
        <v>10006.4</v>
      </c>
      <c r="H25" s="19">
        <f t="shared" si="11"/>
        <v>0</v>
      </c>
      <c r="I25" s="19">
        <v>3335.5</v>
      </c>
      <c r="J25" s="19">
        <v>3335.3999999999996</v>
      </c>
      <c r="K25" s="19"/>
      <c r="L25" s="19"/>
      <c r="M25" s="19">
        <f t="shared" si="5"/>
        <v>3335.5</v>
      </c>
      <c r="N25" s="44"/>
      <c r="O25" s="43"/>
      <c r="P25" s="44"/>
      <c r="Q25" s="44"/>
      <c r="R25" s="44"/>
      <c r="S25" s="19">
        <f t="shared" si="12"/>
        <v>3335.5</v>
      </c>
      <c r="T25" s="36"/>
      <c r="U25" s="1"/>
      <c r="V25" s="1"/>
      <c r="W25" s="36"/>
      <c r="X25" s="36"/>
      <c r="Y25" s="1"/>
      <c r="Z25" s="1"/>
    </row>
    <row r="26" spans="1:26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8"/>
        <v>1</v>
      </c>
      <c r="E26" s="51">
        <v>38851</v>
      </c>
      <c r="F26" s="19">
        <f t="shared" si="9"/>
        <v>10595.7</v>
      </c>
      <c r="G26" s="19">
        <f t="shared" si="10"/>
        <v>10595.7</v>
      </c>
      <c r="H26" s="19">
        <f t="shared" si="11"/>
        <v>0</v>
      </c>
      <c r="I26" s="19">
        <v>3531.9</v>
      </c>
      <c r="J26" s="19">
        <v>3531.9</v>
      </c>
      <c r="K26" s="19"/>
      <c r="L26" s="19"/>
      <c r="M26" s="19">
        <f t="shared" si="5"/>
        <v>3531.9000000000005</v>
      </c>
      <c r="N26" s="43"/>
      <c r="O26" s="43"/>
      <c r="P26" s="44"/>
      <c r="Q26" s="44"/>
      <c r="R26" s="44"/>
      <c r="S26" s="19">
        <f t="shared" si="12"/>
        <v>3531.9000000000005</v>
      </c>
      <c r="T26" s="36"/>
      <c r="U26" s="1"/>
      <c r="V26" s="1"/>
      <c r="W26" s="36"/>
      <c r="X26" s="36"/>
      <c r="Y26" s="1"/>
      <c r="Z26" s="1"/>
    </row>
    <row r="27" spans="1:26" s="2" customFormat="1" ht="16.5" customHeight="1">
      <c r="A27" s="6" t="s">
        <v>24</v>
      </c>
      <c r="B27" s="4">
        <v>1</v>
      </c>
      <c r="C27" s="4">
        <v>10</v>
      </c>
      <c r="D27" s="24">
        <f t="shared" si="8"/>
        <v>1</v>
      </c>
      <c r="E27" s="51">
        <v>15746</v>
      </c>
      <c r="F27" s="19">
        <f t="shared" si="9"/>
        <v>4294.3999999999996</v>
      </c>
      <c r="G27" s="19">
        <f t="shared" si="10"/>
        <v>4294.3999999999996</v>
      </c>
      <c r="H27" s="19">
        <f t="shared" si="11"/>
        <v>0</v>
      </c>
      <c r="I27" s="19">
        <v>1431.5</v>
      </c>
      <c r="J27" s="19">
        <v>1431.4</v>
      </c>
      <c r="K27" s="19"/>
      <c r="L27" s="19"/>
      <c r="M27" s="19">
        <f t="shared" si="5"/>
        <v>1431.4999999999995</v>
      </c>
      <c r="N27" s="43"/>
      <c r="O27" s="43"/>
      <c r="P27" s="44"/>
      <c r="Q27" s="44"/>
      <c r="R27" s="44"/>
      <c r="S27" s="19">
        <f t="shared" si="12"/>
        <v>1431.4999999999995</v>
      </c>
      <c r="T27" s="36"/>
      <c r="U27" s="1"/>
      <c r="V27" s="1"/>
      <c r="W27" s="36"/>
      <c r="X27" s="36"/>
      <c r="Y27" s="1"/>
      <c r="Z27" s="1"/>
    </row>
    <row r="28" spans="1:26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8"/>
        <v>1</v>
      </c>
      <c r="E28" s="51">
        <v>21803</v>
      </c>
      <c r="F28" s="19">
        <f t="shared" si="9"/>
        <v>5946.3</v>
      </c>
      <c r="G28" s="19">
        <f t="shared" si="10"/>
        <v>5946.3</v>
      </c>
      <c r="H28" s="19">
        <f t="shared" si="11"/>
        <v>0</v>
      </c>
      <c r="I28" s="19">
        <v>1982.1</v>
      </c>
      <c r="J28" s="19">
        <v>1982.1</v>
      </c>
      <c r="K28" s="19"/>
      <c r="L28" s="19"/>
      <c r="M28" s="19">
        <f t="shared" si="5"/>
        <v>1982.1000000000004</v>
      </c>
      <c r="N28" s="43"/>
      <c r="O28" s="43"/>
      <c r="P28" s="44"/>
      <c r="Q28" s="44"/>
      <c r="R28" s="44"/>
      <c r="S28" s="19">
        <f t="shared" si="12"/>
        <v>1982.1000000000004</v>
      </c>
      <c r="T28" s="36"/>
      <c r="U28" s="1"/>
      <c r="V28" s="1"/>
      <c r="W28" s="36"/>
      <c r="X28" s="36"/>
      <c r="Y28" s="1"/>
      <c r="Z28" s="1"/>
    </row>
    <row r="29" spans="1:26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8"/>
        <v>1</v>
      </c>
      <c r="E29" s="51">
        <v>24597</v>
      </c>
      <c r="F29" s="19">
        <f t="shared" si="9"/>
        <v>6708.3</v>
      </c>
      <c r="G29" s="19">
        <f t="shared" si="10"/>
        <v>6708.3</v>
      </c>
      <c r="H29" s="19">
        <f t="shared" si="11"/>
        <v>0</v>
      </c>
      <c r="I29" s="19">
        <v>2236.1</v>
      </c>
      <c r="J29" s="19">
        <v>2236.1</v>
      </c>
      <c r="K29" s="19"/>
      <c r="L29" s="19"/>
      <c r="M29" s="19">
        <f t="shared" si="5"/>
        <v>2236.1000000000004</v>
      </c>
      <c r="N29" s="44"/>
      <c r="O29" s="43"/>
      <c r="P29" s="44"/>
      <c r="Q29" s="44"/>
      <c r="R29" s="44"/>
      <c r="S29" s="19">
        <f t="shared" si="12"/>
        <v>2236.1000000000004</v>
      </c>
      <c r="T29" s="36"/>
      <c r="U29" s="1"/>
      <c r="V29" s="1"/>
      <c r="W29" s="36"/>
      <c r="X29" s="36"/>
      <c r="Y29" s="1"/>
      <c r="Z29" s="1"/>
    </row>
    <row r="30" spans="1:26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8"/>
        <v>1</v>
      </c>
      <c r="E30" s="51">
        <v>25192</v>
      </c>
      <c r="F30" s="19">
        <f t="shared" si="9"/>
        <v>6870.5</v>
      </c>
      <c r="G30" s="19">
        <f t="shared" si="10"/>
        <v>6870.5</v>
      </c>
      <c r="H30" s="19">
        <f t="shared" si="11"/>
        <v>0</v>
      </c>
      <c r="I30" s="19">
        <v>2290.1999999999998</v>
      </c>
      <c r="J30" s="19">
        <v>2290.1999999999998</v>
      </c>
      <c r="K30" s="19"/>
      <c r="L30" s="19"/>
      <c r="M30" s="19">
        <f t="shared" si="5"/>
        <v>2290.1000000000004</v>
      </c>
      <c r="N30" s="43"/>
      <c r="O30" s="43"/>
      <c r="P30" s="44"/>
      <c r="Q30" s="44"/>
      <c r="R30" s="44"/>
      <c r="S30" s="19">
        <f t="shared" si="12"/>
        <v>2290.1000000000004</v>
      </c>
      <c r="T30" s="36"/>
      <c r="U30" s="1"/>
      <c r="V30" s="1"/>
      <c r="W30" s="36"/>
      <c r="X30" s="36"/>
      <c r="Y30" s="1"/>
      <c r="Z30" s="1"/>
    </row>
    <row r="31" spans="1:26" s="2" customFormat="1" ht="16.5" customHeight="1">
      <c r="A31" s="6" t="s">
        <v>28</v>
      </c>
      <c r="B31" s="4">
        <v>1</v>
      </c>
      <c r="C31" s="4">
        <v>10</v>
      </c>
      <c r="D31" s="24">
        <f t="shared" si="8"/>
        <v>1</v>
      </c>
      <c r="E31" s="51">
        <v>47391</v>
      </c>
      <c r="F31" s="19">
        <f t="shared" si="9"/>
        <v>12924.8</v>
      </c>
      <c r="G31" s="19">
        <f t="shared" si="10"/>
        <v>12924.8</v>
      </c>
      <c r="H31" s="19">
        <f t="shared" si="11"/>
        <v>0</v>
      </c>
      <c r="I31" s="19">
        <v>4308.3</v>
      </c>
      <c r="J31" s="19">
        <v>4308.2</v>
      </c>
      <c r="K31" s="19"/>
      <c r="L31" s="19"/>
      <c r="M31" s="19">
        <f t="shared" si="5"/>
        <v>4308.2999999999993</v>
      </c>
      <c r="N31" s="44"/>
      <c r="O31" s="43"/>
      <c r="P31" s="44"/>
      <c r="Q31" s="44"/>
      <c r="R31" s="44"/>
      <c r="S31" s="19">
        <f t="shared" si="12"/>
        <v>4308.2999999999993</v>
      </c>
      <c r="T31" s="36"/>
      <c r="U31" s="1"/>
      <c r="V31" s="1"/>
      <c r="W31" s="36"/>
      <c r="X31" s="36"/>
      <c r="Y31" s="1"/>
      <c r="Z31" s="1"/>
    </row>
    <row r="32" spans="1:26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8"/>
        <v>1</v>
      </c>
      <c r="E32" s="51">
        <v>27466</v>
      </c>
      <c r="F32" s="19">
        <f t="shared" si="9"/>
        <v>7490.7</v>
      </c>
      <c r="G32" s="19">
        <f t="shared" si="10"/>
        <v>7490.7</v>
      </c>
      <c r="H32" s="19">
        <f t="shared" si="11"/>
        <v>0</v>
      </c>
      <c r="I32" s="19">
        <v>2496.9</v>
      </c>
      <c r="J32" s="19">
        <v>2496.9</v>
      </c>
      <c r="K32" s="19"/>
      <c r="L32" s="19"/>
      <c r="M32" s="19">
        <f t="shared" si="5"/>
        <v>2496.8999999999996</v>
      </c>
      <c r="N32" s="44"/>
      <c r="O32" s="43"/>
      <c r="P32" s="44"/>
      <c r="Q32" s="44"/>
      <c r="R32" s="44"/>
      <c r="S32" s="19">
        <f t="shared" si="12"/>
        <v>2496.8999999999996</v>
      </c>
      <c r="T32" s="36"/>
      <c r="U32" s="1"/>
      <c r="V32" s="1"/>
      <c r="W32" s="36"/>
      <c r="X32" s="36"/>
    </row>
    <row r="33" spans="1:26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8"/>
        <v>1</v>
      </c>
      <c r="E33" s="51">
        <v>36426</v>
      </c>
      <c r="F33" s="19">
        <f t="shared" si="9"/>
        <v>9934.4</v>
      </c>
      <c r="G33" s="19">
        <f t="shared" si="10"/>
        <v>9934.4</v>
      </c>
      <c r="H33" s="19">
        <f t="shared" si="11"/>
        <v>0</v>
      </c>
      <c r="I33" s="19">
        <v>3311.5</v>
      </c>
      <c r="J33" s="19">
        <v>3311.3999999999996</v>
      </c>
      <c r="K33" s="19"/>
      <c r="L33" s="19"/>
      <c r="M33" s="19">
        <f t="shared" si="5"/>
        <v>3311.5</v>
      </c>
      <c r="N33" s="43"/>
      <c r="O33" s="43"/>
      <c r="P33" s="44"/>
      <c r="Q33" s="44"/>
      <c r="R33" s="44"/>
      <c r="S33" s="19">
        <f t="shared" si="12"/>
        <v>3311.5</v>
      </c>
      <c r="T33" s="36"/>
      <c r="U33" s="1"/>
      <c r="V33" s="1"/>
      <c r="W33" s="36"/>
      <c r="X33" s="36"/>
      <c r="Y33" s="1"/>
      <c r="Z33" s="1"/>
    </row>
    <row r="34" spans="1:26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8"/>
        <v>1</v>
      </c>
      <c r="E34" s="51">
        <v>33052</v>
      </c>
      <c r="F34" s="19">
        <f t="shared" si="9"/>
        <v>9014.2000000000007</v>
      </c>
      <c r="G34" s="19">
        <f t="shared" si="10"/>
        <v>9014.2000000000007</v>
      </c>
      <c r="H34" s="19">
        <f t="shared" si="11"/>
        <v>0</v>
      </c>
      <c r="I34" s="19">
        <v>3004.7</v>
      </c>
      <c r="J34" s="19">
        <v>3004.8</v>
      </c>
      <c r="K34" s="19"/>
      <c r="L34" s="19"/>
      <c r="M34" s="19">
        <f t="shared" si="5"/>
        <v>3004.7000000000007</v>
      </c>
      <c r="N34" s="43"/>
      <c r="O34" s="43"/>
      <c r="P34" s="44"/>
      <c r="Q34" s="44"/>
      <c r="R34" s="44"/>
      <c r="S34" s="19">
        <f t="shared" si="12"/>
        <v>3004.7000000000007</v>
      </c>
      <c r="T34" s="36"/>
      <c r="U34" s="1"/>
      <c r="V34" s="1"/>
      <c r="W34" s="36"/>
      <c r="X34" s="36"/>
    </row>
    <row r="35" spans="1:26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8"/>
        <v>1</v>
      </c>
      <c r="E35" s="51">
        <v>36930</v>
      </c>
      <c r="F35" s="19">
        <f t="shared" si="9"/>
        <v>10071.799999999999</v>
      </c>
      <c r="G35" s="19">
        <f t="shared" si="10"/>
        <v>10071.799999999999</v>
      </c>
      <c r="H35" s="19">
        <f t="shared" si="11"/>
        <v>0</v>
      </c>
      <c r="I35" s="19">
        <v>3357.3</v>
      </c>
      <c r="J35" s="19">
        <v>3357.2</v>
      </c>
      <c r="K35" s="19"/>
      <c r="L35" s="19"/>
      <c r="M35" s="19">
        <f t="shared" si="5"/>
        <v>3357.2999999999993</v>
      </c>
      <c r="N35" s="43"/>
      <c r="O35" s="43"/>
      <c r="P35" s="44"/>
      <c r="Q35" s="44"/>
      <c r="R35" s="44"/>
      <c r="S35" s="19">
        <f t="shared" si="12"/>
        <v>3357.2999999999993</v>
      </c>
      <c r="T35" s="36"/>
      <c r="U35" s="1"/>
      <c r="V35" s="1"/>
      <c r="W35" s="36"/>
      <c r="X35" s="36"/>
      <c r="Y35" s="1"/>
      <c r="Z35" s="1"/>
    </row>
    <row r="36" spans="1:26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8"/>
        <v>1</v>
      </c>
      <c r="E36" s="51">
        <v>29900</v>
      </c>
      <c r="F36" s="19">
        <f t="shared" si="9"/>
        <v>8154.5</v>
      </c>
      <c r="G36" s="19">
        <f t="shared" si="10"/>
        <v>8154.5</v>
      </c>
      <c r="H36" s="19">
        <f t="shared" si="11"/>
        <v>0</v>
      </c>
      <c r="I36" s="19">
        <v>2718.2</v>
      </c>
      <c r="J36" s="19">
        <v>2718.2</v>
      </c>
      <c r="K36" s="19"/>
      <c r="L36" s="19"/>
      <c r="M36" s="19">
        <f t="shared" si="5"/>
        <v>2718.1000000000004</v>
      </c>
      <c r="N36" s="43"/>
      <c r="O36" s="43"/>
      <c r="P36" s="44"/>
      <c r="Q36" s="44"/>
      <c r="R36" s="44"/>
      <c r="S36" s="19">
        <f t="shared" si="12"/>
        <v>2718.1000000000004</v>
      </c>
      <c r="T36" s="36"/>
      <c r="U36" s="1"/>
      <c r="V36" s="1"/>
      <c r="W36" s="36"/>
      <c r="X36" s="36"/>
      <c r="Y36" s="1"/>
      <c r="Z36" s="1"/>
    </row>
    <row r="37" spans="1:26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8"/>
        <v>1</v>
      </c>
      <c r="E37" s="51">
        <v>10390</v>
      </c>
      <c r="F37" s="19">
        <f t="shared" si="9"/>
        <v>2833.6</v>
      </c>
      <c r="G37" s="19">
        <f t="shared" si="10"/>
        <v>2833.6</v>
      </c>
      <c r="H37" s="19">
        <f t="shared" si="11"/>
        <v>0</v>
      </c>
      <c r="I37" s="19">
        <v>944.5</v>
      </c>
      <c r="J37" s="19">
        <v>944.59999999999991</v>
      </c>
      <c r="K37" s="19"/>
      <c r="L37" s="19"/>
      <c r="M37" s="19">
        <f t="shared" si="5"/>
        <v>944.5</v>
      </c>
      <c r="N37" s="43"/>
      <c r="O37" s="43"/>
      <c r="P37" s="44"/>
      <c r="Q37" s="44"/>
      <c r="R37" s="44"/>
      <c r="S37" s="19">
        <f t="shared" si="12"/>
        <v>944.5</v>
      </c>
      <c r="T37" s="36"/>
      <c r="U37" s="1"/>
      <c r="V37" s="1"/>
      <c r="W37" s="36"/>
      <c r="X37" s="36"/>
      <c r="Y37" s="1"/>
      <c r="Z37" s="1"/>
    </row>
    <row r="38" spans="1:26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8"/>
        <v>1</v>
      </c>
      <c r="E38" s="51">
        <v>55220</v>
      </c>
      <c r="F38" s="19">
        <f t="shared" si="9"/>
        <v>15060</v>
      </c>
      <c r="G38" s="19">
        <f t="shared" si="10"/>
        <v>15060</v>
      </c>
      <c r="H38" s="19">
        <f t="shared" si="11"/>
        <v>0</v>
      </c>
      <c r="I38" s="19">
        <v>5020</v>
      </c>
      <c r="J38" s="19">
        <v>5020</v>
      </c>
      <c r="K38" s="19"/>
      <c r="L38" s="19"/>
      <c r="M38" s="19">
        <f t="shared" si="5"/>
        <v>5020</v>
      </c>
      <c r="N38" s="44"/>
      <c r="O38" s="43"/>
      <c r="P38" s="44"/>
      <c r="Q38" s="44"/>
      <c r="R38" s="44"/>
      <c r="S38" s="19">
        <f t="shared" si="12"/>
        <v>5020</v>
      </c>
      <c r="T38" s="36"/>
      <c r="U38" s="1"/>
      <c r="V38" s="1"/>
      <c r="W38" s="36"/>
      <c r="X38" s="36"/>
      <c r="Y38" s="1"/>
      <c r="Z38" s="1"/>
    </row>
    <row r="39" spans="1:26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8"/>
        <v>1</v>
      </c>
      <c r="E39" s="51">
        <v>36148</v>
      </c>
      <c r="F39" s="19">
        <f t="shared" si="9"/>
        <v>9858.5</v>
      </c>
      <c r="G39" s="19">
        <f t="shared" si="10"/>
        <v>9858.5</v>
      </c>
      <c r="H39" s="19">
        <f t="shared" si="11"/>
        <v>0</v>
      </c>
      <c r="I39" s="19">
        <v>3286.2</v>
      </c>
      <c r="J39" s="19">
        <v>3286.2</v>
      </c>
      <c r="K39" s="19"/>
      <c r="L39" s="19"/>
      <c r="M39" s="19">
        <f t="shared" si="5"/>
        <v>3286.1000000000004</v>
      </c>
      <c r="N39" s="44"/>
      <c r="O39" s="43"/>
      <c r="P39" s="44"/>
      <c r="Q39" s="44"/>
      <c r="R39" s="44"/>
      <c r="S39" s="19">
        <f t="shared" si="12"/>
        <v>3286.1000000000004</v>
      </c>
      <c r="T39" s="36"/>
      <c r="U39" s="1"/>
      <c r="V39" s="1"/>
      <c r="W39" s="36"/>
      <c r="X39" s="36"/>
      <c r="Y39" s="1"/>
      <c r="Z39" s="1"/>
    </row>
    <row r="40" spans="1:26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8"/>
        <v>1</v>
      </c>
      <c r="E40" s="51">
        <v>50028</v>
      </c>
      <c r="F40" s="19">
        <f t="shared" si="9"/>
        <v>13644</v>
      </c>
      <c r="G40" s="19">
        <f t="shared" si="10"/>
        <v>13644</v>
      </c>
      <c r="H40" s="19">
        <f t="shared" si="11"/>
        <v>0</v>
      </c>
      <c r="I40" s="19">
        <v>4548</v>
      </c>
      <c r="J40" s="19">
        <v>4548</v>
      </c>
      <c r="K40" s="19">
        <v>10000</v>
      </c>
      <c r="L40" s="19"/>
      <c r="M40" s="19">
        <f t="shared" si="5"/>
        <v>-5452</v>
      </c>
      <c r="N40" s="43"/>
      <c r="O40" s="43"/>
      <c r="P40" s="44"/>
      <c r="Q40" s="44"/>
      <c r="R40" s="44"/>
      <c r="S40" s="19">
        <f t="shared" si="12"/>
        <v>0</v>
      </c>
      <c r="T40" s="36"/>
      <c r="U40" s="1"/>
      <c r="V40" s="1"/>
      <c r="W40" s="36"/>
      <c r="X40" s="36"/>
      <c r="Y40" s="1"/>
      <c r="Z40" s="1"/>
    </row>
    <row r="41" spans="1:26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8"/>
        <v>1</v>
      </c>
      <c r="E41" s="51">
        <v>71174</v>
      </c>
      <c r="F41" s="19">
        <f t="shared" si="9"/>
        <v>19411.099999999999</v>
      </c>
      <c r="G41" s="19">
        <f t="shared" si="10"/>
        <v>19411.099999999999</v>
      </c>
      <c r="H41" s="19">
        <f t="shared" si="11"/>
        <v>0</v>
      </c>
      <c r="I41" s="19">
        <v>6470.4</v>
      </c>
      <c r="J41" s="19">
        <v>6470.3000000000011</v>
      </c>
      <c r="K41" s="19"/>
      <c r="L41" s="19"/>
      <c r="M41" s="19">
        <f t="shared" si="5"/>
        <v>6470.3999999999978</v>
      </c>
      <c r="N41" s="43"/>
      <c r="O41" s="43"/>
      <c r="P41" s="44"/>
      <c r="Q41" s="44"/>
      <c r="R41" s="44"/>
      <c r="S41" s="19">
        <f t="shared" si="12"/>
        <v>6470.3999999999978</v>
      </c>
      <c r="T41" s="36"/>
      <c r="U41" s="1"/>
      <c r="V41" s="1"/>
      <c r="W41" s="36"/>
      <c r="X41" s="36"/>
      <c r="Y41" s="1"/>
      <c r="Z41" s="1"/>
    </row>
    <row r="42" spans="1:26" s="2" customFormat="1" ht="17.100000000000001" customHeight="1">
      <c r="A42" s="6" t="s">
        <v>38</v>
      </c>
      <c r="B42" s="4">
        <v>1</v>
      </c>
      <c r="C42" s="4">
        <v>10</v>
      </c>
      <c r="D42" s="24">
        <f t="shared" si="8"/>
        <v>1</v>
      </c>
      <c r="E42" s="51">
        <v>28927</v>
      </c>
      <c r="F42" s="19">
        <f t="shared" si="9"/>
        <v>7889.2</v>
      </c>
      <c r="G42" s="19">
        <f t="shared" si="10"/>
        <v>7889.2</v>
      </c>
      <c r="H42" s="19">
        <f t="shared" si="11"/>
        <v>0</v>
      </c>
      <c r="I42" s="19">
        <v>2629.7</v>
      </c>
      <c r="J42" s="19">
        <v>2629.8</v>
      </c>
      <c r="K42" s="19"/>
      <c r="L42" s="19"/>
      <c r="M42" s="19">
        <f t="shared" si="5"/>
        <v>2629.7</v>
      </c>
      <c r="N42" s="43"/>
      <c r="O42" s="43"/>
      <c r="P42" s="44"/>
      <c r="Q42" s="44"/>
      <c r="R42" s="44"/>
      <c r="S42" s="19">
        <f t="shared" si="12"/>
        <v>2629.7</v>
      </c>
      <c r="T42" s="36"/>
      <c r="U42" s="1"/>
      <c r="V42" s="1"/>
      <c r="W42" s="36"/>
      <c r="X42" s="36"/>
      <c r="Y42" s="1"/>
      <c r="Z42" s="1"/>
    </row>
    <row r="43" spans="1:26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8"/>
        <v>1</v>
      </c>
      <c r="E43" s="51">
        <v>36725</v>
      </c>
      <c r="F43" s="19">
        <f t="shared" si="9"/>
        <v>10015.9</v>
      </c>
      <c r="G43" s="19">
        <f t="shared" si="10"/>
        <v>10015.9</v>
      </c>
      <c r="H43" s="19">
        <f t="shared" si="11"/>
        <v>0</v>
      </c>
      <c r="I43" s="19">
        <v>3338.6</v>
      </c>
      <c r="J43" s="19">
        <v>3338.7000000000003</v>
      </c>
      <c r="K43" s="19"/>
      <c r="L43" s="19"/>
      <c r="M43" s="19">
        <f t="shared" si="5"/>
        <v>3338.5999999999995</v>
      </c>
      <c r="N43" s="44"/>
      <c r="O43" s="43"/>
      <c r="P43" s="44"/>
      <c r="Q43" s="44"/>
      <c r="R43" s="44"/>
      <c r="S43" s="19">
        <f t="shared" si="12"/>
        <v>3338.5999999999995</v>
      </c>
      <c r="T43" s="36"/>
      <c r="U43" s="1"/>
      <c r="V43" s="1"/>
      <c r="W43" s="36"/>
      <c r="X43" s="36"/>
      <c r="Y43" s="1"/>
      <c r="Z43" s="1"/>
    </row>
    <row r="44" spans="1:26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8"/>
        <v>1</v>
      </c>
      <c r="E44" s="51">
        <v>27318</v>
      </c>
      <c r="F44" s="19">
        <f t="shared" si="9"/>
        <v>7450.4</v>
      </c>
      <c r="G44" s="19">
        <f t="shared" si="10"/>
        <v>7450.4</v>
      </c>
      <c r="H44" s="19">
        <f t="shared" si="11"/>
        <v>0</v>
      </c>
      <c r="I44" s="19">
        <v>2483.5</v>
      </c>
      <c r="J44" s="19">
        <v>2483.3999999999996</v>
      </c>
      <c r="K44" s="19"/>
      <c r="L44" s="19"/>
      <c r="M44" s="19">
        <f t="shared" si="5"/>
        <v>2483.5</v>
      </c>
      <c r="N44" s="44"/>
      <c r="O44" s="43"/>
      <c r="P44" s="44"/>
      <c r="Q44" s="44"/>
      <c r="R44" s="44"/>
      <c r="S44" s="19">
        <f t="shared" si="12"/>
        <v>2483.5</v>
      </c>
      <c r="T44" s="36"/>
      <c r="U44" s="1"/>
      <c r="V44" s="1"/>
      <c r="W44" s="36"/>
      <c r="X44" s="36"/>
      <c r="Y44" s="1"/>
      <c r="Z44" s="1"/>
    </row>
    <row r="45" spans="1:26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8"/>
        <v>1</v>
      </c>
      <c r="E45" s="51">
        <v>25737</v>
      </c>
      <c r="F45" s="19">
        <f t="shared" si="9"/>
        <v>7019.2</v>
      </c>
      <c r="G45" s="19">
        <f t="shared" si="10"/>
        <v>7019.2</v>
      </c>
      <c r="H45" s="19">
        <f t="shared" si="11"/>
        <v>0</v>
      </c>
      <c r="I45" s="19">
        <v>2339.6999999999998</v>
      </c>
      <c r="J45" s="19">
        <v>2339.8000000000002</v>
      </c>
      <c r="K45" s="19"/>
      <c r="L45" s="19"/>
      <c r="M45" s="19">
        <f t="shared" si="5"/>
        <v>2339.6999999999998</v>
      </c>
      <c r="N45" s="43"/>
      <c r="O45" s="43"/>
      <c r="P45" s="44"/>
      <c r="Q45" s="44"/>
      <c r="R45" s="44"/>
      <c r="S45" s="19">
        <f t="shared" si="12"/>
        <v>2339.6999999999998</v>
      </c>
      <c r="T45" s="36"/>
      <c r="U45" s="1"/>
      <c r="V45" s="1"/>
      <c r="W45" s="36"/>
      <c r="X45" s="36"/>
      <c r="Y45" s="1"/>
      <c r="Z45" s="1"/>
    </row>
    <row r="46" spans="1:26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8"/>
        <v>1</v>
      </c>
      <c r="E46" s="51">
        <v>39549</v>
      </c>
      <c r="F46" s="19">
        <f>ROUND(E46/11*3,1)</f>
        <v>10786.1</v>
      </c>
      <c r="G46" s="19">
        <f t="shared" si="10"/>
        <v>10786.1</v>
      </c>
      <c r="H46" s="19">
        <f t="shared" si="11"/>
        <v>0</v>
      </c>
      <c r="I46" s="19">
        <v>3595.4</v>
      </c>
      <c r="J46" s="19">
        <v>3595.2999999999997</v>
      </c>
      <c r="K46" s="19"/>
      <c r="L46" s="19"/>
      <c r="M46" s="19">
        <f t="shared" si="5"/>
        <v>3595.4000000000005</v>
      </c>
      <c r="N46" s="43"/>
      <c r="O46" s="43"/>
      <c r="P46" s="44"/>
      <c r="Q46" s="44"/>
      <c r="R46" s="44"/>
      <c r="S46" s="19">
        <f>IF(OR(N46="+",O46="+",P46="+",Q46="+",R46="+"),0,IF(M46&lt;0,0,M46))</f>
        <v>3595.4000000000005</v>
      </c>
      <c r="T46" s="36"/>
      <c r="U46" s="1"/>
      <c r="W46" s="36"/>
      <c r="X46" s="36"/>
      <c r="Y46" s="1"/>
      <c r="Z46" s="1"/>
    </row>
    <row r="47" spans="1:26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1500000</v>
      </c>
      <c r="F47" s="23">
        <f t="shared" ref="F47" si="13">F8+F19</f>
        <v>409091</v>
      </c>
      <c r="G47" s="23">
        <f t="shared" ref="G47:L47" si="14">G8+G19</f>
        <v>409091</v>
      </c>
      <c r="H47" s="23">
        <f t="shared" si="14"/>
        <v>0</v>
      </c>
      <c r="I47" s="23">
        <f t="shared" si="14"/>
        <v>136363.79999999999</v>
      </c>
      <c r="J47" s="23">
        <f t="shared" si="14"/>
        <v>136363.70000000001</v>
      </c>
      <c r="K47" s="23">
        <f t="shared" si="14"/>
        <v>10000</v>
      </c>
      <c r="L47" s="23">
        <f t="shared" si="14"/>
        <v>15336</v>
      </c>
      <c r="M47" s="23">
        <f t="shared" ref="M47" si="15">M8+M19</f>
        <v>111027.5</v>
      </c>
      <c r="N47" s="38">
        <f>COUNTIF(N9:N46,"-")</f>
        <v>0</v>
      </c>
      <c r="O47" s="38">
        <f>COUNTIF(O9:O46,"-")</f>
        <v>0</v>
      </c>
      <c r="P47" s="38">
        <f>COUNTIF(P9:P46,"-")</f>
        <v>0</v>
      </c>
      <c r="Q47" s="38">
        <f>COUNTIF(Q9:Q46,"-")</f>
        <v>1</v>
      </c>
      <c r="R47" s="38">
        <f>COUNTIF(R9:R46,"-")</f>
        <v>1</v>
      </c>
      <c r="S47" s="23">
        <f>S8+S19</f>
        <v>124844.5</v>
      </c>
      <c r="T47" s="1"/>
      <c r="U47" s="1"/>
      <c r="W47" s="1"/>
      <c r="X47" s="1"/>
      <c r="Y47" s="1"/>
      <c r="Z47" s="1"/>
    </row>
    <row r="48" spans="1:26" ht="21" customHeight="1"/>
    <row r="49" spans="1:19" ht="17.25" customHeight="1">
      <c r="A49" s="41" t="s">
        <v>49</v>
      </c>
      <c r="B49" s="40"/>
      <c r="C49" s="67" t="s">
        <v>50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47"/>
      <c r="Q49" s="47"/>
      <c r="R49" s="47"/>
      <c r="S49" s="47"/>
    </row>
    <row r="50" spans="1:19" ht="17.25" customHeight="1">
      <c r="B50" s="42" t="s">
        <v>64</v>
      </c>
      <c r="C50" s="67" t="s">
        <v>52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47"/>
      <c r="Q50" s="47"/>
      <c r="R50" s="47"/>
      <c r="S50" s="47"/>
    </row>
    <row r="52" spans="1:19" ht="15" customHeight="1"/>
  </sheetData>
  <mergeCells count="24">
    <mergeCell ref="C49:O49"/>
    <mergeCell ref="C50:O50"/>
    <mergeCell ref="N5:N6"/>
    <mergeCell ref="O5:O6"/>
    <mergeCell ref="M3:M6"/>
    <mergeCell ref="I5:I6"/>
    <mergeCell ref="J5:J6"/>
    <mergeCell ref="K5:K6"/>
    <mergeCell ref="L5:L6"/>
    <mergeCell ref="I3:L4"/>
    <mergeCell ref="A1:S1"/>
    <mergeCell ref="S3:S6"/>
    <mergeCell ref="A3:A6"/>
    <mergeCell ref="E3:E6"/>
    <mergeCell ref="H3:H6"/>
    <mergeCell ref="G3:G6"/>
    <mergeCell ref="D3:D6"/>
    <mergeCell ref="F3:F6"/>
    <mergeCell ref="N4:O4"/>
    <mergeCell ref="P4:P6"/>
    <mergeCell ref="B3:C5"/>
    <mergeCell ref="N3:R3"/>
    <mergeCell ref="Q4:Q6"/>
    <mergeCell ref="R4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9" t="s">
        <v>68</v>
      </c>
      <c r="B1" s="69"/>
      <c r="C1" s="69"/>
      <c r="D1" s="69"/>
      <c r="E1" s="69"/>
      <c r="F1" s="69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70" t="s">
        <v>15</v>
      </c>
      <c r="B3" s="71" t="s">
        <v>41</v>
      </c>
      <c r="C3" s="73" t="s">
        <v>60</v>
      </c>
      <c r="D3" s="73"/>
      <c r="E3" s="73"/>
      <c r="F3" s="72" t="s">
        <v>44</v>
      </c>
    </row>
    <row r="4" spans="1:6" ht="32.1" customHeight="1">
      <c r="A4" s="70"/>
      <c r="B4" s="71"/>
      <c r="C4" s="12" t="s">
        <v>42</v>
      </c>
      <c r="D4" s="12" t="s">
        <v>43</v>
      </c>
      <c r="E4" s="46" t="s">
        <v>56</v>
      </c>
      <c r="F4" s="72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2026-04-20T07:17:37Z</cp:lastPrinted>
  <dcterms:created xsi:type="dcterms:W3CDTF">2010-02-05T14:48:49Z</dcterms:created>
  <dcterms:modified xsi:type="dcterms:W3CDTF">2026-04-20T08:22:33Z</dcterms:modified>
</cp:coreProperties>
</file>