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9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дотаций'!$A$1:$AU$50</definedName>
  </definedNames>
  <calcPr calcId="125725"/>
</workbook>
</file>

<file path=xl/calcChain.xml><?xml version="1.0" encoding="utf-8"?>
<calcChain xmlns="http://schemas.openxmlformats.org/spreadsheetml/2006/main">
  <c r="U19" i="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18"/>
  <c r="U8"/>
  <c r="U9"/>
  <c r="U10"/>
  <c r="U11"/>
  <c r="U12"/>
  <c r="U13"/>
  <c r="U14"/>
  <c r="U15"/>
  <c r="U16"/>
  <c r="U7"/>
  <c r="E7" s="1"/>
  <c r="AU21" i="7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20"/>
  <c r="AU10"/>
  <c r="AU11"/>
  <c r="AU12"/>
  <c r="AU13"/>
  <c r="AU14"/>
  <c r="AU15"/>
  <c r="AU16"/>
  <c r="AU17"/>
  <c r="AU18"/>
  <c r="AU9"/>
  <c r="AP46" l="1"/>
  <c r="AP45"/>
  <c r="AP44"/>
  <c r="AP43"/>
  <c r="AP42"/>
  <c r="AP41"/>
  <c r="AP40"/>
  <c r="AP39"/>
  <c r="AP38"/>
  <c r="AP37"/>
  <c r="AP36"/>
  <c r="AP35"/>
  <c r="AP34"/>
  <c r="AP33"/>
  <c r="AP32"/>
  <c r="AP31"/>
  <c r="AP30"/>
  <c r="AP29"/>
  <c r="AP28"/>
  <c r="AP27"/>
  <c r="AP26"/>
  <c r="AP25"/>
  <c r="AP24"/>
  <c r="AP23"/>
  <c r="AP22"/>
  <c r="AP21"/>
  <c r="AP20"/>
  <c r="AP10"/>
  <c r="AP11"/>
  <c r="AP12"/>
  <c r="AP13"/>
  <c r="AP14"/>
  <c r="AP15"/>
  <c r="AP16"/>
  <c r="AP17"/>
  <c r="AP18"/>
  <c r="AP9"/>
  <c r="AO19"/>
  <c r="AE19"/>
  <c r="AF19"/>
  <c r="AG19"/>
  <c r="AH19"/>
  <c r="AI19"/>
  <c r="AJ19"/>
  <c r="AK19"/>
  <c r="AL19"/>
  <c r="AM19"/>
  <c r="AN19"/>
  <c r="AB19"/>
  <c r="Y19"/>
  <c r="R21" l="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V35"/>
  <c r="V21"/>
  <c r="V20"/>
  <c r="N21" l="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J46" l="1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20"/>
  <c r="J10"/>
  <c r="J11"/>
  <c r="J12"/>
  <c r="J13"/>
  <c r="J14"/>
  <c r="J15"/>
  <c r="J16"/>
  <c r="J17"/>
  <c r="J18"/>
  <c r="J9"/>
  <c r="F21" l="1"/>
  <c r="X21" s="1"/>
  <c r="Z21" s="1"/>
  <c r="F22"/>
  <c r="F23"/>
  <c r="F24"/>
  <c r="F25"/>
  <c r="F26"/>
  <c r="F27"/>
  <c r="F28"/>
  <c r="F29"/>
  <c r="F30"/>
  <c r="F31"/>
  <c r="F32"/>
  <c r="F33"/>
  <c r="F34"/>
  <c r="F35"/>
  <c r="X35" s="1"/>
  <c r="Z35" s="1"/>
  <c r="F36"/>
  <c r="F37"/>
  <c r="F38"/>
  <c r="F39"/>
  <c r="F40"/>
  <c r="F41"/>
  <c r="F42"/>
  <c r="F43"/>
  <c r="F44"/>
  <c r="F45"/>
  <c r="F46"/>
  <c r="F20"/>
  <c r="X20" s="1"/>
  <c r="Z20" s="1"/>
  <c r="F10"/>
  <c r="X10" s="1"/>
  <c r="Z10" s="1"/>
  <c r="F11"/>
  <c r="X11" s="1"/>
  <c r="Z11" s="1"/>
  <c r="F12"/>
  <c r="X12" s="1"/>
  <c r="Z12" s="1"/>
  <c r="F13"/>
  <c r="X13" s="1"/>
  <c r="Z13" s="1"/>
  <c r="F14"/>
  <c r="X14" s="1"/>
  <c r="Z14" s="1"/>
  <c r="F15"/>
  <c r="X15" s="1"/>
  <c r="Z15" s="1"/>
  <c r="F16"/>
  <c r="X16" s="1"/>
  <c r="Z16" s="1"/>
  <c r="F17"/>
  <c r="X17" s="1"/>
  <c r="Z17" s="1"/>
  <c r="F18"/>
  <c r="X18" s="1"/>
  <c r="Z18" s="1"/>
  <c r="F9"/>
  <c r="X9" s="1"/>
  <c r="Z9" s="1"/>
  <c r="AD20" l="1"/>
  <c r="AA20"/>
  <c r="AD9"/>
  <c r="AA9"/>
  <c r="AA10"/>
  <c r="AD10"/>
  <c r="AD35"/>
  <c r="AA35"/>
  <c r="AA15"/>
  <c r="AD15"/>
  <c r="AA13"/>
  <c r="AD13"/>
  <c r="AD16"/>
  <c r="AA16"/>
  <c r="AA21"/>
  <c r="AD21"/>
  <c r="AA11"/>
  <c r="AD11"/>
  <c r="AD14"/>
  <c r="AA14"/>
  <c r="AD17"/>
  <c r="AA17"/>
  <c r="AA12"/>
  <c r="AD12"/>
  <c r="AD18"/>
  <c r="AA18"/>
  <c r="C44" i="9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AA8" i="7" l="1"/>
  <c r="R19" i="9"/>
  <c r="S19" s="1"/>
  <c r="V22" i="7"/>
  <c r="V23"/>
  <c r="V24"/>
  <c r="V25"/>
  <c r="V26"/>
  <c r="V27"/>
  <c r="V28"/>
  <c r="V29"/>
  <c r="V30"/>
  <c r="V31"/>
  <c r="V32"/>
  <c r="V33"/>
  <c r="V34"/>
  <c r="R33" i="9"/>
  <c r="S33" s="1"/>
  <c r="V36" i="7"/>
  <c r="V37"/>
  <c r="V38"/>
  <c r="V39"/>
  <c r="V40"/>
  <c r="V41"/>
  <c r="V42"/>
  <c r="V43"/>
  <c r="V44"/>
  <c r="V45"/>
  <c r="V46"/>
  <c r="R18" i="9"/>
  <c r="S18" s="1"/>
  <c r="O19"/>
  <c r="P19" s="1"/>
  <c r="O20"/>
  <c r="P20" s="1"/>
  <c r="O21"/>
  <c r="P21" s="1"/>
  <c r="O22"/>
  <c r="P22" s="1"/>
  <c r="O23"/>
  <c r="P23" s="1"/>
  <c r="O24"/>
  <c r="P24" s="1"/>
  <c r="O25"/>
  <c r="P25" s="1"/>
  <c r="O26"/>
  <c r="P26" s="1"/>
  <c r="O27"/>
  <c r="P27" s="1"/>
  <c r="O28"/>
  <c r="P28" s="1"/>
  <c r="O29"/>
  <c r="P29" s="1"/>
  <c r="O30"/>
  <c r="P30" s="1"/>
  <c r="O31"/>
  <c r="P31" s="1"/>
  <c r="O32"/>
  <c r="P32" s="1"/>
  <c r="O33"/>
  <c r="P33" s="1"/>
  <c r="O34"/>
  <c r="P34" s="1"/>
  <c r="O35"/>
  <c r="P35" s="1"/>
  <c r="O36"/>
  <c r="P36" s="1"/>
  <c r="O37"/>
  <c r="P37" s="1"/>
  <c r="O38"/>
  <c r="P38" s="1"/>
  <c r="O39"/>
  <c r="P39" s="1"/>
  <c r="O40"/>
  <c r="P40" s="1"/>
  <c r="O41"/>
  <c r="P41" s="1"/>
  <c r="O42"/>
  <c r="P42" s="1"/>
  <c r="O43"/>
  <c r="P43" s="1"/>
  <c r="O44"/>
  <c r="P44" s="1"/>
  <c r="O18"/>
  <c r="P18" s="1"/>
  <c r="Q19" i="7"/>
  <c r="Q47" s="1"/>
  <c r="R31" i="9" l="1"/>
  <c r="S31" s="1"/>
  <c r="X33" i="7"/>
  <c r="Z33" s="1"/>
  <c r="R41" i="9"/>
  <c r="S41" s="1"/>
  <c r="X43" i="7"/>
  <c r="Z43" s="1"/>
  <c r="R22" i="9"/>
  <c r="S22" s="1"/>
  <c r="X24" i="7"/>
  <c r="Z24" s="1"/>
  <c r="R30" i="9"/>
  <c r="S30" s="1"/>
  <c r="X32" i="7"/>
  <c r="Z32" s="1"/>
  <c r="R42" i="9"/>
  <c r="S42" s="1"/>
  <c r="X44" i="7"/>
  <c r="Z44" s="1"/>
  <c r="R32" i="9"/>
  <c r="S32" s="1"/>
  <c r="X34" i="7"/>
  <c r="Z34" s="1"/>
  <c r="R34" i="9"/>
  <c r="S34" s="1"/>
  <c r="X36" i="7"/>
  <c r="Z36" s="1"/>
  <c r="R24" i="9"/>
  <c r="S24" s="1"/>
  <c r="X26" i="7"/>
  <c r="Z26" s="1"/>
  <c r="R44" i="9"/>
  <c r="S44" s="1"/>
  <c r="X46" i="7"/>
  <c r="Z46" s="1"/>
  <c r="R37" i="9"/>
  <c r="S37" s="1"/>
  <c r="X39" i="7"/>
  <c r="Z39" s="1"/>
  <c r="R25" i="9"/>
  <c r="S25" s="1"/>
  <c r="X27" i="7"/>
  <c r="Z27" s="1"/>
  <c r="R20" i="9"/>
  <c r="S20" s="1"/>
  <c r="X22" i="7"/>
  <c r="Z22" s="1"/>
  <c r="R36" i="9"/>
  <c r="S36" s="1"/>
  <c r="X38" i="7"/>
  <c r="Z38" s="1"/>
  <c r="R38" i="9"/>
  <c r="S38" s="1"/>
  <c r="X40" i="7"/>
  <c r="Z40" s="1"/>
  <c r="R26" i="9"/>
  <c r="S26" s="1"/>
  <c r="X28" i="7"/>
  <c r="Z28" s="1"/>
  <c r="R29" i="9"/>
  <c r="S29" s="1"/>
  <c r="X31" i="7"/>
  <c r="Z31" s="1"/>
  <c r="R43" i="9"/>
  <c r="S43" s="1"/>
  <c r="X45" i="7"/>
  <c r="Z45" s="1"/>
  <c r="R21" i="9"/>
  <c r="S21" s="1"/>
  <c r="X23" i="7"/>
  <c r="Z23" s="1"/>
  <c r="R35" i="9"/>
  <c r="S35" s="1"/>
  <c r="X37" i="7"/>
  <c r="Z37" s="1"/>
  <c r="R39" i="9"/>
  <c r="S39" s="1"/>
  <c r="X41" i="7"/>
  <c r="Z41" s="1"/>
  <c r="R27" i="9"/>
  <c r="S27" s="1"/>
  <c r="X29" i="7"/>
  <c r="Z29" s="1"/>
  <c r="R23" i="9"/>
  <c r="S23" s="1"/>
  <c r="X25" i="7"/>
  <c r="Z25" s="1"/>
  <c r="R40" i="9"/>
  <c r="S40" s="1"/>
  <c r="X42" i="7"/>
  <c r="Z42" s="1"/>
  <c r="R28" i="9"/>
  <c r="S28" s="1"/>
  <c r="X30" i="7"/>
  <c r="Z30" s="1"/>
  <c r="F43" i="9"/>
  <c r="G43" s="1"/>
  <c r="F44"/>
  <c r="G44" s="1"/>
  <c r="F22"/>
  <c r="G22" s="1"/>
  <c r="F31"/>
  <c r="G31" s="1"/>
  <c r="F24"/>
  <c r="G24" s="1"/>
  <c r="F19"/>
  <c r="G19" s="1"/>
  <c r="F18"/>
  <c r="G18" s="1"/>
  <c r="F39"/>
  <c r="G39" s="1"/>
  <c r="F32"/>
  <c r="G32" s="1"/>
  <c r="F28"/>
  <c r="G28" s="1"/>
  <c r="F21"/>
  <c r="G21" s="1"/>
  <c r="F23"/>
  <c r="G23" s="1"/>
  <c r="F37"/>
  <c r="G37" s="1"/>
  <c r="F38"/>
  <c r="G38" s="1"/>
  <c r="F40"/>
  <c r="G40" s="1"/>
  <c r="F41"/>
  <c r="G41" s="1"/>
  <c r="F29"/>
  <c r="G29" s="1"/>
  <c r="F20"/>
  <c r="G20" s="1"/>
  <c r="F33"/>
  <c r="G33" s="1"/>
  <c r="F34"/>
  <c r="G34" s="1"/>
  <c r="F35"/>
  <c r="G35" s="1"/>
  <c r="F36"/>
  <c r="G36" s="1"/>
  <c r="F25"/>
  <c r="G25" s="1"/>
  <c r="F26"/>
  <c r="G26" s="1"/>
  <c r="F27"/>
  <c r="G27" s="1"/>
  <c r="F42"/>
  <c r="G42" s="1"/>
  <c r="F30"/>
  <c r="G30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E19" i="7"/>
  <c r="D19"/>
  <c r="E8"/>
  <c r="D8"/>
  <c r="AA33" l="1"/>
  <c r="AD33"/>
  <c r="AD30"/>
  <c r="AA30"/>
  <c r="AA36"/>
  <c r="AD36"/>
  <c r="AA43"/>
  <c r="AD43"/>
  <c r="AD23"/>
  <c r="AA23"/>
  <c r="AD41"/>
  <c r="AA41"/>
  <c r="AA24"/>
  <c r="AD24"/>
  <c r="AA38"/>
  <c r="AD38"/>
  <c r="AD29"/>
  <c r="AA29"/>
  <c r="AA26"/>
  <c r="AD26"/>
  <c r="AA39"/>
  <c r="AD39"/>
  <c r="AA32"/>
  <c r="AD32"/>
  <c r="AD46"/>
  <c r="AA46"/>
  <c r="AD31"/>
  <c r="AA31"/>
  <c r="AD28"/>
  <c r="AA28"/>
  <c r="AA27"/>
  <c r="AD27"/>
  <c r="AA44"/>
  <c r="AD44"/>
  <c r="AA37"/>
  <c r="AD37"/>
  <c r="AD25"/>
  <c r="AA25"/>
  <c r="AA42"/>
  <c r="AD42"/>
  <c r="AA45"/>
  <c r="AD45"/>
  <c r="AD40"/>
  <c r="AA40"/>
  <c r="AD22"/>
  <c r="AA22"/>
  <c r="AD34"/>
  <c r="AA34"/>
  <c r="D47"/>
  <c r="F47" s="1"/>
  <c r="E47"/>
  <c r="F19"/>
  <c r="F8"/>
  <c r="AQ47"/>
  <c r="AA19" l="1"/>
  <c r="AA47" s="1"/>
  <c r="I35" i="9"/>
  <c r="J35" s="1"/>
  <c r="I23"/>
  <c r="J23" s="1"/>
  <c r="I8"/>
  <c r="J8" s="1"/>
  <c r="I36"/>
  <c r="J36" s="1"/>
  <c r="I24"/>
  <c r="J24" s="1"/>
  <c r="I9"/>
  <c r="J9" s="1"/>
  <c r="I37"/>
  <c r="J37" s="1"/>
  <c r="I25"/>
  <c r="J25" s="1"/>
  <c r="I10"/>
  <c r="J10" s="1"/>
  <c r="I27"/>
  <c r="J27" s="1"/>
  <c r="I39"/>
  <c r="J39" s="1"/>
  <c r="I28"/>
  <c r="J28" s="1"/>
  <c r="I26"/>
  <c r="J26" s="1"/>
  <c r="I40"/>
  <c r="J40" s="1"/>
  <c r="I13"/>
  <c r="J13" s="1"/>
  <c r="I41"/>
  <c r="J41" s="1"/>
  <c r="I29"/>
  <c r="J29" s="1"/>
  <c r="I12"/>
  <c r="J12" s="1"/>
  <c r="I14"/>
  <c r="J14" s="1"/>
  <c r="I42"/>
  <c r="J42" s="1"/>
  <c r="I30"/>
  <c r="J30" s="1"/>
  <c r="I43"/>
  <c r="J43" s="1"/>
  <c r="I38"/>
  <c r="J38" s="1"/>
  <c r="I15"/>
  <c r="J15" s="1"/>
  <c r="I31"/>
  <c r="J31" s="1"/>
  <c r="I32"/>
  <c r="J32" s="1"/>
  <c r="I11"/>
  <c r="J11" s="1"/>
  <c r="I19"/>
  <c r="J19" s="1"/>
  <c r="I7"/>
  <c r="J7" s="1"/>
  <c r="I44"/>
  <c r="J44" s="1"/>
  <c r="I20"/>
  <c r="J20" s="1"/>
  <c r="I18"/>
  <c r="J18" s="1"/>
  <c r="I21"/>
  <c r="J21" s="1"/>
  <c r="I33"/>
  <c r="J33" s="1"/>
  <c r="I16"/>
  <c r="J16" s="1"/>
  <c r="I34"/>
  <c r="J34" s="1"/>
  <c r="I22"/>
  <c r="J22" s="1"/>
  <c r="AC19" i="7"/>
  <c r="AC8"/>
  <c r="L44" i="9"/>
  <c r="M44" s="1"/>
  <c r="L43"/>
  <c r="M43" s="1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U19" i="7"/>
  <c r="U47" s="1"/>
  <c r="T19"/>
  <c r="T47" s="1"/>
  <c r="P19"/>
  <c r="P47" s="1"/>
  <c r="R47" s="1"/>
  <c r="M19"/>
  <c r="M47" s="1"/>
  <c r="L19"/>
  <c r="L47" s="1"/>
  <c r="V47" l="1"/>
  <c r="B22" i="9"/>
  <c r="B40"/>
  <c r="B14"/>
  <c r="B13"/>
  <c r="K13" s="1"/>
  <c r="B10"/>
  <c r="E10" s="1"/>
  <c r="B8"/>
  <c r="K8" s="1"/>
  <c r="B11"/>
  <c r="H11" s="1"/>
  <c r="B16"/>
  <c r="K16" s="1"/>
  <c r="B7"/>
  <c r="H7" s="1"/>
  <c r="B32"/>
  <c r="B15"/>
  <c r="K15" s="1"/>
  <c r="B12"/>
  <c r="K12" s="1"/>
  <c r="B9"/>
  <c r="K9" s="1"/>
  <c r="AC47" i="7"/>
  <c r="N47"/>
  <c r="R19"/>
  <c r="N19"/>
  <c r="V19"/>
  <c r="Q32" i="9" l="1"/>
  <c r="B18"/>
  <c r="B31"/>
  <c r="E22"/>
  <c r="H22"/>
  <c r="K22"/>
  <c r="T22"/>
  <c r="Q22"/>
  <c r="N22"/>
  <c r="B20"/>
  <c r="Q20" s="1"/>
  <c r="B42"/>
  <c r="H42" s="1"/>
  <c r="H40"/>
  <c r="T20"/>
  <c r="H12"/>
  <c r="E12"/>
  <c r="H32"/>
  <c r="E40"/>
  <c r="N32"/>
  <c r="E32"/>
  <c r="E42"/>
  <c r="H9"/>
  <c r="H13"/>
  <c r="K11"/>
  <c r="N40"/>
  <c r="K32"/>
  <c r="K40"/>
  <c r="K10"/>
  <c r="T40"/>
  <c r="E9"/>
  <c r="E13"/>
  <c r="H10"/>
  <c r="H6" s="1"/>
  <c r="Q40"/>
  <c r="H8"/>
  <c r="E11"/>
  <c r="B28"/>
  <c r="B21"/>
  <c r="E8"/>
  <c r="E6" s="1"/>
  <c r="B30"/>
  <c r="B33"/>
  <c r="B25"/>
  <c r="B6"/>
  <c r="K7"/>
  <c r="B19"/>
  <c r="B23"/>
  <c r="H16"/>
  <c r="AD8" i="7"/>
  <c r="AU8"/>
  <c r="B43" i="9"/>
  <c r="B38"/>
  <c r="B41"/>
  <c r="H14"/>
  <c r="E14"/>
  <c r="K14"/>
  <c r="E16"/>
  <c r="B29"/>
  <c r="B27"/>
  <c r="E15"/>
  <c r="B36"/>
  <c r="B26"/>
  <c r="B34"/>
  <c r="B24"/>
  <c r="B37"/>
  <c r="T32"/>
  <c r="B39"/>
  <c r="B44"/>
  <c r="B35"/>
  <c r="H15"/>
  <c r="K6" l="1"/>
  <c r="B17"/>
  <c r="B45" s="1"/>
  <c r="AU19" i="7"/>
  <c r="AD19"/>
  <c r="AD47" s="1"/>
  <c r="K42" i="9"/>
  <c r="Q42"/>
  <c r="N42"/>
  <c r="K20"/>
  <c r="E20"/>
  <c r="N20"/>
  <c r="H20"/>
  <c r="Q18"/>
  <c r="T18"/>
  <c r="N18"/>
  <c r="E18"/>
  <c r="H18"/>
  <c r="K18"/>
  <c r="E31"/>
  <c r="H31"/>
  <c r="N31"/>
  <c r="K31"/>
  <c r="T31"/>
  <c r="Q31"/>
  <c r="T42"/>
  <c r="T28"/>
  <c r="H28"/>
  <c r="E28"/>
  <c r="K28"/>
  <c r="Q28"/>
  <c r="N28"/>
  <c r="H19"/>
  <c r="Q19"/>
  <c r="T19"/>
  <c r="E19"/>
  <c r="N19"/>
  <c r="K19"/>
  <c r="T21"/>
  <c r="K21"/>
  <c r="Q21"/>
  <c r="H21"/>
  <c r="N21"/>
  <c r="E21"/>
  <c r="T23"/>
  <c r="N23"/>
  <c r="E23"/>
  <c r="H23"/>
  <c r="Q23"/>
  <c r="K23"/>
  <c r="Q27"/>
  <c r="T27"/>
  <c r="N27"/>
  <c r="H27"/>
  <c r="E27"/>
  <c r="K27"/>
  <c r="T30"/>
  <c r="H30"/>
  <c r="E30"/>
  <c r="K30"/>
  <c r="Q30"/>
  <c r="N30"/>
  <c r="Q26"/>
  <c r="E26"/>
  <c r="H26"/>
  <c r="N26"/>
  <c r="K26"/>
  <c r="T26"/>
  <c r="K44"/>
  <c r="E44"/>
  <c r="T44"/>
  <c r="Q44"/>
  <c r="H44"/>
  <c r="N44"/>
  <c r="Q41"/>
  <c r="K41"/>
  <c r="E41"/>
  <c r="H41"/>
  <c r="T41"/>
  <c r="N41"/>
  <c r="H34"/>
  <c r="N34"/>
  <c r="K34"/>
  <c r="E34"/>
  <c r="T34"/>
  <c r="Q34"/>
  <c r="T33"/>
  <c r="N33"/>
  <c r="Q33"/>
  <c r="K33"/>
  <c r="H33"/>
  <c r="E33"/>
  <c r="K37"/>
  <c r="N37"/>
  <c r="E37"/>
  <c r="T37"/>
  <c r="Q37"/>
  <c r="H37"/>
  <c r="H36"/>
  <c r="T36"/>
  <c r="N36"/>
  <c r="Q36"/>
  <c r="K36"/>
  <c r="E36"/>
  <c r="T43"/>
  <c r="H43"/>
  <c r="E43"/>
  <c r="Q43"/>
  <c r="K43"/>
  <c r="N43"/>
  <c r="T24"/>
  <c r="H24"/>
  <c r="Q24"/>
  <c r="N24"/>
  <c r="K24"/>
  <c r="E24"/>
  <c r="T25"/>
  <c r="N25"/>
  <c r="K25"/>
  <c r="E25"/>
  <c r="Q25"/>
  <c r="H25"/>
  <c r="E39"/>
  <c r="H39"/>
  <c r="T39"/>
  <c r="Q39"/>
  <c r="N39"/>
  <c r="K39"/>
  <c r="K35"/>
  <c r="N35"/>
  <c r="H35"/>
  <c r="E35"/>
  <c r="T35"/>
  <c r="Q35"/>
  <c r="T29"/>
  <c r="N29"/>
  <c r="Q29"/>
  <c r="H29"/>
  <c r="E29"/>
  <c r="K29"/>
  <c r="E38"/>
  <c r="H38"/>
  <c r="T38"/>
  <c r="Q38"/>
  <c r="N38"/>
  <c r="K38"/>
  <c r="T17" l="1"/>
  <c r="T45" s="1"/>
  <c r="N17"/>
  <c r="N45" s="1"/>
  <c r="E17"/>
  <c r="E45" s="1"/>
  <c r="H17"/>
  <c r="H45" s="1"/>
  <c r="K17"/>
  <c r="K45" s="1"/>
  <c r="Q17"/>
  <c r="Q45" s="1"/>
  <c r="AO8" i="7"/>
  <c r="AO47" l="1"/>
  <c r="AN8" l="1"/>
  <c r="AN47" l="1"/>
  <c r="AM8"/>
  <c r="AM47" l="1"/>
  <c r="AL8"/>
  <c r="AL47" l="1"/>
  <c r="AK8" l="1"/>
  <c r="AK47" l="1"/>
  <c r="I19"/>
  <c r="J19" s="1"/>
  <c r="H19"/>
  <c r="I8"/>
  <c r="H8"/>
  <c r="H47" l="1"/>
  <c r="J8"/>
  <c r="I47"/>
  <c r="J47" l="1"/>
  <c r="AB8"/>
  <c r="AB47" l="1"/>
  <c r="AJ8"/>
  <c r="AJ47" l="1"/>
  <c r="AI8" l="1"/>
  <c r="AI47" l="1"/>
  <c r="AH8"/>
  <c r="AH47" l="1"/>
  <c r="AF8" l="1"/>
  <c r="AG8"/>
  <c r="AE8"/>
  <c r="AE47" l="1"/>
  <c r="AG47"/>
  <c r="AF47"/>
  <c r="Y8" l="1"/>
  <c r="Y47" s="1"/>
  <c r="AP19" l="1"/>
  <c r="AR47"/>
  <c r="AS47"/>
  <c r="AT47"/>
  <c r="AU47" l="1"/>
  <c r="AP8"/>
  <c r="AP47" s="1"/>
  <c r="Z19" l="1"/>
  <c r="Z8"/>
  <c r="Z47" l="1"/>
  <c r="X47" s="1"/>
</calcChain>
</file>

<file path=xl/sharedStrings.xml><?xml version="1.0" encoding="utf-8"?>
<sst xmlns="http://schemas.openxmlformats.org/spreadsheetml/2006/main" count="391" uniqueCount="113">
  <si>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</si>
  <si>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</si>
  <si>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</si>
  <si>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</si>
  <si>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</si>
  <si>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</si>
  <si>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</si>
  <si>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</si>
  <si>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</si>
  <si>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</si>
  <si>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</si>
  <si>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</si>
  <si>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</si>
  <si>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</si>
  <si>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</si>
  <si>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</si>
  <si>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</si>
  <si>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</si>
  <si>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</si>
  <si>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</si>
  <si>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</si>
  <si>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</si>
  <si>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</si>
  <si>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</si>
  <si>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</si>
  <si>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</si>
  <si>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</si>
  <si>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</si>
  <si>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</si>
  <si>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</si>
  <si>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</si>
  <si>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</si>
  <si>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</si>
  <si>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</si>
  <si>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</si>
  <si>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</si>
  <si>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</si>
  <si>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</si>
  <si>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</si>
  <si>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</si>
  <si>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</si>
  <si>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</si>
  <si>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</si>
  <si>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</si>
  <si>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</si>
  <si>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</si>
  <si>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</si>
  <si>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</si>
  <si>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</si>
  <si>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</si>
  <si>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</si>
  <si>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</si>
  <si>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</si>
  <si>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</si>
  <si>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</si>
  <si>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</si>
  <si>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</si>
  <si>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</si>
  <si>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</si>
  <si>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январь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</si>
  <si>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</si>
  <si>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</si>
  <si>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</si>
  <si>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</si>
  <si>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</si>
  <si>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14=13/12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</si>
  <si>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</si>
  <si>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</si>
  <si>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за март</t>
  </si>
  <si>
    <t>за апрель</t>
  </si>
  <si>
    <t>за май</t>
  </si>
  <si>
    <t>за июнь</t>
  </si>
  <si>
    <t>за июль</t>
  </si>
  <si>
    <t>за август</t>
  </si>
  <si>
    <t>за сентябрь</t>
  </si>
  <si>
    <t>Объем алкогольной продукции, зафиксированный в единой государственной автоматизированной информационной системе (дкл.)</t>
  </si>
  <si>
    <t>за октябрь</t>
  </si>
  <si>
    <t>Общая площадь введенного в эксплуатацию жилья 
с учетом индивидуального жилищного строительства</t>
  </si>
  <si>
    <t>Валовой сбор зерна в весе после доработки (тыс. тонн)</t>
  </si>
  <si>
    <t>Производство молока во всех категориях хозяйств (тонн)</t>
  </si>
  <si>
    <t>Производство скота и птицы на убой (в живом весе) во всех категориях хозяйств (тонн)</t>
  </si>
  <si>
    <t>18=17/16</t>
  </si>
  <si>
    <t>22=21/20</t>
  </si>
  <si>
    <t>Х</t>
  </si>
  <si>
    <t>Распределение за отчетный период с учетом удержания и сумм, неподлежащих перечислению, тыс. рублей</t>
  </si>
  <si>
    <t>за ноябрь</t>
  </si>
  <si>
    <t>Распределение дотаций за вычетом предоставленных дотаций за январь-ноябрь, тыс. рублей</t>
  </si>
  <si>
    <t>Соблюдение норматива формирования расходов на содержание органов местного самоуправления</t>
  </si>
  <si>
    <t>Общая площадь введенного в эксплуатацию жилья с учетом индивидуального жилищного строительства</t>
  </si>
  <si>
    <t>Валовой сбор зерна в весе после доработки</t>
  </si>
  <si>
    <t>Производство молока во всех категориях хозяйств</t>
  </si>
  <si>
    <t>Производство скота и птицы на убой (в живом весе) во всех категориях хозяйств</t>
  </si>
  <si>
    <t>Распределение (+) / Взыскание (-) за отчётный период с учетом выполнения условий предоставления дотаций, тыс. рублей</t>
  </si>
  <si>
    <t xml:space="preserve"> + / -
(5)=(2)*(4)/(24)</t>
  </si>
  <si>
    <t xml:space="preserve"> + / -
(8)=(2)*(7)/(24)</t>
  </si>
  <si>
    <t xml:space="preserve"> + / -
(14)=(2)*(13)/(24)</t>
  </si>
  <si>
    <t xml:space="preserve"> + / -
(17)=(2)*(16)/(24)</t>
  </si>
  <si>
    <t xml:space="preserve"> + / -
(20)=(2)*(19)/(24)</t>
  </si>
  <si>
    <t xml:space="preserve"> + / -
(23)=(2)*(22)/(24)</t>
  </si>
  <si>
    <t>за 2025 год</t>
  </si>
  <si>
    <t>Факторный анализ влияния отдельных показателей на итоговое распределение за 2025 год</t>
  </si>
  <si>
    <t>26=24*25</t>
  </si>
  <si>
    <t>27=26-25</t>
  </si>
  <si>
    <t>Удержание дотаций 
в 2025 году в связи с исполнением показателей 
за 2024 год, 
тыс. рублей</t>
  </si>
  <si>
    <t>Сумма не подлежащая перечислению при подведении итогов за 2025 год за превышение предельных значений уровня муниципального долга, установленных абзацами с восьмого по одиннадцатый п.5 Правил и условий предоставления дотаций</t>
  </si>
  <si>
    <t>30=26-28-29</t>
  </si>
  <si>
    <t>42=30-(31+...+41)</t>
  </si>
  <si>
    <t>непривлечение кредитов кредитных организаций в декабре 2025 года</t>
  </si>
  <si>
    <t>МО, муниципальный долг которых на 01.01.2026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</si>
  <si>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декабре 2025 года (не применяется если объем долга на 01.01.2026 не превышает его объем по состоянию на начало 2025 года)</t>
  </si>
  <si>
    <t>Ранее предоставленные дотации в 2025 году,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</si>
  <si>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</si>
  <si>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-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</si>
</sst>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10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" fillId="21" borderId="3" xfId="0" applyFont="1" applyFill="1" applyBorder="1" applyAlignment="1">
      <alignment horizontal="center" vertical="center" wrapText="1"/>
    </xf>
    <xf numFmtId="168" fontId="13" fillId="0" borderId="3" xfId="0" applyNumberFormat="1" applyFont="1" applyFill="1" applyBorder="1" applyAlignment="1">
      <alignment horizontal="right" vertical="center"/>
    </xf>
    <xf numFmtId="166" fontId="1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0" fontId="16" fillId="11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/>
    </xf>
    <xf numFmtId="0" fontId="21" fillId="16" borderId="3" xfId="0" applyFont="1" applyFill="1" applyBorder="1" applyAlignment="1">
      <alignment horizontal="center" vertical="center" wrapText="1"/>
    </xf>
    <xf numFmtId="166" fontId="13" fillId="0" borderId="17" xfId="0" applyNumberFormat="1" applyFont="1" applyFill="1" applyBorder="1" applyAlignment="1">
      <alignment horizontal="center" vertical="center"/>
    </xf>
    <xf numFmtId="166" fontId="13" fillId="19" borderId="17" xfId="0" applyNumberFormat="1" applyFont="1" applyFill="1" applyBorder="1" applyAlignment="1">
      <alignment horizontal="center" vertical="center"/>
    </xf>
    <xf numFmtId="166" fontId="15" fillId="12" borderId="17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1" borderId="8" xfId="0" applyFont="1" applyFill="1" applyBorder="1" applyAlignment="1">
      <alignment horizontal="center" vertical="center" wrapText="1"/>
    </xf>
    <xf numFmtId="0" fontId="1" fillId="21" borderId="9" xfId="0" applyFont="1" applyFill="1" applyBorder="1" applyAlignment="1">
      <alignment horizontal="center" vertical="center" wrapText="1"/>
    </xf>
    <xf numFmtId="0" fontId="1" fillId="21" borderId="10" xfId="0" applyFont="1" applyFill="1" applyBorder="1" applyAlignment="1">
      <alignment horizontal="center" vertical="center" wrapText="1"/>
    </xf>
    <xf numFmtId="0" fontId="1" fillId="21" borderId="4" xfId="0" applyFont="1" applyFill="1" applyBorder="1" applyAlignment="1">
      <alignment horizontal="center" vertical="center" wrapText="1"/>
    </xf>
    <xf numFmtId="0" fontId="1" fillId="21" borderId="0" xfId="0" applyFont="1" applyFill="1" applyBorder="1" applyAlignment="1">
      <alignment horizontal="center" vertical="center" wrapText="1"/>
    </xf>
    <xf numFmtId="0" fontId="1" fillId="21" borderId="15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9" borderId="13" xfId="0" applyFont="1" applyFill="1" applyBorder="1" applyAlignment="1">
      <alignment horizontal="center" vertical="center" wrapText="1"/>
    </xf>
    <xf numFmtId="0" fontId="2" fillId="19" borderId="14" xfId="0" applyFont="1" applyFill="1" applyBorder="1" applyAlignment="1">
      <alignment horizontal="center" vertical="center" wrapText="1"/>
    </xf>
    <xf numFmtId="0" fontId="2" fillId="19" borderId="16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2" borderId="13" xfId="0" applyFont="1" applyFill="1" applyBorder="1" applyAlignment="1">
      <alignment horizontal="center" vertical="center" wrapText="1"/>
    </xf>
    <xf numFmtId="0" fontId="16" fillId="22" borderId="14" xfId="0" applyFont="1" applyFill="1" applyBorder="1" applyAlignment="1">
      <alignment horizontal="center" vertical="center" wrapText="1"/>
    </xf>
    <xf numFmtId="0" fontId="16" fillId="22" borderId="16" xfId="0" applyFont="1" applyFill="1" applyBorder="1" applyAlignment="1">
      <alignment horizontal="center" vertical="center" wrapText="1"/>
    </xf>
    <xf numFmtId="0" fontId="16" fillId="20" borderId="13" xfId="0" applyFont="1" applyFill="1" applyBorder="1" applyAlignment="1">
      <alignment horizontal="center" vertical="center" wrapText="1"/>
    </xf>
    <xf numFmtId="0" fontId="16" fillId="20" borderId="14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8A3E"/>
      <color rgb="FFCCFFCC"/>
      <color rgb="FFCCFF99"/>
      <color rgb="FFFF9999"/>
      <color rgb="FF6699FF"/>
      <color rgb="FFCCCCFF"/>
      <color rgb="FF99CCFF"/>
      <color rgb="FFCCECFF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BI53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5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9" width="10.85546875" style="1" customWidth="1"/>
    <col min="10" max="10" width="13.5703125" style="1" customWidth="1"/>
    <col min="11" max="11" width="6.42578125" style="1" customWidth="1"/>
    <col min="12" max="12" width="10.140625" style="1" customWidth="1"/>
    <col min="13" max="13" width="10.42578125" style="1" customWidth="1"/>
    <col min="14" max="14" width="13.85546875" style="1" customWidth="1"/>
    <col min="15" max="15" width="6.5703125" style="1" customWidth="1"/>
    <col min="16" max="16" width="11.5703125" style="1" customWidth="1"/>
    <col min="17" max="17" width="11.42578125" style="1" customWidth="1"/>
    <col min="18" max="18" width="13.85546875" style="1" customWidth="1"/>
    <col min="19" max="19" width="6.5703125" style="1" customWidth="1"/>
    <col min="20" max="20" width="11.5703125" style="1" customWidth="1"/>
    <col min="21" max="21" width="12" style="1" customWidth="1"/>
    <col min="22" max="22" width="13.85546875" style="1" customWidth="1"/>
    <col min="23" max="23" width="6.5703125" style="1" customWidth="1"/>
    <col min="24" max="24" width="13" style="1" customWidth="1"/>
    <col min="25" max="25" width="12.42578125" style="1" customWidth="1"/>
    <col min="26" max="26" width="13.5703125" style="1" customWidth="1"/>
    <col min="27" max="27" width="14.28515625" style="1" customWidth="1"/>
    <col min="28" max="28" width="13.85546875" style="1" customWidth="1"/>
    <col min="29" max="29" width="20.42578125" style="1" customWidth="1"/>
    <col min="30" max="30" width="14.28515625" style="1" customWidth="1"/>
    <col min="31" max="31" width="13" style="1" customWidth="1"/>
    <col min="32" max="32" width="12.28515625" style="1" customWidth="1"/>
    <col min="33" max="40" width="13.5703125" style="1" customWidth="1"/>
    <col min="41" max="41" width="13.42578125" style="1" customWidth="1"/>
    <col min="42" max="42" width="15.140625" style="1" customWidth="1"/>
    <col min="43" max="43" width="16.5703125" style="1" customWidth="1"/>
    <col min="44" max="44" width="18.42578125" style="1" customWidth="1"/>
    <col min="45" max="45" width="18.85546875" style="1" customWidth="1"/>
    <col min="46" max="46" width="21.140625" style="1" customWidth="1"/>
    <col min="47" max="47" width="17.85546875" style="1" customWidth="1"/>
    <col min="48" max="48" width="28" style="2" customWidth="1"/>
    <col min="49" max="49" width="47" style="2" bestFit="1" customWidth="1"/>
    <col min="50" max="50" width="13.140625" style="2" bestFit="1" customWidth="1"/>
    <col min="51" max="51" width="12.85546875" style="2" bestFit="1" customWidth="1"/>
    <col min="52" max="53" width="9.140625" style="2"/>
    <col min="54" max="16384" width="9.140625" style="1"/>
  </cols>
  <sheetData>
    <row r="1" spans="1:61" ht="21.75" customHeight="1">
      <c r="B1" s="75" t="s">
        <v>52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</row>
    <row r="2" spans="1:61">
      <c r="A2" s="35" t="s">
        <v>99</v>
      </c>
    </row>
    <row r="3" spans="1:61" ht="33" customHeight="1">
      <c r="A3" s="71" t="s">
        <v>15</v>
      </c>
      <c r="B3" s="78" t="s">
        <v>53</v>
      </c>
      <c r="C3" s="78"/>
      <c r="D3" s="70" t="s">
        <v>75</v>
      </c>
      <c r="E3" s="70"/>
      <c r="F3" s="70"/>
      <c r="G3" s="70"/>
      <c r="H3" s="70" t="s">
        <v>77</v>
      </c>
      <c r="I3" s="70"/>
      <c r="J3" s="70"/>
      <c r="K3" s="70"/>
      <c r="L3" s="79" t="s">
        <v>78</v>
      </c>
      <c r="M3" s="80"/>
      <c r="N3" s="80"/>
      <c r="O3" s="81"/>
      <c r="P3" s="79" t="s">
        <v>79</v>
      </c>
      <c r="Q3" s="80"/>
      <c r="R3" s="80"/>
      <c r="S3" s="81"/>
      <c r="T3" s="79" t="s">
        <v>80</v>
      </c>
      <c r="U3" s="80"/>
      <c r="V3" s="80"/>
      <c r="W3" s="81"/>
      <c r="X3" s="77" t="s">
        <v>47</v>
      </c>
      <c r="Y3" s="76" t="s">
        <v>56</v>
      </c>
      <c r="Z3" s="71" t="s">
        <v>57</v>
      </c>
      <c r="AA3" s="72" t="s">
        <v>58</v>
      </c>
      <c r="AB3" s="72" t="s">
        <v>103</v>
      </c>
      <c r="AC3" s="72" t="s">
        <v>104</v>
      </c>
      <c r="AD3" s="72" t="s">
        <v>84</v>
      </c>
      <c r="AE3" s="85" t="s">
        <v>110</v>
      </c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71" t="s">
        <v>86</v>
      </c>
      <c r="AQ3" s="89" t="s">
        <v>55</v>
      </c>
      <c r="AR3" s="90"/>
      <c r="AS3" s="90"/>
      <c r="AT3" s="91"/>
      <c r="AU3" s="72" t="s">
        <v>92</v>
      </c>
    </row>
    <row r="4" spans="1:61" ht="42.75" customHeight="1">
      <c r="A4" s="71"/>
      <c r="B4" s="78"/>
      <c r="C4" s="78"/>
      <c r="D4" s="70"/>
      <c r="E4" s="70"/>
      <c r="F4" s="70"/>
      <c r="G4" s="70"/>
      <c r="H4" s="70"/>
      <c r="I4" s="70"/>
      <c r="J4" s="70"/>
      <c r="K4" s="70"/>
      <c r="L4" s="82"/>
      <c r="M4" s="83"/>
      <c r="N4" s="83"/>
      <c r="O4" s="84"/>
      <c r="P4" s="82"/>
      <c r="Q4" s="83"/>
      <c r="R4" s="83"/>
      <c r="S4" s="84"/>
      <c r="T4" s="82"/>
      <c r="U4" s="83"/>
      <c r="V4" s="83"/>
      <c r="W4" s="84"/>
      <c r="X4" s="77"/>
      <c r="Y4" s="76"/>
      <c r="Z4" s="71"/>
      <c r="AA4" s="73"/>
      <c r="AB4" s="73"/>
      <c r="AC4" s="73"/>
      <c r="AD4" s="73"/>
      <c r="AE4" s="87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71"/>
      <c r="AQ4" s="92" t="s">
        <v>87</v>
      </c>
      <c r="AR4" s="69" t="s">
        <v>107</v>
      </c>
      <c r="AS4" s="69"/>
      <c r="AT4" s="69" t="s">
        <v>109</v>
      </c>
      <c r="AU4" s="73"/>
    </row>
    <row r="5" spans="1:61" ht="87" customHeight="1">
      <c r="A5" s="71"/>
      <c r="B5" s="78"/>
      <c r="C5" s="78"/>
      <c r="D5" s="70"/>
      <c r="E5" s="70"/>
      <c r="F5" s="70"/>
      <c r="G5" s="70"/>
      <c r="H5" s="70"/>
      <c r="I5" s="70"/>
      <c r="J5" s="70"/>
      <c r="K5" s="70"/>
      <c r="L5" s="82"/>
      <c r="M5" s="83"/>
      <c r="N5" s="83"/>
      <c r="O5" s="84"/>
      <c r="P5" s="82"/>
      <c r="Q5" s="83"/>
      <c r="R5" s="83"/>
      <c r="S5" s="84"/>
      <c r="T5" s="82"/>
      <c r="U5" s="83"/>
      <c r="V5" s="83"/>
      <c r="W5" s="84"/>
      <c r="X5" s="77"/>
      <c r="Y5" s="76"/>
      <c r="Z5" s="71"/>
      <c r="AA5" s="73"/>
      <c r="AB5" s="73"/>
      <c r="AC5" s="73"/>
      <c r="AD5" s="73"/>
      <c r="AE5" s="71" t="s">
        <v>59</v>
      </c>
      <c r="AF5" s="71" t="s">
        <v>66</v>
      </c>
      <c r="AG5" s="71" t="s">
        <v>68</v>
      </c>
      <c r="AH5" s="71" t="s">
        <v>69</v>
      </c>
      <c r="AI5" s="71" t="s">
        <v>70</v>
      </c>
      <c r="AJ5" s="71" t="s">
        <v>71</v>
      </c>
      <c r="AK5" s="71" t="s">
        <v>72</v>
      </c>
      <c r="AL5" s="71" t="s">
        <v>73</v>
      </c>
      <c r="AM5" s="71" t="s">
        <v>74</v>
      </c>
      <c r="AN5" s="71" t="s">
        <v>76</v>
      </c>
      <c r="AO5" s="72" t="s">
        <v>85</v>
      </c>
      <c r="AP5" s="71"/>
      <c r="AQ5" s="93"/>
      <c r="AR5" s="69" t="s">
        <v>111</v>
      </c>
      <c r="AS5" s="69" t="s">
        <v>108</v>
      </c>
      <c r="AT5" s="69"/>
      <c r="AU5" s="73"/>
    </row>
    <row r="6" spans="1:61" ht="52.5" customHeight="1">
      <c r="A6" s="71"/>
      <c r="B6" s="43" t="s">
        <v>48</v>
      </c>
      <c r="C6" s="43" t="s">
        <v>16</v>
      </c>
      <c r="D6" s="49" t="s">
        <v>60</v>
      </c>
      <c r="E6" s="49" t="s">
        <v>61</v>
      </c>
      <c r="F6" s="49" t="s">
        <v>62</v>
      </c>
      <c r="G6" s="49" t="s">
        <v>16</v>
      </c>
      <c r="H6" s="49" t="s">
        <v>60</v>
      </c>
      <c r="I6" s="49" t="s">
        <v>61</v>
      </c>
      <c r="J6" s="49" t="s">
        <v>62</v>
      </c>
      <c r="K6" s="49" t="s">
        <v>16</v>
      </c>
      <c r="L6" s="57" t="s">
        <v>60</v>
      </c>
      <c r="M6" s="57" t="s">
        <v>61</v>
      </c>
      <c r="N6" s="57" t="s">
        <v>62</v>
      </c>
      <c r="O6" s="57" t="s">
        <v>16</v>
      </c>
      <c r="P6" s="57" t="s">
        <v>60</v>
      </c>
      <c r="Q6" s="57" t="s">
        <v>61</v>
      </c>
      <c r="R6" s="57" t="s">
        <v>62</v>
      </c>
      <c r="S6" s="57" t="s">
        <v>16</v>
      </c>
      <c r="T6" s="57" t="s">
        <v>60</v>
      </c>
      <c r="U6" s="57" t="s">
        <v>61</v>
      </c>
      <c r="V6" s="57" t="s">
        <v>62</v>
      </c>
      <c r="W6" s="57" t="s">
        <v>16</v>
      </c>
      <c r="X6" s="77"/>
      <c r="Y6" s="76"/>
      <c r="Z6" s="71"/>
      <c r="AA6" s="74"/>
      <c r="AB6" s="74"/>
      <c r="AC6" s="74"/>
      <c r="AD6" s="74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4"/>
      <c r="AP6" s="71"/>
      <c r="AQ6" s="94"/>
      <c r="AR6" s="69"/>
      <c r="AS6" s="69"/>
      <c r="AT6" s="69"/>
      <c r="AU6" s="73"/>
    </row>
    <row r="7" spans="1:6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63</v>
      </c>
      <c r="G7" s="13">
        <v>7</v>
      </c>
      <c r="H7" s="13">
        <v>8</v>
      </c>
      <c r="I7" s="13">
        <v>9</v>
      </c>
      <c r="J7" s="13" t="s">
        <v>64</v>
      </c>
      <c r="K7" s="13">
        <v>11</v>
      </c>
      <c r="L7" s="13">
        <v>12</v>
      </c>
      <c r="M7" s="13">
        <v>13</v>
      </c>
      <c r="N7" s="13" t="s">
        <v>65</v>
      </c>
      <c r="O7" s="13">
        <v>15</v>
      </c>
      <c r="P7" s="13">
        <v>16</v>
      </c>
      <c r="Q7" s="13">
        <v>17</v>
      </c>
      <c r="R7" s="13" t="s">
        <v>81</v>
      </c>
      <c r="S7" s="13">
        <v>19</v>
      </c>
      <c r="T7" s="13">
        <v>20</v>
      </c>
      <c r="U7" s="13">
        <v>21</v>
      </c>
      <c r="V7" s="13" t="s">
        <v>82</v>
      </c>
      <c r="W7" s="13">
        <v>23</v>
      </c>
      <c r="X7" s="13">
        <v>24</v>
      </c>
      <c r="Y7" s="13">
        <v>25</v>
      </c>
      <c r="Z7" s="13" t="s">
        <v>101</v>
      </c>
      <c r="AA7" s="13" t="s">
        <v>102</v>
      </c>
      <c r="AB7" s="13">
        <v>28</v>
      </c>
      <c r="AC7" s="13">
        <v>29</v>
      </c>
      <c r="AD7" s="13" t="s">
        <v>105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63" t="s">
        <v>106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2"/>
      <c r="AW7" s="2"/>
      <c r="AX7" s="2"/>
      <c r="AY7" s="2"/>
      <c r="AZ7" s="2"/>
      <c r="BA7" s="2"/>
    </row>
    <row r="8" spans="1:61" s="3" customFormat="1" ht="32.85" customHeight="1">
      <c r="A8" s="20" t="s">
        <v>49</v>
      </c>
      <c r="B8" s="9"/>
      <c r="C8" s="9"/>
      <c r="D8" s="55">
        <f>SUM(D9:D18)</f>
        <v>1875610.43</v>
      </c>
      <c r="E8" s="55">
        <f>SUM(E9:E18)</f>
        <v>1890310</v>
      </c>
      <c r="F8" s="50">
        <f>IF(E8/D8&gt;1.2,IF((E8/D8-1.2)*0.1+1.2&gt;1.3,1.3,(E8/D8-1.2)*0.1+1.2),E8/D8)</f>
        <v>1.0078372191606975</v>
      </c>
      <c r="G8" s="9"/>
      <c r="H8" s="55">
        <f>SUM(H9:H18)</f>
        <v>782725</v>
      </c>
      <c r="I8" s="55">
        <f>SUM(I9:I18)</f>
        <v>918639</v>
      </c>
      <c r="J8" s="50">
        <f>IF(I8/H8&gt;1.2,IF((I8/H8-1.2)*0.1+1.2&gt;1.3,1.3,(I8/H8-1.2)*0.1+1.2),I8/H8)</f>
        <v>1.1736420837458879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10"/>
      <c r="Y8" s="45">
        <f t="shared" ref="Y8:AP8" si="0">SUM(Y9:Y18)</f>
        <v>2385561</v>
      </c>
      <c r="Z8" s="18">
        <f t="shared" si="0"/>
        <v>2496432.0000000005</v>
      </c>
      <c r="AA8" s="18">
        <f>SUM(AA9:AA18)</f>
        <v>110870.99999999993</v>
      </c>
      <c r="AB8" s="18">
        <f t="shared" ref="AB8" si="1">SUM(AB9:AB18)</f>
        <v>1597</v>
      </c>
      <c r="AC8" s="18">
        <f>SUM(AC9:AC18)</f>
        <v>0</v>
      </c>
      <c r="AD8" s="18">
        <f>SUM(AD9:AD18)</f>
        <v>2494835.0000000005</v>
      </c>
      <c r="AE8" s="18">
        <f t="shared" si="0"/>
        <v>208531.69999999998</v>
      </c>
      <c r="AF8" s="18">
        <f t="shared" si="0"/>
        <v>208531.3</v>
      </c>
      <c r="AG8" s="18">
        <f t="shared" si="0"/>
        <v>208531.69999999998</v>
      </c>
      <c r="AH8" s="18">
        <f t="shared" si="0"/>
        <v>208531.59999999998</v>
      </c>
      <c r="AI8" s="18">
        <f t="shared" si="0"/>
        <v>89349.500000000015</v>
      </c>
      <c r="AJ8" s="18">
        <f t="shared" si="0"/>
        <v>81445.500000000015</v>
      </c>
      <c r="AK8" s="18">
        <f t="shared" si="0"/>
        <v>116927.5</v>
      </c>
      <c r="AL8" s="18">
        <f t="shared" si="0"/>
        <v>421195.2</v>
      </c>
      <c r="AM8" s="18">
        <f t="shared" si="0"/>
        <v>192680.8</v>
      </c>
      <c r="AN8" s="18">
        <f t="shared" si="0"/>
        <v>220412.9</v>
      </c>
      <c r="AO8" s="18">
        <f t="shared" si="0"/>
        <v>400083.29999999993</v>
      </c>
      <c r="AP8" s="18">
        <f t="shared" si="0"/>
        <v>138614</v>
      </c>
      <c r="AQ8" s="18"/>
      <c r="AR8" s="18"/>
      <c r="AS8" s="18"/>
      <c r="AT8" s="18"/>
      <c r="AU8" s="18">
        <f>SUM(AU9:AU18)</f>
        <v>-45113.5</v>
      </c>
      <c r="AV8" s="2"/>
      <c r="AW8" s="2"/>
      <c r="AX8" s="2"/>
      <c r="AY8" s="2"/>
      <c r="AZ8" s="2"/>
      <c r="BA8" s="2"/>
      <c r="BB8" s="59"/>
      <c r="BC8" s="59"/>
      <c r="BD8" s="59"/>
      <c r="BE8" s="59"/>
      <c r="BF8" s="59"/>
      <c r="BG8" s="59"/>
      <c r="BH8" s="59"/>
      <c r="BI8" s="59"/>
    </row>
    <row r="9" spans="1:61" s="2" customFormat="1" ht="16.5" customHeight="1">
      <c r="A9" s="5" t="s">
        <v>5</v>
      </c>
      <c r="B9" s="4">
        <v>1</v>
      </c>
      <c r="C9" s="4">
        <v>10</v>
      </c>
      <c r="D9" s="4">
        <v>946221.28</v>
      </c>
      <c r="E9" s="4">
        <v>960261</v>
      </c>
      <c r="F9" s="54">
        <f>IF(G9=0,0,IF(D9=0,1,IF(E9&lt;0,0,IF(E9/D9&gt;1.2,IF((E9/D9-1.2)*0.1+1.2&gt;1.3,1.3,(E9/D9-1.2)*0.1+1.2),E9/D9))))</f>
        <v>1.0148376709515559</v>
      </c>
      <c r="G9" s="4">
        <v>15</v>
      </c>
      <c r="H9" s="4">
        <v>506620</v>
      </c>
      <c r="I9" s="4">
        <v>602826</v>
      </c>
      <c r="J9" s="54">
        <f>IF(K9=0,0,IF(H9=0,1,IF(I9&lt;0,0,IF(I9/H9&gt;1.2,IF((I9/H9-1.2)*0.1+1.2&gt;1.3,1.3,(I9/H9-1.2)*0.1+1.2),I9/H9))))</f>
        <v>1.189897753740476</v>
      </c>
      <c r="K9" s="4">
        <v>15</v>
      </c>
      <c r="L9" s="4" t="s">
        <v>83</v>
      </c>
      <c r="M9" s="4" t="s">
        <v>83</v>
      </c>
      <c r="N9" s="4" t="s">
        <v>83</v>
      </c>
      <c r="O9" s="4" t="s">
        <v>83</v>
      </c>
      <c r="P9" s="4" t="s">
        <v>83</v>
      </c>
      <c r="Q9" s="4" t="s">
        <v>83</v>
      </c>
      <c r="R9" s="4" t="s">
        <v>83</v>
      </c>
      <c r="S9" s="4" t="s">
        <v>83</v>
      </c>
      <c r="T9" s="4" t="s">
        <v>83</v>
      </c>
      <c r="U9" s="4" t="s">
        <v>83</v>
      </c>
      <c r="V9" s="4" t="s">
        <v>83</v>
      </c>
      <c r="W9" s="4" t="s">
        <v>83</v>
      </c>
      <c r="X9" s="24">
        <f>(B9*C9+F9*G9+J9*K9)/(C9+G9+K9)</f>
        <v>1.076775784259512</v>
      </c>
      <c r="Y9" s="48">
        <v>681825</v>
      </c>
      <c r="Z9" s="19">
        <f>ROUND(X9*Y9,1)</f>
        <v>734172.6</v>
      </c>
      <c r="AA9" s="19">
        <f>Z9-Y9</f>
        <v>52347.599999999977</v>
      </c>
      <c r="AB9" s="19"/>
      <c r="AC9" s="19"/>
      <c r="AD9" s="19">
        <f>Z9-AB9-AC9</f>
        <v>734172.6</v>
      </c>
      <c r="AE9" s="19">
        <v>61984.1</v>
      </c>
      <c r="AF9" s="19">
        <v>61984.1</v>
      </c>
      <c r="AG9" s="19">
        <v>61984.1</v>
      </c>
      <c r="AH9" s="19">
        <v>61984.1</v>
      </c>
      <c r="AI9" s="19">
        <v>0</v>
      </c>
      <c r="AJ9" s="19">
        <v>0</v>
      </c>
      <c r="AK9" s="19">
        <v>0</v>
      </c>
      <c r="AL9" s="19">
        <v>98932.3</v>
      </c>
      <c r="AM9" s="19">
        <v>43358.5</v>
      </c>
      <c r="AN9" s="19">
        <v>43358.6</v>
      </c>
      <c r="AO9" s="19">
        <v>116859.3</v>
      </c>
      <c r="AP9" s="19">
        <f>ROUND(AD9-SUM(AE9:AO9),1)</f>
        <v>183727.5</v>
      </c>
      <c r="AQ9" s="41"/>
      <c r="AR9" s="64"/>
      <c r="AS9" s="64"/>
      <c r="AT9" s="42" t="s">
        <v>112</v>
      </c>
      <c r="AU9" s="19">
        <f>IF(AND(AP9&gt;0,OR(AQ9="-",AR9="-",AS9="-",AT9="-")),0,AP9)</f>
        <v>0</v>
      </c>
      <c r="BB9" s="59"/>
      <c r="BC9" s="59"/>
      <c r="BD9" s="59"/>
      <c r="BE9" s="59"/>
      <c r="BF9" s="59"/>
      <c r="BG9" s="59"/>
      <c r="BH9" s="59"/>
    </row>
    <row r="10" spans="1:61" s="2" customFormat="1" ht="17.100000000000001" customHeight="1">
      <c r="A10" s="5" t="s">
        <v>6</v>
      </c>
      <c r="B10" s="4">
        <v>1</v>
      </c>
      <c r="C10" s="4">
        <v>10</v>
      </c>
      <c r="D10" s="4">
        <v>486535.97</v>
      </c>
      <c r="E10" s="4">
        <v>483907</v>
      </c>
      <c r="F10" s="54">
        <f t="shared" ref="F10:F18" si="2">IF(G10=0,0,IF(D10=0,1,IF(E10&lt;0,0,IF(E10/D10&gt;1.2,IF((E10/D10-1.2)*0.1+1.2&gt;1.3,1.3,(E10/D10-1.2)*0.1+1.2),E10/D10))))</f>
        <v>0.99459655572844907</v>
      </c>
      <c r="G10" s="4">
        <v>15</v>
      </c>
      <c r="H10" s="4">
        <v>65412</v>
      </c>
      <c r="I10" s="4">
        <v>124670</v>
      </c>
      <c r="J10" s="54">
        <f t="shared" ref="J10:J45" si="3">IF(K10=0,0,IF(H10=0,1,IF(I10&lt;0,0,IF(I10/H10&gt;1.2,IF((I10/H10-1.2)*0.1+1.2&gt;1.3,1.3,(I10/H10-1.2)*0.1+1.2),I10/H10))))</f>
        <v>1.2705919403167614</v>
      </c>
      <c r="K10" s="4">
        <v>15</v>
      </c>
      <c r="L10" s="4" t="s">
        <v>83</v>
      </c>
      <c r="M10" s="4" t="s">
        <v>83</v>
      </c>
      <c r="N10" s="4" t="s">
        <v>83</v>
      </c>
      <c r="O10" s="4" t="s">
        <v>83</v>
      </c>
      <c r="P10" s="4" t="s">
        <v>83</v>
      </c>
      <c r="Q10" s="4" t="s">
        <v>83</v>
      </c>
      <c r="R10" s="4" t="s">
        <v>83</v>
      </c>
      <c r="S10" s="4" t="s">
        <v>83</v>
      </c>
      <c r="T10" s="4" t="s">
        <v>83</v>
      </c>
      <c r="U10" s="4" t="s">
        <v>83</v>
      </c>
      <c r="V10" s="4" t="s">
        <v>83</v>
      </c>
      <c r="W10" s="4" t="s">
        <v>83</v>
      </c>
      <c r="X10" s="24">
        <f t="shared" ref="X10:X18" si="4">(B10*C10+F10*G10+J10*K10)/(C10+G10+K10)</f>
        <v>1.0994456860169539</v>
      </c>
      <c r="Y10" s="48">
        <v>733462</v>
      </c>
      <c r="Z10" s="19">
        <f t="shared" ref="Z10:Z45" si="5">ROUND(X10*Y10,1)</f>
        <v>806401.6</v>
      </c>
      <c r="AA10" s="19">
        <f t="shared" ref="AA10:AA18" si="6">Z10-Y10</f>
        <v>72939.599999999977</v>
      </c>
      <c r="AB10" s="19"/>
      <c r="AC10" s="19"/>
      <c r="AD10" s="19">
        <f t="shared" ref="AD10:AD45" si="7">Z10-AB10-AC10</f>
        <v>806401.6</v>
      </c>
      <c r="AE10" s="19">
        <v>66678.399999999994</v>
      </c>
      <c r="AF10" s="19">
        <v>66678.3</v>
      </c>
      <c r="AG10" s="19">
        <v>66678.399999999994</v>
      </c>
      <c r="AH10" s="19">
        <v>66678.399999999994</v>
      </c>
      <c r="AI10" s="19">
        <v>0</v>
      </c>
      <c r="AJ10" s="19">
        <v>0</v>
      </c>
      <c r="AK10" s="19">
        <v>0</v>
      </c>
      <c r="AL10" s="19">
        <v>246237.4</v>
      </c>
      <c r="AM10" s="19">
        <v>64118.9</v>
      </c>
      <c r="AN10" s="19">
        <v>64118.8</v>
      </c>
      <c r="AO10" s="19">
        <v>188703</v>
      </c>
      <c r="AP10" s="19">
        <f t="shared" ref="AP10:AP46" si="8">ROUND(AD10-SUM(AE10:AO10),1)</f>
        <v>-23490</v>
      </c>
      <c r="AQ10" s="41"/>
      <c r="AR10" s="64"/>
      <c r="AS10" s="64"/>
      <c r="AT10" s="42"/>
      <c r="AU10" s="19">
        <f t="shared" ref="AU10:AU46" si="9">IF(AND(AP10&gt;0,OR(AQ10="-",AR10="-",AS10="-",AT10="-")),0,AP10)</f>
        <v>-23490</v>
      </c>
      <c r="BB10" s="59"/>
      <c r="BC10" s="59"/>
      <c r="BD10" s="59"/>
      <c r="BE10" s="59"/>
      <c r="BF10" s="59"/>
      <c r="BG10" s="59"/>
      <c r="BH10" s="59"/>
    </row>
    <row r="11" spans="1:61" s="2" customFormat="1" ht="17.100000000000001" customHeight="1">
      <c r="A11" s="5" t="s">
        <v>7</v>
      </c>
      <c r="B11" s="4">
        <v>1</v>
      </c>
      <c r="C11" s="4">
        <v>10</v>
      </c>
      <c r="D11" s="4">
        <v>136577.91</v>
      </c>
      <c r="E11" s="4">
        <v>137536</v>
      </c>
      <c r="F11" s="54">
        <f t="shared" si="2"/>
        <v>1.0070149704296982</v>
      </c>
      <c r="G11" s="4">
        <v>15</v>
      </c>
      <c r="H11" s="4">
        <v>38949</v>
      </c>
      <c r="I11" s="4">
        <v>37641</v>
      </c>
      <c r="J11" s="54">
        <f t="shared" si="3"/>
        <v>0.96641762304552103</v>
      </c>
      <c r="K11" s="4">
        <v>15</v>
      </c>
      <c r="L11" s="4" t="s">
        <v>83</v>
      </c>
      <c r="M11" s="4" t="s">
        <v>83</v>
      </c>
      <c r="N11" s="4" t="s">
        <v>83</v>
      </c>
      <c r="O11" s="4" t="s">
        <v>83</v>
      </c>
      <c r="P11" s="4" t="s">
        <v>83</v>
      </c>
      <c r="Q11" s="4" t="s">
        <v>83</v>
      </c>
      <c r="R11" s="4" t="s">
        <v>83</v>
      </c>
      <c r="S11" s="4" t="s">
        <v>83</v>
      </c>
      <c r="T11" s="4" t="s">
        <v>83</v>
      </c>
      <c r="U11" s="4" t="s">
        <v>83</v>
      </c>
      <c r="V11" s="4" t="s">
        <v>83</v>
      </c>
      <c r="W11" s="4" t="s">
        <v>83</v>
      </c>
      <c r="X11" s="24">
        <f t="shared" si="4"/>
        <v>0.99003722255320725</v>
      </c>
      <c r="Y11" s="48">
        <v>241460</v>
      </c>
      <c r="Z11" s="19">
        <f t="shared" si="5"/>
        <v>239054.4</v>
      </c>
      <c r="AA11" s="19">
        <f t="shared" si="6"/>
        <v>-2405.6000000000058</v>
      </c>
      <c r="AB11" s="19">
        <v>1015.6</v>
      </c>
      <c r="AC11" s="19"/>
      <c r="AD11" s="19">
        <f t="shared" si="7"/>
        <v>238038.8</v>
      </c>
      <c r="AE11" s="19">
        <v>21950.9</v>
      </c>
      <c r="AF11" s="19">
        <v>21950.9</v>
      </c>
      <c r="AG11" s="19">
        <v>21950.9</v>
      </c>
      <c r="AH11" s="19">
        <v>21950.9</v>
      </c>
      <c r="AI11" s="19">
        <v>17733.400000000001</v>
      </c>
      <c r="AJ11" s="19">
        <v>20904.3</v>
      </c>
      <c r="AK11" s="19">
        <v>20904.3</v>
      </c>
      <c r="AL11" s="19">
        <v>27652.3</v>
      </c>
      <c r="AM11" s="19">
        <v>21747.8</v>
      </c>
      <c r="AN11" s="19">
        <v>21747.8</v>
      </c>
      <c r="AO11" s="19">
        <v>35459.9</v>
      </c>
      <c r="AP11" s="19">
        <f t="shared" si="8"/>
        <v>-15914.6</v>
      </c>
      <c r="AQ11" s="41"/>
      <c r="AR11" s="64"/>
      <c r="AS11" s="64"/>
      <c r="AT11" s="42"/>
      <c r="AU11" s="19">
        <f t="shared" si="9"/>
        <v>-15914.6</v>
      </c>
      <c r="BB11" s="59"/>
      <c r="BC11" s="59"/>
      <c r="BD11" s="59"/>
      <c r="BE11" s="59"/>
      <c r="BF11" s="59"/>
      <c r="BG11" s="59"/>
      <c r="BH11" s="59"/>
    </row>
    <row r="12" spans="1:61" s="2" customFormat="1" ht="17.100000000000001" customHeight="1">
      <c r="A12" s="5" t="s">
        <v>8</v>
      </c>
      <c r="B12" s="4">
        <v>1</v>
      </c>
      <c r="C12" s="4">
        <v>10</v>
      </c>
      <c r="D12" s="4">
        <v>82891.28</v>
      </c>
      <c r="E12" s="4">
        <v>82954</v>
      </c>
      <c r="F12" s="54">
        <f t="shared" si="2"/>
        <v>1.0007566537758856</v>
      </c>
      <c r="G12" s="4">
        <v>15</v>
      </c>
      <c r="H12" s="4">
        <v>32756</v>
      </c>
      <c r="I12" s="4">
        <v>31025</v>
      </c>
      <c r="J12" s="54">
        <f t="shared" si="3"/>
        <v>0.94715471974600074</v>
      </c>
      <c r="K12" s="4">
        <v>15</v>
      </c>
      <c r="L12" s="4" t="s">
        <v>83</v>
      </c>
      <c r="M12" s="4" t="s">
        <v>83</v>
      </c>
      <c r="N12" s="4" t="s">
        <v>83</v>
      </c>
      <c r="O12" s="4" t="s">
        <v>83</v>
      </c>
      <c r="P12" s="4" t="s">
        <v>83</v>
      </c>
      <c r="Q12" s="4" t="s">
        <v>83</v>
      </c>
      <c r="R12" s="4" t="s">
        <v>83</v>
      </c>
      <c r="S12" s="4" t="s">
        <v>83</v>
      </c>
      <c r="T12" s="4" t="s">
        <v>83</v>
      </c>
      <c r="U12" s="4" t="s">
        <v>83</v>
      </c>
      <c r="V12" s="4" t="s">
        <v>83</v>
      </c>
      <c r="W12" s="4" t="s">
        <v>83</v>
      </c>
      <c r="X12" s="24">
        <f t="shared" si="4"/>
        <v>0.9804667650707074</v>
      </c>
      <c r="Y12" s="48">
        <v>145263</v>
      </c>
      <c r="Z12" s="19">
        <f t="shared" si="5"/>
        <v>142425.5</v>
      </c>
      <c r="AA12" s="19">
        <f t="shared" si="6"/>
        <v>-2837.5</v>
      </c>
      <c r="AB12" s="19">
        <v>29</v>
      </c>
      <c r="AC12" s="19"/>
      <c r="AD12" s="19">
        <f t="shared" si="7"/>
        <v>142396.5</v>
      </c>
      <c r="AE12" s="19">
        <v>10860.5</v>
      </c>
      <c r="AF12" s="19">
        <v>10860.4</v>
      </c>
      <c r="AG12" s="19">
        <v>10860.5</v>
      </c>
      <c r="AH12" s="19">
        <v>10860.4</v>
      </c>
      <c r="AI12" s="19">
        <v>5959.6</v>
      </c>
      <c r="AJ12" s="19">
        <v>9874.4</v>
      </c>
      <c r="AK12" s="19">
        <v>24809.7</v>
      </c>
      <c r="AL12" s="19">
        <v>21542.9</v>
      </c>
      <c r="AM12" s="19">
        <v>13199.9</v>
      </c>
      <c r="AN12" s="19">
        <v>13200</v>
      </c>
      <c r="AO12" s="19">
        <v>7693.3</v>
      </c>
      <c r="AP12" s="19">
        <f t="shared" si="8"/>
        <v>2674.9</v>
      </c>
      <c r="AQ12" s="41"/>
      <c r="AR12" s="64"/>
      <c r="AS12" s="64"/>
      <c r="AT12" s="42"/>
      <c r="AU12" s="19">
        <f t="shared" si="9"/>
        <v>2674.9</v>
      </c>
      <c r="BB12" s="59"/>
      <c r="BC12" s="59"/>
      <c r="BD12" s="59"/>
      <c r="BE12" s="59"/>
      <c r="BF12" s="59"/>
      <c r="BG12" s="59"/>
      <c r="BH12" s="59"/>
    </row>
    <row r="13" spans="1:61" s="2" customFormat="1" ht="17.100000000000001" customHeight="1">
      <c r="A13" s="5" t="s">
        <v>9</v>
      </c>
      <c r="B13" s="4">
        <v>1</v>
      </c>
      <c r="C13" s="4">
        <v>10</v>
      </c>
      <c r="D13" s="4">
        <v>50358.080000000002</v>
      </c>
      <c r="E13" s="4">
        <v>50642</v>
      </c>
      <c r="F13" s="54">
        <f t="shared" si="2"/>
        <v>1.0056380227363713</v>
      </c>
      <c r="G13" s="4">
        <v>15</v>
      </c>
      <c r="H13" s="4">
        <v>19508</v>
      </c>
      <c r="I13" s="4">
        <v>22900</v>
      </c>
      <c r="J13" s="54">
        <f t="shared" si="3"/>
        <v>1.1738773836374821</v>
      </c>
      <c r="K13" s="4">
        <v>15</v>
      </c>
      <c r="L13" s="4" t="s">
        <v>83</v>
      </c>
      <c r="M13" s="4" t="s">
        <v>83</v>
      </c>
      <c r="N13" s="4" t="s">
        <v>83</v>
      </c>
      <c r="O13" s="4" t="s">
        <v>83</v>
      </c>
      <c r="P13" s="4" t="s">
        <v>83</v>
      </c>
      <c r="Q13" s="4" t="s">
        <v>83</v>
      </c>
      <c r="R13" s="4" t="s">
        <v>83</v>
      </c>
      <c r="S13" s="4" t="s">
        <v>83</v>
      </c>
      <c r="T13" s="4" t="s">
        <v>83</v>
      </c>
      <c r="U13" s="4" t="s">
        <v>83</v>
      </c>
      <c r="V13" s="4" t="s">
        <v>83</v>
      </c>
      <c r="W13" s="4" t="s">
        <v>83</v>
      </c>
      <c r="X13" s="24">
        <f t="shared" si="4"/>
        <v>1.067318277390195</v>
      </c>
      <c r="Y13" s="48">
        <v>115098</v>
      </c>
      <c r="Z13" s="19">
        <f t="shared" si="5"/>
        <v>122846.2</v>
      </c>
      <c r="AA13" s="19">
        <f t="shared" si="6"/>
        <v>7748.1999999999971</v>
      </c>
      <c r="AB13" s="19"/>
      <c r="AC13" s="19"/>
      <c r="AD13" s="19">
        <f t="shared" si="7"/>
        <v>122846.2</v>
      </c>
      <c r="AE13" s="19">
        <v>10463.5</v>
      </c>
      <c r="AF13" s="19">
        <v>10463.4</v>
      </c>
      <c r="AG13" s="19">
        <v>10463.5</v>
      </c>
      <c r="AH13" s="19">
        <v>10463.4</v>
      </c>
      <c r="AI13" s="19">
        <v>19880.599999999999</v>
      </c>
      <c r="AJ13" s="19">
        <v>12346.8</v>
      </c>
      <c r="AK13" s="19">
        <v>12347</v>
      </c>
      <c r="AL13" s="19">
        <v>9963.2999999999993</v>
      </c>
      <c r="AM13" s="19">
        <v>12049</v>
      </c>
      <c r="AN13" s="19">
        <v>12048.8</v>
      </c>
      <c r="AO13" s="19">
        <v>9595.1</v>
      </c>
      <c r="AP13" s="19">
        <f t="shared" si="8"/>
        <v>-7238.2</v>
      </c>
      <c r="AQ13" s="42"/>
      <c r="AR13" s="64"/>
      <c r="AS13" s="64"/>
      <c r="AT13" s="42"/>
      <c r="AU13" s="19">
        <f t="shared" si="9"/>
        <v>-7238.2</v>
      </c>
      <c r="BB13" s="59"/>
      <c r="BC13" s="59"/>
      <c r="BD13" s="59"/>
      <c r="BE13" s="59"/>
      <c r="BF13" s="59"/>
      <c r="BG13" s="59"/>
      <c r="BH13" s="59"/>
    </row>
    <row r="14" spans="1:61" s="2" customFormat="1" ht="17.100000000000001" customHeight="1">
      <c r="A14" s="5" t="s">
        <v>10</v>
      </c>
      <c r="B14" s="4">
        <v>1</v>
      </c>
      <c r="C14" s="4">
        <v>10</v>
      </c>
      <c r="D14" s="4">
        <v>39149.18</v>
      </c>
      <c r="E14" s="4">
        <v>39470</v>
      </c>
      <c r="F14" s="54">
        <f t="shared" si="2"/>
        <v>1.0081948076562524</v>
      </c>
      <c r="G14" s="4">
        <v>15</v>
      </c>
      <c r="H14" s="4">
        <v>10201</v>
      </c>
      <c r="I14" s="4">
        <v>8354</v>
      </c>
      <c r="J14" s="54">
        <f t="shared" si="3"/>
        <v>0.8189393196745417</v>
      </c>
      <c r="K14" s="4">
        <v>15</v>
      </c>
      <c r="L14" s="4" t="s">
        <v>83</v>
      </c>
      <c r="M14" s="4" t="s">
        <v>83</v>
      </c>
      <c r="N14" s="4" t="s">
        <v>83</v>
      </c>
      <c r="O14" s="4" t="s">
        <v>83</v>
      </c>
      <c r="P14" s="4" t="s">
        <v>83</v>
      </c>
      <c r="Q14" s="4" t="s">
        <v>83</v>
      </c>
      <c r="R14" s="4" t="s">
        <v>83</v>
      </c>
      <c r="S14" s="4" t="s">
        <v>83</v>
      </c>
      <c r="T14" s="4" t="s">
        <v>83</v>
      </c>
      <c r="U14" s="4" t="s">
        <v>83</v>
      </c>
      <c r="V14" s="4" t="s">
        <v>83</v>
      </c>
      <c r="W14" s="4" t="s">
        <v>83</v>
      </c>
      <c r="X14" s="24">
        <f t="shared" si="4"/>
        <v>0.93517529774904773</v>
      </c>
      <c r="Y14" s="48">
        <v>64317</v>
      </c>
      <c r="Z14" s="19">
        <f t="shared" si="5"/>
        <v>60147.7</v>
      </c>
      <c r="AA14" s="19">
        <f t="shared" si="6"/>
        <v>-4169.3000000000029</v>
      </c>
      <c r="AB14" s="19">
        <v>552.4</v>
      </c>
      <c r="AC14" s="19"/>
      <c r="AD14" s="19">
        <f t="shared" si="7"/>
        <v>59595.299999999996</v>
      </c>
      <c r="AE14" s="19">
        <v>5847</v>
      </c>
      <c r="AF14" s="19">
        <v>5847</v>
      </c>
      <c r="AG14" s="19">
        <v>5847</v>
      </c>
      <c r="AH14" s="19">
        <v>5847</v>
      </c>
      <c r="AI14" s="19">
        <v>9617.4</v>
      </c>
      <c r="AJ14" s="19">
        <v>6490.6</v>
      </c>
      <c r="AK14" s="19">
        <v>6490.6</v>
      </c>
      <c r="AL14" s="19">
        <v>458</v>
      </c>
      <c r="AM14" s="19">
        <v>5736.5</v>
      </c>
      <c r="AN14" s="19">
        <v>5736.5</v>
      </c>
      <c r="AO14" s="19">
        <v>0</v>
      </c>
      <c r="AP14" s="19">
        <f t="shared" si="8"/>
        <v>1677.7</v>
      </c>
      <c r="AQ14" s="41"/>
      <c r="AR14" s="64"/>
      <c r="AS14" s="64"/>
      <c r="AT14" s="42"/>
      <c r="AU14" s="19">
        <f t="shared" si="9"/>
        <v>1677.7</v>
      </c>
      <c r="BB14" s="59"/>
      <c r="BC14" s="59"/>
      <c r="BD14" s="59"/>
      <c r="BE14" s="59"/>
      <c r="BF14" s="59"/>
      <c r="BG14" s="59"/>
      <c r="BH14" s="59"/>
    </row>
    <row r="15" spans="1:61" s="2" customFormat="1" ht="16.5" customHeight="1">
      <c r="A15" s="5" t="s">
        <v>11</v>
      </c>
      <c r="B15" s="4">
        <v>1</v>
      </c>
      <c r="C15" s="4">
        <v>10</v>
      </c>
      <c r="D15" s="4">
        <v>43037.919999999998</v>
      </c>
      <c r="E15" s="4">
        <v>44167</v>
      </c>
      <c r="F15" s="54">
        <f t="shared" si="2"/>
        <v>1.0262345392156498</v>
      </c>
      <c r="G15" s="4">
        <v>15</v>
      </c>
      <c r="H15" s="4">
        <v>13778</v>
      </c>
      <c r="I15" s="4">
        <v>14781</v>
      </c>
      <c r="J15" s="54">
        <f t="shared" si="3"/>
        <v>1.0727972129481782</v>
      </c>
      <c r="K15" s="4">
        <v>15</v>
      </c>
      <c r="L15" s="4" t="s">
        <v>83</v>
      </c>
      <c r="M15" s="4" t="s">
        <v>83</v>
      </c>
      <c r="N15" s="4" t="s">
        <v>83</v>
      </c>
      <c r="O15" s="4" t="s">
        <v>83</v>
      </c>
      <c r="P15" s="4" t="s">
        <v>83</v>
      </c>
      <c r="Q15" s="4" t="s">
        <v>83</v>
      </c>
      <c r="R15" s="4" t="s">
        <v>83</v>
      </c>
      <c r="S15" s="4" t="s">
        <v>83</v>
      </c>
      <c r="T15" s="4" t="s">
        <v>83</v>
      </c>
      <c r="U15" s="4" t="s">
        <v>83</v>
      </c>
      <c r="V15" s="4" t="s">
        <v>83</v>
      </c>
      <c r="W15" s="4" t="s">
        <v>83</v>
      </c>
      <c r="X15" s="24">
        <f t="shared" si="4"/>
        <v>1.0371369070614356</v>
      </c>
      <c r="Y15" s="48">
        <v>112723</v>
      </c>
      <c r="Z15" s="19">
        <f t="shared" si="5"/>
        <v>116909.2</v>
      </c>
      <c r="AA15" s="19">
        <f t="shared" si="6"/>
        <v>4186.1999999999971</v>
      </c>
      <c r="AB15" s="19"/>
      <c r="AC15" s="19"/>
      <c r="AD15" s="19">
        <f t="shared" si="7"/>
        <v>116909.2</v>
      </c>
      <c r="AE15" s="19">
        <v>8865.2999999999993</v>
      </c>
      <c r="AF15" s="19">
        <v>8865.2000000000007</v>
      </c>
      <c r="AG15" s="19">
        <v>8865.2999999999993</v>
      </c>
      <c r="AH15" s="19">
        <v>8865.2999999999993</v>
      </c>
      <c r="AI15" s="19">
        <v>14503</v>
      </c>
      <c r="AJ15" s="19">
        <v>9992.7000000000007</v>
      </c>
      <c r="AK15" s="19">
        <v>15631.6</v>
      </c>
      <c r="AL15" s="19">
        <v>1050.9000000000001</v>
      </c>
      <c r="AM15" s="19">
        <v>9579.9</v>
      </c>
      <c r="AN15" s="19">
        <v>16256.3</v>
      </c>
      <c r="AO15" s="19">
        <v>19107.099999999999</v>
      </c>
      <c r="AP15" s="19">
        <f t="shared" si="8"/>
        <v>-4673.3999999999996</v>
      </c>
      <c r="AQ15" s="42"/>
      <c r="AR15" s="64"/>
      <c r="AS15" s="64"/>
      <c r="AT15" s="42"/>
      <c r="AU15" s="19">
        <f t="shared" si="9"/>
        <v>-4673.3999999999996</v>
      </c>
      <c r="BB15" s="59"/>
      <c r="BC15" s="59"/>
      <c r="BD15" s="59"/>
      <c r="BE15" s="59"/>
      <c r="BF15" s="59"/>
      <c r="BG15" s="59"/>
      <c r="BH15" s="59"/>
    </row>
    <row r="16" spans="1:61" s="2" customFormat="1" ht="17.100000000000001" customHeight="1">
      <c r="A16" s="34" t="s">
        <v>12</v>
      </c>
      <c r="B16" s="4">
        <v>1</v>
      </c>
      <c r="C16" s="4">
        <v>10</v>
      </c>
      <c r="D16" s="4">
        <v>15058.36</v>
      </c>
      <c r="E16" s="4">
        <v>15270</v>
      </c>
      <c r="F16" s="54">
        <f t="shared" si="2"/>
        <v>1.0140546513697375</v>
      </c>
      <c r="G16" s="4">
        <v>15</v>
      </c>
      <c r="H16" s="4">
        <v>5382</v>
      </c>
      <c r="I16" s="4">
        <v>4518</v>
      </c>
      <c r="J16" s="54">
        <f t="shared" si="3"/>
        <v>0.83946488294314381</v>
      </c>
      <c r="K16" s="4">
        <v>15</v>
      </c>
      <c r="L16" s="4" t="s">
        <v>83</v>
      </c>
      <c r="M16" s="4" t="s">
        <v>83</v>
      </c>
      <c r="N16" s="4" t="s">
        <v>83</v>
      </c>
      <c r="O16" s="4" t="s">
        <v>83</v>
      </c>
      <c r="P16" s="4" t="s">
        <v>83</v>
      </c>
      <c r="Q16" s="4" t="s">
        <v>83</v>
      </c>
      <c r="R16" s="4" t="s">
        <v>83</v>
      </c>
      <c r="S16" s="4" t="s">
        <v>83</v>
      </c>
      <c r="T16" s="4" t="s">
        <v>83</v>
      </c>
      <c r="U16" s="4" t="s">
        <v>83</v>
      </c>
      <c r="V16" s="4" t="s">
        <v>83</v>
      </c>
      <c r="W16" s="4" t="s">
        <v>83</v>
      </c>
      <c r="X16" s="24">
        <f t="shared" si="4"/>
        <v>0.94506982536733053</v>
      </c>
      <c r="Y16" s="48">
        <v>104629</v>
      </c>
      <c r="Z16" s="19">
        <f t="shared" si="5"/>
        <v>98881.7</v>
      </c>
      <c r="AA16" s="19">
        <f t="shared" si="6"/>
        <v>-5747.3000000000029</v>
      </c>
      <c r="AB16" s="19"/>
      <c r="AC16" s="19"/>
      <c r="AD16" s="19">
        <f t="shared" si="7"/>
        <v>98881.7</v>
      </c>
      <c r="AE16" s="19">
        <v>6613.4</v>
      </c>
      <c r="AF16" s="19">
        <v>6613.3</v>
      </c>
      <c r="AG16" s="19">
        <v>6613.4</v>
      </c>
      <c r="AH16" s="19">
        <v>6613.4</v>
      </c>
      <c r="AI16" s="19">
        <v>5520.6</v>
      </c>
      <c r="AJ16" s="19">
        <v>6394.8</v>
      </c>
      <c r="AK16" s="19">
        <v>15295</v>
      </c>
      <c r="AL16" s="19">
        <v>9762.2999999999993</v>
      </c>
      <c r="AM16" s="19">
        <v>7928.3</v>
      </c>
      <c r="AN16" s="19">
        <v>23762.799999999999</v>
      </c>
      <c r="AO16" s="19">
        <v>4734.6000000000004</v>
      </c>
      <c r="AP16" s="19">
        <f t="shared" si="8"/>
        <v>-970.2</v>
      </c>
      <c r="AQ16" s="42"/>
      <c r="AR16" s="64"/>
      <c r="AS16" s="64"/>
      <c r="AT16" s="42"/>
      <c r="AU16" s="19">
        <f t="shared" si="9"/>
        <v>-970.2</v>
      </c>
      <c r="BB16" s="59"/>
      <c r="BC16" s="59"/>
      <c r="BD16" s="59"/>
      <c r="BE16" s="59"/>
      <c r="BF16" s="59"/>
      <c r="BG16" s="59"/>
      <c r="BH16" s="59"/>
    </row>
    <row r="17" spans="1:60" s="2" customFormat="1" ht="17.100000000000001" customHeight="1">
      <c r="A17" s="5" t="s">
        <v>13</v>
      </c>
      <c r="B17" s="4">
        <v>1</v>
      </c>
      <c r="C17" s="4">
        <v>10</v>
      </c>
      <c r="D17" s="4">
        <v>53725.79</v>
      </c>
      <c r="E17" s="4">
        <v>53851</v>
      </c>
      <c r="F17" s="54">
        <f t="shared" si="2"/>
        <v>1.0023305380898075</v>
      </c>
      <c r="G17" s="4">
        <v>15</v>
      </c>
      <c r="H17" s="4">
        <v>84141</v>
      </c>
      <c r="I17" s="4">
        <v>66621</v>
      </c>
      <c r="J17" s="54">
        <f t="shared" si="3"/>
        <v>0.79177808678290018</v>
      </c>
      <c r="K17" s="4">
        <v>15</v>
      </c>
      <c r="L17" s="4" t="s">
        <v>83</v>
      </c>
      <c r="M17" s="4" t="s">
        <v>83</v>
      </c>
      <c r="N17" s="4" t="s">
        <v>83</v>
      </c>
      <c r="O17" s="4" t="s">
        <v>83</v>
      </c>
      <c r="P17" s="4" t="s">
        <v>83</v>
      </c>
      <c r="Q17" s="4" t="s">
        <v>83</v>
      </c>
      <c r="R17" s="4" t="s">
        <v>83</v>
      </c>
      <c r="S17" s="4" t="s">
        <v>83</v>
      </c>
      <c r="T17" s="4" t="s">
        <v>83</v>
      </c>
      <c r="U17" s="4" t="s">
        <v>83</v>
      </c>
      <c r="V17" s="4" t="s">
        <v>83</v>
      </c>
      <c r="W17" s="4" t="s">
        <v>83</v>
      </c>
      <c r="X17" s="24">
        <f t="shared" si="4"/>
        <v>0.92279073432726544</v>
      </c>
      <c r="Y17" s="48">
        <v>102262</v>
      </c>
      <c r="Z17" s="19">
        <f t="shared" si="5"/>
        <v>94366.399999999994</v>
      </c>
      <c r="AA17" s="19">
        <f t="shared" si="6"/>
        <v>-7895.6000000000058</v>
      </c>
      <c r="AB17" s="19"/>
      <c r="AC17" s="19"/>
      <c r="AD17" s="19">
        <f t="shared" si="7"/>
        <v>94366.399999999994</v>
      </c>
      <c r="AE17" s="19">
        <v>9296.5</v>
      </c>
      <c r="AF17" s="19">
        <v>9296.6</v>
      </c>
      <c r="AG17" s="19">
        <v>9296.5</v>
      </c>
      <c r="AH17" s="19">
        <v>9296.6</v>
      </c>
      <c r="AI17" s="19">
        <v>15924.1</v>
      </c>
      <c r="AJ17" s="19">
        <v>10622.1</v>
      </c>
      <c r="AK17" s="19">
        <v>10622</v>
      </c>
      <c r="AL17" s="19">
        <v>18</v>
      </c>
      <c r="AM17" s="19">
        <v>9296.5</v>
      </c>
      <c r="AN17" s="19">
        <v>9296.6</v>
      </c>
      <c r="AO17" s="19">
        <v>5603.7</v>
      </c>
      <c r="AP17" s="19">
        <f t="shared" si="8"/>
        <v>-4202.8</v>
      </c>
      <c r="AQ17" s="42"/>
      <c r="AR17" s="64"/>
      <c r="AS17" s="64"/>
      <c r="AT17" s="42"/>
      <c r="AU17" s="19">
        <f t="shared" si="9"/>
        <v>-4202.8</v>
      </c>
      <c r="BB17" s="59"/>
      <c r="BC17" s="59"/>
      <c r="BD17" s="59"/>
      <c r="BE17" s="59"/>
      <c r="BF17" s="59"/>
      <c r="BG17" s="59"/>
      <c r="BH17" s="59"/>
    </row>
    <row r="18" spans="1:60" s="2" customFormat="1" ht="17.100000000000001" customHeight="1">
      <c r="A18" s="5" t="s">
        <v>14</v>
      </c>
      <c r="B18" s="4">
        <v>1</v>
      </c>
      <c r="C18" s="4">
        <v>10</v>
      </c>
      <c r="D18" s="4">
        <v>22054.66</v>
      </c>
      <c r="E18" s="4">
        <v>22252</v>
      </c>
      <c r="F18" s="54">
        <f t="shared" si="2"/>
        <v>1.0089477688615467</v>
      </c>
      <c r="G18" s="4">
        <v>15</v>
      </c>
      <c r="H18" s="4">
        <v>5978</v>
      </c>
      <c r="I18" s="4">
        <v>5303</v>
      </c>
      <c r="J18" s="54">
        <f t="shared" si="3"/>
        <v>0.8870859819337571</v>
      </c>
      <c r="K18" s="4">
        <v>15</v>
      </c>
      <c r="L18" s="4" t="s">
        <v>83</v>
      </c>
      <c r="M18" s="4" t="s">
        <v>83</v>
      </c>
      <c r="N18" s="4" t="s">
        <v>83</v>
      </c>
      <c r="O18" s="4" t="s">
        <v>83</v>
      </c>
      <c r="P18" s="4" t="s">
        <v>83</v>
      </c>
      <c r="Q18" s="4" t="s">
        <v>83</v>
      </c>
      <c r="R18" s="4" t="s">
        <v>83</v>
      </c>
      <c r="S18" s="4" t="s">
        <v>83</v>
      </c>
      <c r="T18" s="4" t="s">
        <v>83</v>
      </c>
      <c r="U18" s="4" t="s">
        <v>83</v>
      </c>
      <c r="V18" s="4" t="s">
        <v>83</v>
      </c>
      <c r="W18" s="4" t="s">
        <v>83</v>
      </c>
      <c r="X18" s="24">
        <f t="shared" si="4"/>
        <v>0.96101265654823886</v>
      </c>
      <c r="Y18" s="48">
        <v>84522</v>
      </c>
      <c r="Z18" s="19">
        <f t="shared" si="5"/>
        <v>81226.7</v>
      </c>
      <c r="AA18" s="19">
        <f t="shared" si="6"/>
        <v>-3295.3000000000029</v>
      </c>
      <c r="AB18" s="19"/>
      <c r="AC18" s="19"/>
      <c r="AD18" s="19">
        <f t="shared" si="7"/>
        <v>81226.7</v>
      </c>
      <c r="AE18" s="19">
        <v>5972.1</v>
      </c>
      <c r="AF18" s="19">
        <v>5972.1</v>
      </c>
      <c r="AG18" s="19">
        <v>5972.1</v>
      </c>
      <c r="AH18" s="19">
        <v>5972.1</v>
      </c>
      <c r="AI18" s="19">
        <v>210.8</v>
      </c>
      <c r="AJ18" s="19">
        <v>4819.8</v>
      </c>
      <c r="AK18" s="19">
        <v>10827.3</v>
      </c>
      <c r="AL18" s="19">
        <v>5577.8</v>
      </c>
      <c r="AM18" s="19">
        <v>5665.5</v>
      </c>
      <c r="AN18" s="19">
        <v>10886.7</v>
      </c>
      <c r="AO18" s="19">
        <v>12327.3</v>
      </c>
      <c r="AP18" s="19">
        <f t="shared" si="8"/>
        <v>7023.1</v>
      </c>
      <c r="AQ18" s="42"/>
      <c r="AR18" s="65"/>
      <c r="AS18" s="64"/>
      <c r="AT18" s="42"/>
      <c r="AU18" s="19">
        <f t="shared" si="9"/>
        <v>7023.1</v>
      </c>
      <c r="BB18" s="59"/>
      <c r="BC18" s="59"/>
      <c r="BD18" s="59"/>
      <c r="BE18" s="59"/>
      <c r="BF18" s="59"/>
      <c r="BG18" s="59"/>
      <c r="BH18" s="59"/>
    </row>
    <row r="19" spans="1:60" s="2" customFormat="1" ht="17.100000000000001" customHeight="1">
      <c r="A19" s="7" t="s">
        <v>17</v>
      </c>
      <c r="B19" s="9"/>
      <c r="C19" s="9"/>
      <c r="D19" s="55">
        <f>SUM(D20:D46)</f>
        <v>446418.32</v>
      </c>
      <c r="E19" s="55">
        <f>SUM(E20:E46)</f>
        <v>452964</v>
      </c>
      <c r="F19" s="50">
        <f>IF(E19/D19&gt;1.2,IF((E19/D19-1.2)*0.1+1.2&gt;1.3,1.3,(E19/D19-1.2)*0.1+1.2),E19/D19)</f>
        <v>1.0146626599015918</v>
      </c>
      <c r="G19" s="9"/>
      <c r="H19" s="55">
        <f>SUM(H20:H46)</f>
        <v>873292</v>
      </c>
      <c r="I19" s="55">
        <f>SUM(I20:I46)</f>
        <v>750377</v>
      </c>
      <c r="J19" s="50">
        <f>IF(I19/H19&gt;1.2,IF((I19/H19-1.2)*0.1+1.2&gt;1.3,1.3,(I19/H19-1.2)*0.1+1.2),I19/H19)</f>
        <v>0.85925097218341628</v>
      </c>
      <c r="K19" s="9"/>
      <c r="L19" s="18">
        <f>SUM(L20:L46)</f>
        <v>2799.9</v>
      </c>
      <c r="M19" s="18">
        <f>SUM(M20:M46)</f>
        <v>3375.1000000000004</v>
      </c>
      <c r="N19" s="50">
        <f>IF(M19/L19&gt;1.2,IF((M19/L19-1.2)*0.1+1.2&gt;1.3,1.3,(M19/L19-1.2)*0.1+1.2),M19/L19)</f>
        <v>1.2005435908425302</v>
      </c>
      <c r="O19" s="9"/>
      <c r="P19" s="18">
        <f>SUM(P20:P46)</f>
        <v>441620.8</v>
      </c>
      <c r="Q19" s="18">
        <f>SUM(Q20:Q46)</f>
        <v>407674</v>
      </c>
      <c r="R19" s="50">
        <f>IF(Q19/P19&gt;1.2,IF((Q19/P19-1.2)*0.1+1.2&gt;1.3,1.3,(Q19/P19-1.2)*0.1+1.2),Q19/P19)</f>
        <v>0.92313133801668767</v>
      </c>
      <c r="S19" s="9"/>
      <c r="T19" s="18">
        <f>SUM(T20:T46)</f>
        <v>154503.70000000004</v>
      </c>
      <c r="U19" s="18">
        <f>SUM(U20:U46)</f>
        <v>145841.9</v>
      </c>
      <c r="V19" s="50">
        <f>IF(U19/T19&gt;1.2,IF((U19/T19-1.2)*0.1+1.2&gt;1.3,1.3,(U19/T19-1.2)*0.1+1.2),U19/T19)</f>
        <v>0.94393791216650447</v>
      </c>
      <c r="W19" s="9"/>
      <c r="X19" s="10"/>
      <c r="Y19" s="45">
        <f>SUM(Y20:Y46)</f>
        <v>1630327</v>
      </c>
      <c r="Z19" s="18">
        <f t="shared" ref="Z19:AP19" si="10">SUM(Z20:Z46)</f>
        <v>1553319.1999999995</v>
      </c>
      <c r="AA19" s="18">
        <f>SUM(AA20:AA46)</f>
        <v>-77007.800000000017</v>
      </c>
      <c r="AB19" s="18">
        <f>SUM(AB20:AB46)</f>
        <v>43758.600000000006</v>
      </c>
      <c r="AC19" s="18">
        <f t="shared" ref="AC19" si="11">SUM(AC20:AC46)</f>
        <v>0</v>
      </c>
      <c r="AD19" s="18">
        <f>SUM(AD20:AD46)</f>
        <v>1509560.5999999999</v>
      </c>
      <c r="AE19" s="18">
        <f>SUM(AE20:AE46)</f>
        <v>138367.5</v>
      </c>
      <c r="AF19" s="18">
        <f t="shared" ref="AF19:AN19" si="12">SUM(AF20:AF46)</f>
        <v>138366.9</v>
      </c>
      <c r="AG19" s="18">
        <f t="shared" si="12"/>
        <v>138367.89999999997</v>
      </c>
      <c r="AH19" s="18">
        <f t="shared" si="12"/>
        <v>138367.29999999999</v>
      </c>
      <c r="AI19" s="18">
        <f t="shared" si="12"/>
        <v>93474.9</v>
      </c>
      <c r="AJ19" s="18">
        <f t="shared" si="12"/>
        <v>114169.79999999999</v>
      </c>
      <c r="AK19" s="18">
        <f t="shared" si="12"/>
        <v>141813.1</v>
      </c>
      <c r="AL19" s="18">
        <f t="shared" si="12"/>
        <v>131164.29999999999</v>
      </c>
      <c r="AM19" s="18">
        <f t="shared" si="12"/>
        <v>123792.1</v>
      </c>
      <c r="AN19" s="18">
        <f t="shared" si="12"/>
        <v>179414.40000000002</v>
      </c>
      <c r="AO19" s="18">
        <f>SUM(AO20:AO46)</f>
        <v>153236.1</v>
      </c>
      <c r="AP19" s="18">
        <f t="shared" si="10"/>
        <v>19026.299999999996</v>
      </c>
      <c r="AQ19" s="18"/>
      <c r="AR19" s="66"/>
      <c r="AS19" s="66"/>
      <c r="AT19" s="18"/>
      <c r="AU19" s="18">
        <f>SUM(AU20:AU46)</f>
        <v>19026.299999999996</v>
      </c>
      <c r="BB19" s="59"/>
      <c r="BC19" s="59"/>
      <c r="BD19" s="59"/>
      <c r="BE19" s="59"/>
      <c r="BF19" s="59"/>
      <c r="BG19" s="59"/>
      <c r="BH19" s="59"/>
    </row>
    <row r="20" spans="1:60" s="2" customFormat="1" ht="17.100000000000001" customHeight="1">
      <c r="A20" s="6" t="s">
        <v>0</v>
      </c>
      <c r="B20" s="4">
        <v>1</v>
      </c>
      <c r="C20" s="4">
        <v>10</v>
      </c>
      <c r="D20" s="4">
        <v>4329.2</v>
      </c>
      <c r="E20" s="4">
        <v>4360</v>
      </c>
      <c r="F20" s="54">
        <f>IF(G20=0,0,IF(D20=0,1,IF(E20&lt;0,0,IF(E20/D20&gt;1.2,IF((E20/D20-1.2)*0.1+1.2&gt;1.3,1.3,(E20/D20-1.2)*0.1+1.2),E20/D20))))</f>
        <v>1.0071144784255752</v>
      </c>
      <c r="G20" s="4">
        <v>10</v>
      </c>
      <c r="H20" s="4">
        <v>811</v>
      </c>
      <c r="I20" s="4">
        <v>848</v>
      </c>
      <c r="J20" s="54">
        <f t="shared" si="3"/>
        <v>1.0456226880394575</v>
      </c>
      <c r="K20" s="4">
        <v>5</v>
      </c>
      <c r="L20" s="58">
        <v>95.7</v>
      </c>
      <c r="M20" s="58">
        <v>146.4</v>
      </c>
      <c r="N20" s="54">
        <f>IF(O20=0,0,IF(L20=0,1,IF(M20&lt;0,0,IF(M20/L20&gt;1.2,IF((M20/L20-1.2)*0.1+1.2&gt;1.3,1.3,(M20/L20-1.2)*0.1+1.2),M20/L20))))</f>
        <v>1.2329780564263322</v>
      </c>
      <c r="O20" s="4">
        <v>10</v>
      </c>
      <c r="P20" s="58">
        <v>23486.2</v>
      </c>
      <c r="Q20" s="58">
        <v>6623</v>
      </c>
      <c r="R20" s="54">
        <f>IF(S20=0,0,IF(P20=0,1,IF(Q20&lt;0,0,IF(Q20/P20&gt;1.2,IF((Q20/P20-1.2)*0.1+1.2&gt;1.3,1.3,(Q20/P20-1.2)*0.1+1.2),Q20/P20))))</f>
        <v>0.28199538452367773</v>
      </c>
      <c r="S20" s="4">
        <v>10</v>
      </c>
      <c r="T20" s="58">
        <v>4738</v>
      </c>
      <c r="U20" s="58">
        <v>991</v>
      </c>
      <c r="V20" s="54">
        <f>IF(W20=0,0,IF(T20=0,1,IF(U20&lt;0,0,IF(U20/T20&gt;1.2,IF((U20/T20-1.2)*0.1+1.2&gt;1.3,1.3,(U20/T20-1.2)*0.1+1.2),U20/T20))))</f>
        <v>0.20915998311523851</v>
      </c>
      <c r="W20" s="4">
        <v>10</v>
      </c>
      <c r="X20" s="24">
        <f>(B20*C20+F20*G20+J20*K20+N20*O20+R20*S20+V20*W20)/(C20+G20+K20+O20+S20+W20)</f>
        <v>0.77346531754737302</v>
      </c>
      <c r="Y20" s="48">
        <v>33647</v>
      </c>
      <c r="Z20" s="19">
        <f t="shared" si="5"/>
        <v>26024.799999999999</v>
      </c>
      <c r="AA20" s="19">
        <f>Z20-Y20</f>
        <v>-7622.2000000000007</v>
      </c>
      <c r="AB20" s="19">
        <v>1097.3</v>
      </c>
      <c r="AC20" s="19"/>
      <c r="AD20" s="19">
        <f t="shared" si="7"/>
        <v>24927.5</v>
      </c>
      <c r="AE20" s="19">
        <v>3058.8</v>
      </c>
      <c r="AF20" s="19">
        <v>3058.8</v>
      </c>
      <c r="AG20" s="19">
        <v>3058.9</v>
      </c>
      <c r="AH20" s="19">
        <v>3058.8</v>
      </c>
      <c r="AI20" s="19">
        <v>1015.1</v>
      </c>
      <c r="AJ20" s="19">
        <v>2430.5</v>
      </c>
      <c r="AK20" s="19">
        <v>2430.6999999999998</v>
      </c>
      <c r="AL20" s="19">
        <v>4637.1000000000004</v>
      </c>
      <c r="AM20" s="19">
        <v>2706.5</v>
      </c>
      <c r="AN20" s="19">
        <v>2706.4</v>
      </c>
      <c r="AO20" s="19">
        <v>3568.2</v>
      </c>
      <c r="AP20" s="19">
        <f t="shared" si="8"/>
        <v>-6802.3</v>
      </c>
      <c r="AQ20" s="42"/>
      <c r="AR20" s="64"/>
      <c r="AS20" s="64"/>
      <c r="AT20" s="42"/>
      <c r="AU20" s="19">
        <f t="shared" si="9"/>
        <v>-6802.3</v>
      </c>
      <c r="BB20" s="59"/>
      <c r="BC20" s="59"/>
      <c r="BD20" s="59"/>
      <c r="BE20" s="59"/>
      <c r="BF20" s="59"/>
      <c r="BG20" s="59"/>
      <c r="BH20" s="59"/>
    </row>
    <row r="21" spans="1:60" s="2" customFormat="1" ht="17.100000000000001" customHeight="1">
      <c r="A21" s="6" t="s">
        <v>18</v>
      </c>
      <c r="B21" s="4">
        <v>1</v>
      </c>
      <c r="C21" s="4">
        <v>10</v>
      </c>
      <c r="D21" s="4">
        <v>24813.67</v>
      </c>
      <c r="E21" s="4">
        <v>25073</v>
      </c>
      <c r="F21" s="54">
        <f t="shared" ref="F21:F46" si="13">IF(G21=0,0,IF(D21=0,1,IF(E21&lt;0,0,IF(E21/D21&gt;1.2,IF((E21/D21-1.2)*0.1+1.2&gt;1.3,1.3,(E21/D21-1.2)*0.1+1.2),E21/D21))))</f>
        <v>1.0104510940945053</v>
      </c>
      <c r="G21" s="4">
        <v>10</v>
      </c>
      <c r="H21" s="4">
        <v>15219</v>
      </c>
      <c r="I21" s="4">
        <v>8983</v>
      </c>
      <c r="J21" s="54">
        <f t="shared" si="3"/>
        <v>0.59024903081674218</v>
      </c>
      <c r="K21" s="4">
        <v>5</v>
      </c>
      <c r="L21" s="58">
        <v>110.4</v>
      </c>
      <c r="M21" s="58">
        <v>140.5</v>
      </c>
      <c r="N21" s="54">
        <f t="shared" ref="N21:N46" si="14">IF(O21=0,0,IF(L21=0,1,IF(M21&lt;0,0,IF(M21/L21&gt;1.2,IF((M21/L21-1.2)*0.1+1.2&gt;1.3,1.3,(M21/L21-1.2)*0.1+1.2),M21/L21))))</f>
        <v>1.2072644927536231</v>
      </c>
      <c r="O21" s="4">
        <v>10</v>
      </c>
      <c r="P21" s="58">
        <v>21848.3</v>
      </c>
      <c r="Q21" s="58">
        <v>21849</v>
      </c>
      <c r="R21" s="54">
        <f t="shared" ref="R21:R46" si="15">IF(S21=0,0,IF(P21=0,1,IF(Q21&lt;0,0,IF(Q21/P21&gt;1.2,IF((Q21/P21-1.2)*0.1+1.2&gt;1.3,1.3,(Q21/P21-1.2)*0.1+1.2),Q21/P21))))</f>
        <v>1.0000320391060173</v>
      </c>
      <c r="S21" s="4">
        <v>10</v>
      </c>
      <c r="T21" s="58">
        <v>3432.1</v>
      </c>
      <c r="U21" s="58">
        <v>2778</v>
      </c>
      <c r="V21" s="54">
        <f>IF(W21=0,0,IF(T21=0,1,IF(U21&lt;0,0,IF(U21/T21&gt;1.2,IF((U21/T21-1.2)*0.1+1.2&gt;1.3,1.3,(U21/T21-1.2)*0.1+1.2),U21/T21))))</f>
        <v>0.80941697502986509</v>
      </c>
      <c r="W21" s="4">
        <v>10</v>
      </c>
      <c r="X21" s="24">
        <f t="shared" ref="X21:X46" si="16">(B21*C21+F21*G21+J21*K21+N21*O21+R21*S21+V21*W21)/(C21+G21+K21+O21+S21+W21)</f>
        <v>0.96768893025316038</v>
      </c>
      <c r="Y21" s="48">
        <v>63147</v>
      </c>
      <c r="Z21" s="19">
        <f t="shared" si="5"/>
        <v>61106.7</v>
      </c>
      <c r="AA21" s="19">
        <f t="shared" ref="AA21:AA46" si="17">Z21-Y21</f>
        <v>-2040.3000000000029</v>
      </c>
      <c r="AB21" s="19">
        <v>1229.9000000000001</v>
      </c>
      <c r="AC21" s="19"/>
      <c r="AD21" s="19">
        <f t="shared" si="7"/>
        <v>59876.799999999996</v>
      </c>
      <c r="AE21" s="19">
        <v>5740.6</v>
      </c>
      <c r="AF21" s="19">
        <v>5740.7</v>
      </c>
      <c r="AG21" s="19">
        <v>5740.6</v>
      </c>
      <c r="AH21" s="19">
        <v>5740.6</v>
      </c>
      <c r="AI21" s="19">
        <v>3486.8</v>
      </c>
      <c r="AJ21" s="19">
        <v>5043.8</v>
      </c>
      <c r="AK21" s="19">
        <v>5044</v>
      </c>
      <c r="AL21" s="19">
        <v>8650.1</v>
      </c>
      <c r="AM21" s="19">
        <v>5494.6</v>
      </c>
      <c r="AN21" s="19">
        <v>5494.7</v>
      </c>
      <c r="AO21" s="19">
        <v>1171.2</v>
      </c>
      <c r="AP21" s="19">
        <f t="shared" si="8"/>
        <v>2529.1</v>
      </c>
      <c r="AQ21" s="42"/>
      <c r="AR21" s="64"/>
      <c r="AS21" s="64"/>
      <c r="AT21" s="42"/>
      <c r="AU21" s="19">
        <f t="shared" si="9"/>
        <v>2529.1</v>
      </c>
      <c r="BB21" s="59"/>
      <c r="BC21" s="59"/>
      <c r="BD21" s="59"/>
      <c r="BE21" s="59"/>
      <c r="BF21" s="59"/>
      <c r="BG21" s="59"/>
      <c r="BH21" s="59"/>
    </row>
    <row r="22" spans="1:60" s="2" customFormat="1" ht="17.100000000000001" customHeight="1">
      <c r="A22" s="6" t="s">
        <v>19</v>
      </c>
      <c r="B22" s="4">
        <v>1</v>
      </c>
      <c r="C22" s="4">
        <v>10</v>
      </c>
      <c r="D22" s="4">
        <v>8045.54</v>
      </c>
      <c r="E22" s="4">
        <v>8157</v>
      </c>
      <c r="F22" s="54">
        <f t="shared" si="13"/>
        <v>1.0138536381647472</v>
      </c>
      <c r="G22" s="4">
        <v>10</v>
      </c>
      <c r="H22" s="4">
        <v>4289</v>
      </c>
      <c r="I22" s="4">
        <v>3161</v>
      </c>
      <c r="J22" s="54">
        <f t="shared" si="3"/>
        <v>0.73700163208207037</v>
      </c>
      <c r="K22" s="4">
        <v>5</v>
      </c>
      <c r="L22" s="58">
        <v>54.6</v>
      </c>
      <c r="M22" s="58">
        <v>53.9</v>
      </c>
      <c r="N22" s="54">
        <f t="shared" si="14"/>
        <v>0.98717948717948711</v>
      </c>
      <c r="O22" s="4">
        <v>10</v>
      </c>
      <c r="P22" s="58">
        <v>16634.900000000001</v>
      </c>
      <c r="Q22" s="58">
        <v>19785</v>
      </c>
      <c r="R22" s="54">
        <f t="shared" si="15"/>
        <v>1.1893669333750128</v>
      </c>
      <c r="S22" s="4">
        <v>10</v>
      </c>
      <c r="T22" s="58">
        <v>1580</v>
      </c>
      <c r="U22" s="58">
        <v>2723</v>
      </c>
      <c r="V22" s="54">
        <f t="shared" ref="V22:V46" si="18">IF(W22=0,0,IF(T22=0,1,IF(U22&lt;0,0,IF(U22/T22&gt;1.2,IF((U22/T22-1.2)*0.1+1.2&gt;1.3,1.3,(U22/T22-1.2)*0.1+1.2),U22/T22))))</f>
        <v>1.2523417721518988</v>
      </c>
      <c r="W22" s="4">
        <v>10</v>
      </c>
      <c r="X22" s="24">
        <f t="shared" si="16"/>
        <v>1.0565895721658511</v>
      </c>
      <c r="Y22" s="48">
        <v>42531</v>
      </c>
      <c r="Z22" s="19">
        <f t="shared" si="5"/>
        <v>44937.8</v>
      </c>
      <c r="AA22" s="19">
        <f t="shared" si="17"/>
        <v>2406.8000000000029</v>
      </c>
      <c r="AB22" s="19"/>
      <c r="AC22" s="19"/>
      <c r="AD22" s="19">
        <f t="shared" si="7"/>
        <v>44937.8</v>
      </c>
      <c r="AE22" s="19">
        <v>3866.5</v>
      </c>
      <c r="AF22" s="19">
        <v>3866.4</v>
      </c>
      <c r="AG22" s="19">
        <v>3866.5</v>
      </c>
      <c r="AH22" s="19">
        <v>3866.4</v>
      </c>
      <c r="AI22" s="19">
        <v>852.4</v>
      </c>
      <c r="AJ22" s="19">
        <v>3263.6</v>
      </c>
      <c r="AK22" s="19">
        <v>3263.7</v>
      </c>
      <c r="AL22" s="19">
        <v>4522.7</v>
      </c>
      <c r="AM22" s="19">
        <v>3421.1</v>
      </c>
      <c r="AN22" s="19">
        <v>3420.9</v>
      </c>
      <c r="AO22" s="19">
        <v>4973.8999999999996</v>
      </c>
      <c r="AP22" s="19">
        <f t="shared" si="8"/>
        <v>5753.7</v>
      </c>
      <c r="AQ22" s="42"/>
      <c r="AR22" s="64"/>
      <c r="AS22" s="64"/>
      <c r="AT22" s="42"/>
      <c r="AU22" s="19">
        <f t="shared" si="9"/>
        <v>5753.7</v>
      </c>
      <c r="BB22" s="59"/>
      <c r="BC22" s="59"/>
      <c r="BD22" s="59"/>
      <c r="BE22" s="59"/>
      <c r="BF22" s="59"/>
      <c r="BG22" s="59"/>
      <c r="BH22" s="59"/>
    </row>
    <row r="23" spans="1:60" s="2" customFormat="1" ht="17.100000000000001" customHeight="1">
      <c r="A23" s="6" t="s">
        <v>20</v>
      </c>
      <c r="B23" s="4">
        <v>1</v>
      </c>
      <c r="C23" s="4">
        <v>10</v>
      </c>
      <c r="D23" s="4">
        <v>7920.48</v>
      </c>
      <c r="E23" s="4">
        <v>8433</v>
      </c>
      <c r="F23" s="54">
        <f t="shared" si="13"/>
        <v>1.0647081995030605</v>
      </c>
      <c r="G23" s="4">
        <v>10</v>
      </c>
      <c r="H23" s="4">
        <v>6376</v>
      </c>
      <c r="I23" s="4">
        <v>4003</v>
      </c>
      <c r="J23" s="54">
        <f t="shared" si="3"/>
        <v>0.62782308657465491</v>
      </c>
      <c r="K23" s="4">
        <v>5</v>
      </c>
      <c r="L23" s="58">
        <v>155.4</v>
      </c>
      <c r="M23" s="58">
        <v>191.9</v>
      </c>
      <c r="N23" s="54">
        <f t="shared" si="14"/>
        <v>1.2034877734877734</v>
      </c>
      <c r="O23" s="4">
        <v>10</v>
      </c>
      <c r="P23" s="58">
        <v>7800</v>
      </c>
      <c r="Q23" s="58">
        <v>7650</v>
      </c>
      <c r="R23" s="54">
        <f t="shared" si="15"/>
        <v>0.98076923076923073</v>
      </c>
      <c r="S23" s="4">
        <v>10</v>
      </c>
      <c r="T23" s="58">
        <v>3593</v>
      </c>
      <c r="U23" s="58">
        <v>2783.7</v>
      </c>
      <c r="V23" s="54">
        <f t="shared" si="18"/>
        <v>0.77475647091566935</v>
      </c>
      <c r="W23" s="4">
        <v>10</v>
      </c>
      <c r="X23" s="24">
        <f t="shared" si="16"/>
        <v>0.97047876690237467</v>
      </c>
      <c r="Y23" s="48">
        <v>55902</v>
      </c>
      <c r="Z23" s="19">
        <f t="shared" si="5"/>
        <v>54251.7</v>
      </c>
      <c r="AA23" s="19">
        <f t="shared" si="17"/>
        <v>-1650.3000000000029</v>
      </c>
      <c r="AB23" s="19">
        <v>7703.5</v>
      </c>
      <c r="AC23" s="19"/>
      <c r="AD23" s="19">
        <f t="shared" si="7"/>
        <v>46548.2</v>
      </c>
      <c r="AE23" s="19">
        <v>5082</v>
      </c>
      <c r="AF23" s="19">
        <v>5082</v>
      </c>
      <c r="AG23" s="19">
        <v>5082</v>
      </c>
      <c r="AH23" s="19">
        <v>5082</v>
      </c>
      <c r="AI23" s="19">
        <v>1154.7</v>
      </c>
      <c r="AJ23" s="19">
        <v>2755.8</v>
      </c>
      <c r="AK23" s="19">
        <v>2755.8</v>
      </c>
      <c r="AL23" s="19">
        <v>9039.6</v>
      </c>
      <c r="AM23" s="19">
        <v>3541.3</v>
      </c>
      <c r="AN23" s="19">
        <v>3541.3</v>
      </c>
      <c r="AO23" s="19">
        <v>422</v>
      </c>
      <c r="AP23" s="19">
        <f t="shared" si="8"/>
        <v>3009.7</v>
      </c>
      <c r="AQ23" s="42"/>
      <c r="AR23" s="64"/>
      <c r="AS23" s="64"/>
      <c r="AT23" s="42"/>
      <c r="AU23" s="19">
        <f t="shared" si="9"/>
        <v>3009.7</v>
      </c>
      <c r="BB23" s="59"/>
      <c r="BC23" s="59"/>
      <c r="BD23" s="59"/>
      <c r="BE23" s="59"/>
      <c r="BF23" s="59"/>
      <c r="BG23" s="59"/>
      <c r="BH23" s="59"/>
    </row>
    <row r="24" spans="1:60" s="2" customFormat="1" ht="17.100000000000001" customHeight="1">
      <c r="A24" s="6" t="s">
        <v>21</v>
      </c>
      <c r="B24" s="4">
        <v>1</v>
      </c>
      <c r="C24" s="4">
        <v>10</v>
      </c>
      <c r="D24" s="4">
        <v>6743.18</v>
      </c>
      <c r="E24" s="4">
        <v>6868</v>
      </c>
      <c r="F24" s="54">
        <f t="shared" si="13"/>
        <v>1.0185105543675239</v>
      </c>
      <c r="G24" s="4">
        <v>10</v>
      </c>
      <c r="H24" s="4">
        <v>3378</v>
      </c>
      <c r="I24" s="4">
        <v>2399</v>
      </c>
      <c r="J24" s="54">
        <f t="shared" si="3"/>
        <v>0.71018354055654231</v>
      </c>
      <c r="K24" s="4">
        <v>5</v>
      </c>
      <c r="L24" s="58">
        <v>122.1</v>
      </c>
      <c r="M24" s="58">
        <v>170.5</v>
      </c>
      <c r="N24" s="54">
        <f t="shared" si="14"/>
        <v>1.2196396396396396</v>
      </c>
      <c r="O24" s="4">
        <v>10</v>
      </c>
      <c r="P24" s="58">
        <v>25582.7</v>
      </c>
      <c r="Q24" s="58">
        <v>19431</v>
      </c>
      <c r="R24" s="54">
        <f t="shared" si="15"/>
        <v>0.75953671817282775</v>
      </c>
      <c r="S24" s="4">
        <v>10</v>
      </c>
      <c r="T24" s="58">
        <v>5962.9</v>
      </c>
      <c r="U24" s="58">
        <v>3670.2</v>
      </c>
      <c r="V24" s="54">
        <f t="shared" si="18"/>
        <v>0.61550587801237655</v>
      </c>
      <c r="W24" s="4">
        <v>10</v>
      </c>
      <c r="X24" s="24">
        <f t="shared" si="16"/>
        <v>0.90332446554011625</v>
      </c>
      <c r="Y24" s="48">
        <v>49182</v>
      </c>
      <c r="Z24" s="19">
        <f t="shared" si="5"/>
        <v>44427.3</v>
      </c>
      <c r="AA24" s="19">
        <f t="shared" si="17"/>
        <v>-4754.6999999999971</v>
      </c>
      <c r="AB24" s="19">
        <v>572.1</v>
      </c>
      <c r="AC24" s="19"/>
      <c r="AD24" s="19">
        <f t="shared" si="7"/>
        <v>43855.200000000004</v>
      </c>
      <c r="AE24" s="19">
        <v>4471.1000000000004</v>
      </c>
      <c r="AF24" s="19">
        <v>4471.1000000000004</v>
      </c>
      <c r="AG24" s="19">
        <v>4471.1000000000004</v>
      </c>
      <c r="AH24" s="19">
        <v>4471.1000000000004</v>
      </c>
      <c r="AI24" s="19">
        <v>2124.6</v>
      </c>
      <c r="AJ24" s="19">
        <v>3887.4</v>
      </c>
      <c r="AK24" s="19">
        <v>3887.4</v>
      </c>
      <c r="AL24" s="19">
        <v>600.79999999999995</v>
      </c>
      <c r="AM24" s="19">
        <v>3476.6</v>
      </c>
      <c r="AN24" s="19">
        <v>3476.6</v>
      </c>
      <c r="AO24" s="19">
        <v>3960.7</v>
      </c>
      <c r="AP24" s="19">
        <f t="shared" si="8"/>
        <v>4556.7</v>
      </c>
      <c r="AQ24" s="42"/>
      <c r="AR24" s="64"/>
      <c r="AS24" s="64"/>
      <c r="AT24" s="42"/>
      <c r="AU24" s="19">
        <f t="shared" si="9"/>
        <v>4556.7</v>
      </c>
      <c r="BB24" s="59"/>
      <c r="BC24" s="59"/>
      <c r="BD24" s="59"/>
      <c r="BE24" s="59"/>
      <c r="BF24" s="59"/>
      <c r="BG24" s="59"/>
      <c r="BH24" s="59"/>
    </row>
    <row r="25" spans="1:60" s="2" customFormat="1" ht="17.100000000000001" customHeight="1">
      <c r="A25" s="6" t="s">
        <v>22</v>
      </c>
      <c r="B25" s="4">
        <v>1</v>
      </c>
      <c r="C25" s="4">
        <v>10</v>
      </c>
      <c r="D25" s="4">
        <v>9003.4699999999993</v>
      </c>
      <c r="E25" s="4">
        <v>9123</v>
      </c>
      <c r="F25" s="54">
        <f t="shared" si="13"/>
        <v>1.0132759924784556</v>
      </c>
      <c r="G25" s="4">
        <v>10</v>
      </c>
      <c r="H25" s="4">
        <v>9290</v>
      </c>
      <c r="I25" s="4">
        <v>2884</v>
      </c>
      <c r="J25" s="54">
        <f t="shared" si="3"/>
        <v>0.31044133476856833</v>
      </c>
      <c r="K25" s="4">
        <v>5</v>
      </c>
      <c r="L25" s="58">
        <v>86.6</v>
      </c>
      <c r="M25" s="58">
        <v>130</v>
      </c>
      <c r="N25" s="54">
        <f t="shared" si="14"/>
        <v>1.2301154734411086</v>
      </c>
      <c r="O25" s="4">
        <v>10</v>
      </c>
      <c r="P25" s="58">
        <v>12961</v>
      </c>
      <c r="Q25" s="58">
        <v>12961</v>
      </c>
      <c r="R25" s="54">
        <f t="shared" si="15"/>
        <v>1</v>
      </c>
      <c r="S25" s="4">
        <v>10</v>
      </c>
      <c r="T25" s="58">
        <v>2870.9</v>
      </c>
      <c r="U25" s="58">
        <v>2871</v>
      </c>
      <c r="V25" s="54">
        <f t="shared" si="18"/>
        <v>1.0000348322825594</v>
      </c>
      <c r="W25" s="4">
        <v>10</v>
      </c>
      <c r="X25" s="24">
        <f t="shared" si="16"/>
        <v>0.98157217556116505</v>
      </c>
      <c r="Y25" s="48">
        <v>62016</v>
      </c>
      <c r="Z25" s="19">
        <f t="shared" si="5"/>
        <v>60873.2</v>
      </c>
      <c r="AA25" s="19">
        <f t="shared" si="17"/>
        <v>-1142.8000000000029</v>
      </c>
      <c r="AB25" s="19"/>
      <c r="AC25" s="19"/>
      <c r="AD25" s="19">
        <f t="shared" si="7"/>
        <v>60873.2</v>
      </c>
      <c r="AE25" s="19">
        <v>5637.8</v>
      </c>
      <c r="AF25" s="19">
        <v>5637.8</v>
      </c>
      <c r="AG25" s="19">
        <v>5637.9</v>
      </c>
      <c r="AH25" s="19">
        <v>5637.8</v>
      </c>
      <c r="AI25" s="19">
        <v>194.4</v>
      </c>
      <c r="AJ25" s="19">
        <v>4549.2</v>
      </c>
      <c r="AK25" s="19">
        <v>4549.1000000000004</v>
      </c>
      <c r="AL25" s="19">
        <v>2844</v>
      </c>
      <c r="AM25" s="19">
        <v>4336.1000000000004</v>
      </c>
      <c r="AN25" s="19">
        <v>4336</v>
      </c>
      <c r="AO25" s="19">
        <v>3990.3</v>
      </c>
      <c r="AP25" s="19">
        <f t="shared" si="8"/>
        <v>13522.8</v>
      </c>
      <c r="AQ25" s="42"/>
      <c r="AR25" s="65"/>
      <c r="AS25" s="64"/>
      <c r="AT25" s="42"/>
      <c r="AU25" s="19">
        <f t="shared" si="9"/>
        <v>13522.8</v>
      </c>
      <c r="BB25" s="59"/>
      <c r="BC25" s="59"/>
      <c r="BD25" s="59"/>
      <c r="BE25" s="59"/>
      <c r="BF25" s="59"/>
      <c r="BG25" s="59"/>
      <c r="BH25" s="59"/>
    </row>
    <row r="26" spans="1:60" s="2" customFormat="1" ht="17.100000000000001" customHeight="1">
      <c r="A26" s="6" t="s">
        <v>23</v>
      </c>
      <c r="B26" s="4">
        <v>1</v>
      </c>
      <c r="C26" s="4">
        <v>10</v>
      </c>
      <c r="D26" s="4">
        <v>88055.5</v>
      </c>
      <c r="E26" s="4">
        <v>88961</v>
      </c>
      <c r="F26" s="54">
        <f t="shared" si="13"/>
        <v>1.0102832872449761</v>
      </c>
      <c r="G26" s="4">
        <v>10</v>
      </c>
      <c r="H26" s="4">
        <v>293741</v>
      </c>
      <c r="I26" s="4">
        <v>215018</v>
      </c>
      <c r="J26" s="54">
        <f t="shared" si="3"/>
        <v>0.73199859740383533</v>
      </c>
      <c r="K26" s="4">
        <v>5</v>
      </c>
      <c r="L26" s="58">
        <v>102.9</v>
      </c>
      <c r="M26" s="58">
        <v>149.4</v>
      </c>
      <c r="N26" s="54">
        <f t="shared" si="14"/>
        <v>1.2251895043731778</v>
      </c>
      <c r="O26" s="4">
        <v>10</v>
      </c>
      <c r="P26" s="58">
        <v>15111.2</v>
      </c>
      <c r="Q26" s="58">
        <v>13437</v>
      </c>
      <c r="R26" s="54">
        <f t="shared" si="15"/>
        <v>0.88920800465879613</v>
      </c>
      <c r="S26" s="4">
        <v>10</v>
      </c>
      <c r="T26" s="58">
        <v>4298.5</v>
      </c>
      <c r="U26" s="58">
        <v>3306</v>
      </c>
      <c r="V26" s="54">
        <f t="shared" si="18"/>
        <v>0.76910550191927418</v>
      </c>
      <c r="W26" s="4">
        <v>10</v>
      </c>
      <c r="X26" s="24">
        <f t="shared" si="16"/>
        <v>0.95632465398148037</v>
      </c>
      <c r="Y26" s="48">
        <v>105527</v>
      </c>
      <c r="Z26" s="19">
        <f t="shared" si="5"/>
        <v>100918.1</v>
      </c>
      <c r="AA26" s="19">
        <f t="shared" si="17"/>
        <v>-4608.8999999999942</v>
      </c>
      <c r="AB26" s="19"/>
      <c r="AC26" s="19"/>
      <c r="AD26" s="19">
        <f t="shared" si="7"/>
        <v>100918.1</v>
      </c>
      <c r="AE26" s="19">
        <v>9593.4</v>
      </c>
      <c r="AF26" s="19">
        <v>9593.2999999999993</v>
      </c>
      <c r="AG26" s="19">
        <v>9593.4</v>
      </c>
      <c r="AH26" s="19">
        <v>9593.4</v>
      </c>
      <c r="AI26" s="19">
        <v>8791</v>
      </c>
      <c r="AJ26" s="19">
        <v>9433</v>
      </c>
      <c r="AK26" s="19">
        <v>9432.7999999999993</v>
      </c>
      <c r="AL26" s="19">
        <v>10716.6</v>
      </c>
      <c r="AM26" s="19">
        <v>9593.4</v>
      </c>
      <c r="AN26" s="19">
        <v>9593.2999999999993</v>
      </c>
      <c r="AO26" s="19">
        <v>9121.7999999999993</v>
      </c>
      <c r="AP26" s="19">
        <f t="shared" si="8"/>
        <v>-4137.3</v>
      </c>
      <c r="AQ26" s="41"/>
      <c r="AR26" s="64"/>
      <c r="AS26" s="64"/>
      <c r="AT26" s="42"/>
      <c r="AU26" s="19">
        <f t="shared" si="9"/>
        <v>-4137.3</v>
      </c>
      <c r="BB26" s="59"/>
      <c r="BC26" s="59"/>
      <c r="BD26" s="59"/>
      <c r="BE26" s="59"/>
      <c r="BF26" s="59"/>
      <c r="BG26" s="59"/>
      <c r="BH26" s="59"/>
    </row>
    <row r="27" spans="1:60" s="2" customFormat="1" ht="16.5" customHeight="1">
      <c r="A27" s="6" t="s">
        <v>24</v>
      </c>
      <c r="B27" s="4">
        <v>1</v>
      </c>
      <c r="C27" s="4">
        <v>10</v>
      </c>
      <c r="D27" s="4">
        <v>4261.4799999999996</v>
      </c>
      <c r="E27" s="4">
        <v>4304</v>
      </c>
      <c r="F27" s="54">
        <f t="shared" si="13"/>
        <v>1.0099777542074586</v>
      </c>
      <c r="G27" s="4">
        <v>10</v>
      </c>
      <c r="H27" s="4">
        <v>2799</v>
      </c>
      <c r="I27" s="4">
        <v>2229</v>
      </c>
      <c r="J27" s="54">
        <f t="shared" si="3"/>
        <v>0.7963558413719185</v>
      </c>
      <c r="K27" s="4">
        <v>5</v>
      </c>
      <c r="L27" s="58">
        <v>82.5</v>
      </c>
      <c r="M27" s="58">
        <v>101.4</v>
      </c>
      <c r="N27" s="54">
        <f t="shared" si="14"/>
        <v>1.2029090909090909</v>
      </c>
      <c r="O27" s="4">
        <v>10</v>
      </c>
      <c r="P27" s="58">
        <v>6110.5</v>
      </c>
      <c r="Q27" s="58">
        <v>4752</v>
      </c>
      <c r="R27" s="54">
        <f t="shared" si="15"/>
        <v>0.77767776777677766</v>
      </c>
      <c r="S27" s="4">
        <v>10</v>
      </c>
      <c r="T27" s="58">
        <v>969.4</v>
      </c>
      <c r="U27" s="58">
        <v>894</v>
      </c>
      <c r="V27" s="54">
        <f t="shared" si="18"/>
        <v>0.92221992985351764</v>
      </c>
      <c r="W27" s="4">
        <v>10</v>
      </c>
      <c r="X27" s="24">
        <f t="shared" si="16"/>
        <v>0.96562953880596436</v>
      </c>
      <c r="Y27" s="48">
        <v>27208</v>
      </c>
      <c r="Z27" s="19">
        <f t="shared" si="5"/>
        <v>26272.799999999999</v>
      </c>
      <c r="AA27" s="19">
        <f t="shared" si="17"/>
        <v>-935.20000000000073</v>
      </c>
      <c r="AB27" s="19"/>
      <c r="AC27" s="19"/>
      <c r="AD27" s="19">
        <f t="shared" si="7"/>
        <v>26272.799999999999</v>
      </c>
      <c r="AE27" s="19">
        <v>2473.5</v>
      </c>
      <c r="AF27" s="19">
        <v>2473.4</v>
      </c>
      <c r="AG27" s="19">
        <v>2473.5</v>
      </c>
      <c r="AH27" s="19">
        <v>2473.4</v>
      </c>
      <c r="AI27" s="19">
        <v>1210.3</v>
      </c>
      <c r="AJ27" s="19">
        <v>2220.6999999999998</v>
      </c>
      <c r="AK27" s="19">
        <v>2220.9</v>
      </c>
      <c r="AL27" s="19">
        <v>1236.5999999999999</v>
      </c>
      <c r="AM27" s="19">
        <v>2097.8000000000002</v>
      </c>
      <c r="AN27" s="19">
        <v>2097.8000000000002</v>
      </c>
      <c r="AO27" s="19">
        <v>2807.1</v>
      </c>
      <c r="AP27" s="19">
        <f t="shared" si="8"/>
        <v>2487.8000000000002</v>
      </c>
      <c r="AQ27" s="42"/>
      <c r="AR27" s="65"/>
      <c r="AS27" s="64"/>
      <c r="AT27" s="42"/>
      <c r="AU27" s="19">
        <f t="shared" si="9"/>
        <v>2487.8000000000002</v>
      </c>
      <c r="BB27" s="59"/>
      <c r="BC27" s="59"/>
      <c r="BD27" s="59"/>
      <c r="BE27" s="59"/>
      <c r="BF27" s="59"/>
      <c r="BG27" s="59"/>
      <c r="BH27" s="59"/>
    </row>
    <row r="28" spans="1:60" s="2" customFormat="1" ht="17.100000000000001" customHeight="1">
      <c r="A28" s="6" t="s">
        <v>25</v>
      </c>
      <c r="B28" s="4">
        <v>1</v>
      </c>
      <c r="C28" s="4">
        <v>10</v>
      </c>
      <c r="D28" s="4">
        <v>4586.3100000000004</v>
      </c>
      <c r="E28" s="4">
        <v>4698</v>
      </c>
      <c r="F28" s="54">
        <f t="shared" si="13"/>
        <v>1.0243529111638767</v>
      </c>
      <c r="G28" s="4">
        <v>10</v>
      </c>
      <c r="H28" s="4">
        <v>3577</v>
      </c>
      <c r="I28" s="4">
        <v>2659</v>
      </c>
      <c r="J28" s="54">
        <f t="shared" si="3"/>
        <v>0.74336035784176679</v>
      </c>
      <c r="K28" s="4">
        <v>5</v>
      </c>
      <c r="L28" s="58">
        <v>60.8</v>
      </c>
      <c r="M28" s="58">
        <v>75.5</v>
      </c>
      <c r="N28" s="54">
        <f t="shared" si="14"/>
        <v>1.2041776315789474</v>
      </c>
      <c r="O28" s="4">
        <v>10</v>
      </c>
      <c r="P28" s="58">
        <v>23602.799999999999</v>
      </c>
      <c r="Q28" s="58">
        <v>22030</v>
      </c>
      <c r="R28" s="54">
        <f t="shared" si="15"/>
        <v>0.93336383818868951</v>
      </c>
      <c r="S28" s="4">
        <v>10</v>
      </c>
      <c r="T28" s="58">
        <v>3162.4</v>
      </c>
      <c r="U28" s="58">
        <v>3079.5</v>
      </c>
      <c r="V28" s="54">
        <f t="shared" si="18"/>
        <v>0.97378573235517329</v>
      </c>
      <c r="W28" s="4">
        <v>10</v>
      </c>
      <c r="X28" s="24">
        <f t="shared" si="16"/>
        <v>1.0013382349468309</v>
      </c>
      <c r="Y28" s="48">
        <v>50654</v>
      </c>
      <c r="Z28" s="19">
        <f t="shared" si="5"/>
        <v>50721.8</v>
      </c>
      <c r="AA28" s="19">
        <f t="shared" si="17"/>
        <v>67.80000000000291</v>
      </c>
      <c r="AB28" s="19"/>
      <c r="AC28" s="19"/>
      <c r="AD28" s="19">
        <f t="shared" si="7"/>
        <v>50721.8</v>
      </c>
      <c r="AE28" s="19">
        <v>4604.8999999999996</v>
      </c>
      <c r="AF28" s="19">
        <v>4604.8999999999996</v>
      </c>
      <c r="AG28" s="19">
        <v>4604.8999999999996</v>
      </c>
      <c r="AH28" s="19">
        <v>4604.8999999999996</v>
      </c>
      <c r="AI28" s="19">
        <v>3187.7</v>
      </c>
      <c r="AJ28" s="19">
        <v>4321.6000000000004</v>
      </c>
      <c r="AK28" s="19">
        <v>4321.3999999999996</v>
      </c>
      <c r="AL28" s="19">
        <v>1031</v>
      </c>
      <c r="AM28" s="19">
        <v>3910.1</v>
      </c>
      <c r="AN28" s="19">
        <v>3910.2</v>
      </c>
      <c r="AO28" s="19">
        <v>7875.3</v>
      </c>
      <c r="AP28" s="19">
        <f t="shared" si="8"/>
        <v>3744.9</v>
      </c>
      <c r="AQ28" s="42"/>
      <c r="AR28" s="64"/>
      <c r="AS28" s="64"/>
      <c r="AT28" s="42"/>
      <c r="AU28" s="19">
        <f t="shared" si="9"/>
        <v>3744.9</v>
      </c>
      <c r="BB28" s="59"/>
      <c r="BC28" s="59"/>
      <c r="BD28" s="59"/>
      <c r="BE28" s="59"/>
      <c r="BF28" s="59"/>
      <c r="BG28" s="59"/>
      <c r="BH28" s="59"/>
    </row>
    <row r="29" spans="1:60" s="2" customFormat="1" ht="17.100000000000001" customHeight="1">
      <c r="A29" s="6" t="s">
        <v>26</v>
      </c>
      <c r="B29" s="4">
        <v>1</v>
      </c>
      <c r="C29" s="4">
        <v>10</v>
      </c>
      <c r="D29" s="4">
        <v>3249.64</v>
      </c>
      <c r="E29" s="4">
        <v>3364</v>
      </c>
      <c r="F29" s="54">
        <f t="shared" si="13"/>
        <v>1.0351915904530964</v>
      </c>
      <c r="G29" s="4">
        <v>10</v>
      </c>
      <c r="H29" s="4">
        <v>1474</v>
      </c>
      <c r="I29" s="4">
        <v>850</v>
      </c>
      <c r="J29" s="54">
        <f t="shared" si="3"/>
        <v>0.57666214382632297</v>
      </c>
      <c r="K29" s="4">
        <v>5</v>
      </c>
      <c r="L29" s="58">
        <v>38.299999999999997</v>
      </c>
      <c r="M29" s="58">
        <v>37.9</v>
      </c>
      <c r="N29" s="54">
        <f t="shared" si="14"/>
        <v>0.98955613577023505</v>
      </c>
      <c r="O29" s="4">
        <v>10</v>
      </c>
      <c r="P29" s="58">
        <v>3400</v>
      </c>
      <c r="Q29" s="58">
        <v>2769</v>
      </c>
      <c r="R29" s="54">
        <f t="shared" si="15"/>
        <v>0.81441176470588239</v>
      </c>
      <c r="S29" s="4">
        <v>10</v>
      </c>
      <c r="T29" s="58">
        <v>2304.6</v>
      </c>
      <c r="U29" s="58">
        <v>1023</v>
      </c>
      <c r="V29" s="54">
        <f t="shared" si="18"/>
        <v>0.44389481905753714</v>
      </c>
      <c r="W29" s="4">
        <v>10</v>
      </c>
      <c r="X29" s="24">
        <f t="shared" si="16"/>
        <v>0.8311609785272569</v>
      </c>
      <c r="Y29" s="48">
        <v>39211</v>
      </c>
      <c r="Z29" s="19">
        <f t="shared" si="5"/>
        <v>32590.7</v>
      </c>
      <c r="AA29" s="19">
        <f t="shared" si="17"/>
        <v>-6620.2999999999993</v>
      </c>
      <c r="AB29" s="19">
        <v>1245.9000000000001</v>
      </c>
      <c r="AC29" s="19"/>
      <c r="AD29" s="19">
        <f t="shared" si="7"/>
        <v>31344.799999999999</v>
      </c>
      <c r="AE29" s="19">
        <v>3238.8</v>
      </c>
      <c r="AF29" s="19">
        <v>3238.8</v>
      </c>
      <c r="AG29" s="19">
        <v>3238.9</v>
      </c>
      <c r="AH29" s="19">
        <v>3238.8</v>
      </c>
      <c r="AI29" s="19">
        <v>0</v>
      </c>
      <c r="AJ29" s="19">
        <v>916.1</v>
      </c>
      <c r="AK29" s="19">
        <v>2363.6</v>
      </c>
      <c r="AL29" s="19">
        <v>4028.2</v>
      </c>
      <c r="AM29" s="19">
        <v>2377.1999999999998</v>
      </c>
      <c r="AN29" s="19">
        <v>4571.1000000000004</v>
      </c>
      <c r="AO29" s="19">
        <v>3032.1</v>
      </c>
      <c r="AP29" s="19">
        <f t="shared" si="8"/>
        <v>1101.2</v>
      </c>
      <c r="AQ29" s="42"/>
      <c r="AR29" s="65"/>
      <c r="AS29" s="64"/>
      <c r="AT29" s="42"/>
      <c r="AU29" s="19">
        <f t="shared" si="9"/>
        <v>1101.2</v>
      </c>
      <c r="BB29" s="59"/>
      <c r="BC29" s="59"/>
      <c r="BD29" s="59"/>
      <c r="BE29" s="59"/>
      <c r="BF29" s="59"/>
      <c r="BG29" s="59"/>
      <c r="BH29" s="59"/>
    </row>
    <row r="30" spans="1:60" s="2" customFormat="1" ht="17.100000000000001" customHeight="1">
      <c r="A30" s="6" t="s">
        <v>27</v>
      </c>
      <c r="B30" s="4">
        <v>1</v>
      </c>
      <c r="C30" s="4">
        <v>10</v>
      </c>
      <c r="D30" s="4">
        <v>13512.35</v>
      </c>
      <c r="E30" s="4">
        <v>13558</v>
      </c>
      <c r="F30" s="54">
        <f t="shared" si="13"/>
        <v>1.0033783908794547</v>
      </c>
      <c r="G30" s="4">
        <v>10</v>
      </c>
      <c r="H30" s="4">
        <v>40936</v>
      </c>
      <c r="I30" s="4">
        <v>35937</v>
      </c>
      <c r="J30" s="54">
        <f t="shared" si="3"/>
        <v>0.87788254836818447</v>
      </c>
      <c r="K30" s="4">
        <v>5</v>
      </c>
      <c r="L30" s="58">
        <v>124.3</v>
      </c>
      <c r="M30" s="58">
        <v>127.5</v>
      </c>
      <c r="N30" s="54">
        <f t="shared" si="14"/>
        <v>1.0257441673370877</v>
      </c>
      <c r="O30" s="4">
        <v>10</v>
      </c>
      <c r="P30" s="58">
        <v>28333.9</v>
      </c>
      <c r="Q30" s="58">
        <v>35283</v>
      </c>
      <c r="R30" s="54">
        <f t="shared" si="15"/>
        <v>1.2045257447792219</v>
      </c>
      <c r="S30" s="4">
        <v>10</v>
      </c>
      <c r="T30" s="58">
        <v>12070.7</v>
      </c>
      <c r="U30" s="58">
        <v>20314.8</v>
      </c>
      <c r="V30" s="54">
        <f t="shared" si="18"/>
        <v>1.2482984416810954</v>
      </c>
      <c r="W30" s="4">
        <v>10</v>
      </c>
      <c r="X30" s="24">
        <f t="shared" si="16"/>
        <v>1.0765250943383549</v>
      </c>
      <c r="Y30" s="48">
        <v>30146</v>
      </c>
      <c r="Z30" s="19">
        <f t="shared" si="5"/>
        <v>32452.9</v>
      </c>
      <c r="AA30" s="19">
        <f t="shared" si="17"/>
        <v>2306.9000000000015</v>
      </c>
      <c r="AB30" s="19"/>
      <c r="AC30" s="19"/>
      <c r="AD30" s="19">
        <f t="shared" si="7"/>
        <v>32452.9</v>
      </c>
      <c r="AE30" s="19">
        <v>2740.5</v>
      </c>
      <c r="AF30" s="19">
        <v>2740.6</v>
      </c>
      <c r="AG30" s="19">
        <v>2740.5</v>
      </c>
      <c r="AH30" s="19">
        <v>2740.6</v>
      </c>
      <c r="AI30" s="19">
        <v>3643</v>
      </c>
      <c r="AJ30" s="19">
        <v>2921</v>
      </c>
      <c r="AK30" s="19">
        <v>2921</v>
      </c>
      <c r="AL30" s="19">
        <v>1477.2</v>
      </c>
      <c r="AM30" s="19">
        <v>2740.5</v>
      </c>
      <c r="AN30" s="19">
        <v>2740.6</v>
      </c>
      <c r="AO30" s="19">
        <v>2425.1999999999998</v>
      </c>
      <c r="AP30" s="19">
        <f t="shared" si="8"/>
        <v>2622.2</v>
      </c>
      <c r="AQ30" s="42"/>
      <c r="AR30" s="64"/>
      <c r="AS30" s="64"/>
      <c r="AT30" s="42"/>
      <c r="AU30" s="19">
        <f t="shared" si="9"/>
        <v>2622.2</v>
      </c>
      <c r="BB30" s="59"/>
      <c r="BC30" s="59"/>
      <c r="BD30" s="59"/>
      <c r="BE30" s="59"/>
      <c r="BF30" s="59"/>
      <c r="BG30" s="59"/>
      <c r="BH30" s="59"/>
    </row>
    <row r="31" spans="1:60" s="2" customFormat="1" ht="16.5" customHeight="1">
      <c r="A31" s="6" t="s">
        <v>28</v>
      </c>
      <c r="B31" s="4">
        <v>1</v>
      </c>
      <c r="C31" s="4">
        <v>10</v>
      </c>
      <c r="D31" s="4">
        <v>21025.19</v>
      </c>
      <c r="E31" s="4">
        <v>21215</v>
      </c>
      <c r="F31" s="54">
        <f t="shared" si="13"/>
        <v>1.0090277424365726</v>
      </c>
      <c r="G31" s="4">
        <v>10</v>
      </c>
      <c r="H31" s="4">
        <v>13828</v>
      </c>
      <c r="I31" s="4">
        <v>11274</v>
      </c>
      <c r="J31" s="54">
        <f t="shared" si="3"/>
        <v>0.81530228521839743</v>
      </c>
      <c r="K31" s="4">
        <v>5</v>
      </c>
      <c r="L31" s="58">
        <v>170</v>
      </c>
      <c r="M31" s="58">
        <v>206.4</v>
      </c>
      <c r="N31" s="54">
        <f t="shared" si="14"/>
        <v>1.2014117647058824</v>
      </c>
      <c r="O31" s="4">
        <v>10</v>
      </c>
      <c r="P31" s="58">
        <v>12062.1</v>
      </c>
      <c r="Q31" s="58">
        <v>9173</v>
      </c>
      <c r="R31" s="54">
        <f t="shared" si="15"/>
        <v>0.76048117657787617</v>
      </c>
      <c r="S31" s="4">
        <v>10</v>
      </c>
      <c r="T31" s="58">
        <v>41470.699999999997</v>
      </c>
      <c r="U31" s="58">
        <v>57311</v>
      </c>
      <c r="V31" s="54">
        <f t="shared" si="18"/>
        <v>1.2181963651445478</v>
      </c>
      <c r="W31" s="4">
        <v>10</v>
      </c>
      <c r="X31" s="24">
        <f t="shared" si="16"/>
        <v>1.0175942166316505</v>
      </c>
      <c r="Y31" s="48">
        <v>83878</v>
      </c>
      <c r="Z31" s="19">
        <f t="shared" si="5"/>
        <v>85353.8</v>
      </c>
      <c r="AA31" s="19">
        <f t="shared" si="17"/>
        <v>1475.8000000000029</v>
      </c>
      <c r="AB31" s="19"/>
      <c r="AC31" s="19"/>
      <c r="AD31" s="19">
        <f t="shared" si="7"/>
        <v>85353.8</v>
      </c>
      <c r="AE31" s="19">
        <v>7625.3</v>
      </c>
      <c r="AF31" s="19">
        <v>7625.2</v>
      </c>
      <c r="AG31" s="19">
        <v>7625.3</v>
      </c>
      <c r="AH31" s="19">
        <v>7625.3</v>
      </c>
      <c r="AI31" s="19">
        <v>3510.9</v>
      </c>
      <c r="AJ31" s="19">
        <v>6802.3</v>
      </c>
      <c r="AK31" s="19">
        <v>6802.4</v>
      </c>
      <c r="AL31" s="19">
        <v>13385.5</v>
      </c>
      <c r="AM31" s="19">
        <v>7625.3</v>
      </c>
      <c r="AN31" s="19">
        <v>7625.2</v>
      </c>
      <c r="AO31" s="19">
        <v>4159</v>
      </c>
      <c r="AP31" s="19">
        <f t="shared" si="8"/>
        <v>4942.1000000000004</v>
      </c>
      <c r="AQ31" s="42"/>
      <c r="AR31" s="64"/>
      <c r="AS31" s="64"/>
      <c r="AT31" s="42"/>
      <c r="AU31" s="19">
        <f t="shared" si="9"/>
        <v>4942.1000000000004</v>
      </c>
      <c r="BB31" s="59"/>
      <c r="BC31" s="59"/>
      <c r="BD31" s="59"/>
      <c r="BE31" s="59"/>
      <c r="BF31" s="59"/>
      <c r="BG31" s="59"/>
      <c r="BH31" s="59"/>
    </row>
    <row r="32" spans="1:60" s="2" customFormat="1" ht="17.100000000000001" customHeight="1">
      <c r="A32" s="6" t="s">
        <v>29</v>
      </c>
      <c r="B32" s="4">
        <v>1</v>
      </c>
      <c r="C32" s="4">
        <v>10</v>
      </c>
      <c r="D32" s="4">
        <v>5603.27</v>
      </c>
      <c r="E32" s="4">
        <v>5688</v>
      </c>
      <c r="F32" s="54">
        <f t="shared" si="13"/>
        <v>1.0151215272510516</v>
      </c>
      <c r="G32" s="4">
        <v>10</v>
      </c>
      <c r="H32" s="4">
        <v>1855</v>
      </c>
      <c r="I32" s="4">
        <v>1664</v>
      </c>
      <c r="J32" s="54">
        <f t="shared" si="3"/>
        <v>0.89703504043126681</v>
      </c>
      <c r="K32" s="4">
        <v>5</v>
      </c>
      <c r="L32" s="58">
        <v>44.5</v>
      </c>
      <c r="M32" s="58">
        <v>63.3</v>
      </c>
      <c r="N32" s="54">
        <f t="shared" si="14"/>
        <v>1.222247191011236</v>
      </c>
      <c r="O32" s="4">
        <v>10</v>
      </c>
      <c r="P32" s="58">
        <v>7245.8</v>
      </c>
      <c r="Q32" s="58">
        <v>26643.3</v>
      </c>
      <c r="R32" s="54">
        <f t="shared" si="15"/>
        <v>1.3</v>
      </c>
      <c r="S32" s="4">
        <v>10</v>
      </c>
      <c r="T32" s="58">
        <v>1447.2</v>
      </c>
      <c r="U32" s="58">
        <v>1010</v>
      </c>
      <c r="V32" s="54">
        <f t="shared" si="18"/>
        <v>0.69789939192924266</v>
      </c>
      <c r="W32" s="4">
        <v>10</v>
      </c>
      <c r="X32" s="24">
        <f t="shared" si="16"/>
        <v>1.0334155691649389</v>
      </c>
      <c r="Y32" s="48">
        <v>68589</v>
      </c>
      <c r="Z32" s="19">
        <f t="shared" si="5"/>
        <v>70880.899999999994</v>
      </c>
      <c r="AA32" s="19">
        <f t="shared" si="17"/>
        <v>2291.8999999999942</v>
      </c>
      <c r="AB32" s="19"/>
      <c r="AC32" s="19"/>
      <c r="AD32" s="19">
        <f t="shared" si="7"/>
        <v>70880.899999999994</v>
      </c>
      <c r="AE32" s="19">
        <v>3728</v>
      </c>
      <c r="AF32" s="19">
        <v>3728</v>
      </c>
      <c r="AG32" s="19">
        <v>3728</v>
      </c>
      <c r="AH32" s="19">
        <v>3728</v>
      </c>
      <c r="AI32" s="19">
        <v>0</v>
      </c>
      <c r="AJ32" s="19">
        <v>1314.9</v>
      </c>
      <c r="AK32" s="19">
        <v>9684.2000000000007</v>
      </c>
      <c r="AL32" s="19">
        <v>7094.6</v>
      </c>
      <c r="AM32" s="19">
        <v>4125.8</v>
      </c>
      <c r="AN32" s="19">
        <v>13286.1</v>
      </c>
      <c r="AO32" s="19">
        <v>10502.2</v>
      </c>
      <c r="AP32" s="19">
        <f t="shared" si="8"/>
        <v>9961.1</v>
      </c>
      <c r="AQ32" s="42"/>
      <c r="AR32" s="65"/>
      <c r="AS32" s="64"/>
      <c r="AT32" s="42"/>
      <c r="AU32" s="19">
        <f t="shared" si="9"/>
        <v>9961.1</v>
      </c>
      <c r="BB32" s="59"/>
      <c r="BC32" s="59"/>
      <c r="BD32" s="59"/>
      <c r="BE32" s="59"/>
      <c r="BF32" s="59"/>
      <c r="BG32" s="59"/>
      <c r="BH32" s="59"/>
    </row>
    <row r="33" spans="1:60" s="2" customFormat="1" ht="17.100000000000001" customHeight="1">
      <c r="A33" s="6" t="s">
        <v>30</v>
      </c>
      <c r="B33" s="4">
        <v>1</v>
      </c>
      <c r="C33" s="4">
        <v>10</v>
      </c>
      <c r="D33" s="4">
        <v>13550.61</v>
      </c>
      <c r="E33" s="4">
        <v>13931</v>
      </c>
      <c r="F33" s="54">
        <f t="shared" si="13"/>
        <v>1.0280717989817432</v>
      </c>
      <c r="G33" s="4">
        <v>10</v>
      </c>
      <c r="H33" s="4">
        <v>4521</v>
      </c>
      <c r="I33" s="4">
        <v>5994</v>
      </c>
      <c r="J33" s="54">
        <f t="shared" si="3"/>
        <v>1.2125812873258128</v>
      </c>
      <c r="K33" s="4">
        <v>5</v>
      </c>
      <c r="L33" s="58">
        <v>163.80000000000001</v>
      </c>
      <c r="M33" s="58">
        <v>184.2</v>
      </c>
      <c r="N33" s="54">
        <f t="shared" si="14"/>
        <v>1.1245421245421243</v>
      </c>
      <c r="O33" s="4">
        <v>10</v>
      </c>
      <c r="P33" s="58">
        <v>27700</v>
      </c>
      <c r="Q33" s="58">
        <v>27655</v>
      </c>
      <c r="R33" s="54">
        <f t="shared" si="15"/>
        <v>0.99837545126353788</v>
      </c>
      <c r="S33" s="4">
        <v>10</v>
      </c>
      <c r="T33" s="58">
        <v>4398.3</v>
      </c>
      <c r="U33" s="58">
        <v>3409.9</v>
      </c>
      <c r="V33" s="54">
        <f t="shared" si="18"/>
        <v>0.77527681149535044</v>
      </c>
      <c r="W33" s="4">
        <v>10</v>
      </c>
      <c r="X33" s="24">
        <f t="shared" si="16"/>
        <v>1.0059194236264839</v>
      </c>
      <c r="Y33" s="48">
        <v>53829</v>
      </c>
      <c r="Z33" s="19">
        <f t="shared" si="5"/>
        <v>54147.6</v>
      </c>
      <c r="AA33" s="19">
        <f t="shared" si="17"/>
        <v>318.59999999999854</v>
      </c>
      <c r="AB33" s="19">
        <v>2120.8000000000002</v>
      </c>
      <c r="AC33" s="19"/>
      <c r="AD33" s="19">
        <f t="shared" si="7"/>
        <v>52026.799999999996</v>
      </c>
      <c r="AE33" s="19">
        <v>4893.5</v>
      </c>
      <c r="AF33" s="19">
        <v>4893.6000000000004</v>
      </c>
      <c r="AG33" s="19">
        <v>4893.5</v>
      </c>
      <c r="AH33" s="19">
        <v>4893.6000000000004</v>
      </c>
      <c r="AI33" s="19">
        <v>1758.2</v>
      </c>
      <c r="AJ33" s="19">
        <v>3842.4</v>
      </c>
      <c r="AK33" s="19">
        <v>3842.3</v>
      </c>
      <c r="AL33" s="19">
        <v>8858.7999999999993</v>
      </c>
      <c r="AM33" s="19">
        <v>4469.3999999999996</v>
      </c>
      <c r="AN33" s="19">
        <v>4469.3999999999996</v>
      </c>
      <c r="AO33" s="19">
        <v>8696</v>
      </c>
      <c r="AP33" s="19">
        <f t="shared" si="8"/>
        <v>-3483.9</v>
      </c>
      <c r="AQ33" s="42"/>
      <c r="AR33" s="64"/>
      <c r="AS33" s="64"/>
      <c r="AT33" s="42"/>
      <c r="AU33" s="19">
        <f t="shared" si="9"/>
        <v>-3483.9</v>
      </c>
      <c r="BB33" s="59"/>
      <c r="BC33" s="59"/>
      <c r="BD33" s="59"/>
      <c r="BE33" s="59"/>
      <c r="BF33" s="59"/>
      <c r="BG33" s="59"/>
      <c r="BH33" s="59"/>
    </row>
    <row r="34" spans="1:60" s="2" customFormat="1" ht="17.100000000000001" customHeight="1">
      <c r="A34" s="6" t="s">
        <v>31</v>
      </c>
      <c r="B34" s="4">
        <v>1</v>
      </c>
      <c r="C34" s="4">
        <v>10</v>
      </c>
      <c r="D34" s="4">
        <v>5926.75</v>
      </c>
      <c r="E34" s="4">
        <v>6029</v>
      </c>
      <c r="F34" s="54">
        <f t="shared" si="13"/>
        <v>1.0172522883536508</v>
      </c>
      <c r="G34" s="4">
        <v>10</v>
      </c>
      <c r="H34" s="4">
        <v>6823</v>
      </c>
      <c r="I34" s="4">
        <v>5071</v>
      </c>
      <c r="J34" s="54">
        <f t="shared" si="3"/>
        <v>0.74322145683716845</v>
      </c>
      <c r="K34" s="4">
        <v>5</v>
      </c>
      <c r="L34" s="58">
        <v>150.1</v>
      </c>
      <c r="M34" s="58">
        <v>167.4</v>
      </c>
      <c r="N34" s="54">
        <f t="shared" si="14"/>
        <v>1.1152564956695536</v>
      </c>
      <c r="O34" s="4">
        <v>10</v>
      </c>
      <c r="P34" s="58">
        <v>14493</v>
      </c>
      <c r="Q34" s="58">
        <v>14493</v>
      </c>
      <c r="R34" s="54">
        <f t="shared" si="15"/>
        <v>1</v>
      </c>
      <c r="S34" s="4">
        <v>10</v>
      </c>
      <c r="T34" s="58">
        <v>16432.8</v>
      </c>
      <c r="U34" s="58">
        <v>9311</v>
      </c>
      <c r="V34" s="54">
        <f t="shared" si="18"/>
        <v>0.56661068107687063</v>
      </c>
      <c r="W34" s="4">
        <v>10</v>
      </c>
      <c r="X34" s="24">
        <f t="shared" si="16"/>
        <v>0.9219509442761199</v>
      </c>
      <c r="Y34" s="48">
        <v>52077</v>
      </c>
      <c r="Z34" s="19">
        <f t="shared" si="5"/>
        <v>48012.4</v>
      </c>
      <c r="AA34" s="19">
        <f t="shared" si="17"/>
        <v>-4064.5999999999985</v>
      </c>
      <c r="AB34" s="19">
        <v>5888</v>
      </c>
      <c r="AC34" s="19"/>
      <c r="AD34" s="19">
        <f t="shared" si="7"/>
        <v>42124.4</v>
      </c>
      <c r="AE34" s="19">
        <v>4534.5</v>
      </c>
      <c r="AF34" s="19">
        <v>4534.3999999999996</v>
      </c>
      <c r="AG34" s="19">
        <v>4534.5</v>
      </c>
      <c r="AH34" s="19">
        <v>4534.3999999999996</v>
      </c>
      <c r="AI34" s="19">
        <v>3823.6</v>
      </c>
      <c r="AJ34" s="19">
        <v>3214.6</v>
      </c>
      <c r="AK34" s="19">
        <v>4569.5</v>
      </c>
      <c r="AL34" s="19">
        <v>4595.8999999999996</v>
      </c>
      <c r="AM34" s="19">
        <v>3556.7</v>
      </c>
      <c r="AN34" s="19">
        <v>3556.6</v>
      </c>
      <c r="AO34" s="19">
        <v>2200.3000000000002</v>
      </c>
      <c r="AP34" s="19">
        <f t="shared" si="8"/>
        <v>-1530.6</v>
      </c>
      <c r="AQ34" s="42"/>
      <c r="AR34" s="64"/>
      <c r="AS34" s="64"/>
      <c r="AT34" s="42"/>
      <c r="AU34" s="19">
        <f t="shared" si="9"/>
        <v>-1530.6</v>
      </c>
      <c r="BB34" s="59"/>
      <c r="BC34" s="59"/>
      <c r="BD34" s="59"/>
      <c r="BE34" s="59"/>
      <c r="BF34" s="59"/>
      <c r="BG34" s="59"/>
      <c r="BH34" s="59"/>
    </row>
    <row r="35" spans="1:60" s="2" customFormat="1" ht="17.100000000000001" customHeight="1">
      <c r="A35" s="6" t="s">
        <v>1</v>
      </c>
      <c r="B35" s="4">
        <v>1</v>
      </c>
      <c r="C35" s="4">
        <v>10</v>
      </c>
      <c r="D35" s="4">
        <v>45300</v>
      </c>
      <c r="E35" s="4">
        <v>46283</v>
      </c>
      <c r="F35" s="54">
        <f t="shared" si="13"/>
        <v>1.0216997792494482</v>
      </c>
      <c r="G35" s="4">
        <v>10</v>
      </c>
      <c r="H35" s="4">
        <v>155830</v>
      </c>
      <c r="I35" s="4">
        <v>151507</v>
      </c>
      <c r="J35" s="54">
        <f t="shared" si="3"/>
        <v>0.97225823012256951</v>
      </c>
      <c r="K35" s="4">
        <v>5</v>
      </c>
      <c r="L35" s="58">
        <v>85.7</v>
      </c>
      <c r="M35" s="58">
        <v>95.2</v>
      </c>
      <c r="N35" s="54">
        <f t="shared" si="14"/>
        <v>1.1108518086347725</v>
      </c>
      <c r="O35" s="4">
        <v>10</v>
      </c>
      <c r="P35" s="58">
        <v>18437</v>
      </c>
      <c r="Q35" s="58">
        <v>17457.7</v>
      </c>
      <c r="R35" s="54">
        <f t="shared" si="15"/>
        <v>0.94688398329446222</v>
      </c>
      <c r="S35" s="4">
        <v>10</v>
      </c>
      <c r="T35" s="58">
        <v>4314.6000000000004</v>
      </c>
      <c r="U35" s="58">
        <v>4376.3999999999996</v>
      </c>
      <c r="V35" s="54">
        <f>IF(W35=0,0,IF(T35=0,1,IF(U35&lt;0,0,IF(U35/T35&gt;1.2,IF((U35/T35-1.2)*0.1+1.2&gt;1.3,1.3,(U35/T35-1.2)*0.1+1.2),U35/T35))))</f>
        <v>1.0143234598804058</v>
      </c>
      <c r="W35" s="4">
        <v>10</v>
      </c>
      <c r="X35" s="24">
        <f t="shared" si="16"/>
        <v>1.0145251174764316</v>
      </c>
      <c r="Y35" s="48">
        <v>62302</v>
      </c>
      <c r="Z35" s="19">
        <f t="shared" si="5"/>
        <v>63206.9</v>
      </c>
      <c r="AA35" s="19">
        <f t="shared" si="17"/>
        <v>904.90000000000146</v>
      </c>
      <c r="AB35" s="19">
        <v>1385.4</v>
      </c>
      <c r="AC35" s="19"/>
      <c r="AD35" s="19">
        <f t="shared" si="7"/>
        <v>61821.5</v>
      </c>
      <c r="AE35" s="19">
        <v>5663.8</v>
      </c>
      <c r="AF35" s="19">
        <v>5663.8</v>
      </c>
      <c r="AG35" s="19">
        <v>5663.9</v>
      </c>
      <c r="AH35" s="19">
        <v>5663.8</v>
      </c>
      <c r="AI35" s="19">
        <v>8135.5</v>
      </c>
      <c r="AJ35" s="19">
        <v>5881.1</v>
      </c>
      <c r="AK35" s="19">
        <v>5881</v>
      </c>
      <c r="AL35" s="19">
        <v>2766.2</v>
      </c>
      <c r="AM35" s="19">
        <v>5491.8</v>
      </c>
      <c r="AN35" s="19">
        <v>5491.6</v>
      </c>
      <c r="AO35" s="19">
        <v>7118.9</v>
      </c>
      <c r="AP35" s="19">
        <f t="shared" si="8"/>
        <v>-1599.9</v>
      </c>
      <c r="AQ35" s="41"/>
      <c r="AR35" s="64"/>
      <c r="AS35" s="64"/>
      <c r="AT35" s="42"/>
      <c r="AU35" s="19">
        <f t="shared" si="9"/>
        <v>-1599.9</v>
      </c>
      <c r="BB35" s="59"/>
      <c r="BC35" s="59"/>
      <c r="BD35" s="59"/>
      <c r="BE35" s="59"/>
      <c r="BF35" s="59"/>
      <c r="BG35" s="59"/>
      <c r="BH35" s="59"/>
    </row>
    <row r="36" spans="1:60" s="2" customFormat="1" ht="17.100000000000001" customHeight="1">
      <c r="A36" s="6" t="s">
        <v>32</v>
      </c>
      <c r="B36" s="4">
        <v>1</v>
      </c>
      <c r="C36" s="4">
        <v>10</v>
      </c>
      <c r="D36" s="4">
        <v>19198.28</v>
      </c>
      <c r="E36" s="4">
        <v>19248</v>
      </c>
      <c r="F36" s="54">
        <f t="shared" si="13"/>
        <v>1.002589815337624</v>
      </c>
      <c r="G36" s="4">
        <v>10</v>
      </c>
      <c r="H36" s="4">
        <v>6823</v>
      </c>
      <c r="I36" s="4">
        <v>5850</v>
      </c>
      <c r="J36" s="54">
        <f t="shared" si="3"/>
        <v>0.85739410816356443</v>
      </c>
      <c r="K36" s="4">
        <v>5</v>
      </c>
      <c r="L36" s="58">
        <v>95.4</v>
      </c>
      <c r="M36" s="58">
        <v>136.19999999999999</v>
      </c>
      <c r="N36" s="54">
        <f t="shared" si="14"/>
        <v>1.2227672955974842</v>
      </c>
      <c r="O36" s="4">
        <v>10</v>
      </c>
      <c r="P36" s="58">
        <v>9508.7000000000007</v>
      </c>
      <c r="Q36" s="58">
        <v>6820</v>
      </c>
      <c r="R36" s="54">
        <f t="shared" si="15"/>
        <v>0.7172378979250581</v>
      </c>
      <c r="S36" s="4">
        <v>10</v>
      </c>
      <c r="T36" s="58">
        <v>3199.3</v>
      </c>
      <c r="U36" s="58">
        <v>3179</v>
      </c>
      <c r="V36" s="54">
        <f t="shared" si="18"/>
        <v>0.99365486200106268</v>
      </c>
      <c r="W36" s="4">
        <v>10</v>
      </c>
      <c r="X36" s="24">
        <f t="shared" si="16"/>
        <v>0.97544489544418389</v>
      </c>
      <c r="Y36" s="48">
        <v>48403</v>
      </c>
      <c r="Z36" s="19">
        <f t="shared" si="5"/>
        <v>47214.5</v>
      </c>
      <c r="AA36" s="19">
        <f t="shared" si="17"/>
        <v>-1188.5</v>
      </c>
      <c r="AB36" s="19">
        <v>691.3</v>
      </c>
      <c r="AC36" s="19"/>
      <c r="AD36" s="19">
        <f t="shared" si="7"/>
        <v>46523.199999999997</v>
      </c>
      <c r="AE36" s="19">
        <v>4400.3</v>
      </c>
      <c r="AF36" s="19">
        <v>4400.2</v>
      </c>
      <c r="AG36" s="19">
        <v>4400.3</v>
      </c>
      <c r="AH36" s="19">
        <v>4400.3</v>
      </c>
      <c r="AI36" s="19">
        <v>5392.2</v>
      </c>
      <c r="AJ36" s="19">
        <v>4460.3</v>
      </c>
      <c r="AK36" s="19">
        <v>4460.5</v>
      </c>
      <c r="AL36" s="19">
        <v>2873.3</v>
      </c>
      <c r="AM36" s="19">
        <v>4262.1000000000004</v>
      </c>
      <c r="AN36" s="19">
        <v>4261.8999999999996</v>
      </c>
      <c r="AO36" s="19">
        <v>5908.9</v>
      </c>
      <c r="AP36" s="19">
        <f t="shared" si="8"/>
        <v>-2697.1</v>
      </c>
      <c r="AQ36" s="41"/>
      <c r="AR36" s="64"/>
      <c r="AS36" s="64"/>
      <c r="AT36" s="42"/>
      <c r="AU36" s="19">
        <f t="shared" si="9"/>
        <v>-2697.1</v>
      </c>
      <c r="BB36" s="59"/>
      <c r="BC36" s="59"/>
      <c r="BD36" s="59"/>
      <c r="BE36" s="59"/>
      <c r="BF36" s="59"/>
      <c r="BG36" s="59"/>
      <c r="BH36" s="59"/>
    </row>
    <row r="37" spans="1:60" s="2" customFormat="1" ht="17.100000000000001" customHeight="1">
      <c r="A37" s="6" t="s">
        <v>33</v>
      </c>
      <c r="B37" s="4">
        <v>1</v>
      </c>
      <c r="C37" s="4">
        <v>10</v>
      </c>
      <c r="D37" s="4">
        <v>7506.66</v>
      </c>
      <c r="E37" s="4">
        <v>7581</v>
      </c>
      <c r="F37" s="54">
        <f t="shared" si="13"/>
        <v>1.0099032059531137</v>
      </c>
      <c r="G37" s="4">
        <v>10</v>
      </c>
      <c r="H37" s="4">
        <v>2683</v>
      </c>
      <c r="I37" s="4">
        <v>15177</v>
      </c>
      <c r="J37" s="54">
        <f t="shared" si="3"/>
        <v>1.3</v>
      </c>
      <c r="K37" s="4">
        <v>5</v>
      </c>
      <c r="L37" s="58">
        <v>135.30000000000001</v>
      </c>
      <c r="M37" s="58">
        <v>155.69999999999999</v>
      </c>
      <c r="N37" s="54">
        <f t="shared" si="14"/>
        <v>1.1507760532150775</v>
      </c>
      <c r="O37" s="4">
        <v>10</v>
      </c>
      <c r="P37" s="58">
        <v>8731.5</v>
      </c>
      <c r="Q37" s="58">
        <v>5145</v>
      </c>
      <c r="R37" s="54">
        <f t="shared" si="15"/>
        <v>0.58924583404913244</v>
      </c>
      <c r="S37" s="4">
        <v>10</v>
      </c>
      <c r="T37" s="58">
        <v>3587</v>
      </c>
      <c r="U37" s="58">
        <v>1218</v>
      </c>
      <c r="V37" s="54">
        <f t="shared" si="18"/>
        <v>0.33955952049066074</v>
      </c>
      <c r="W37" s="4">
        <v>10</v>
      </c>
      <c r="X37" s="24">
        <f t="shared" si="16"/>
        <v>0.86172447521963347</v>
      </c>
      <c r="Y37" s="48">
        <v>38307</v>
      </c>
      <c r="Z37" s="19">
        <f t="shared" si="5"/>
        <v>33010.1</v>
      </c>
      <c r="AA37" s="19">
        <f t="shared" si="17"/>
        <v>-5296.9000000000015</v>
      </c>
      <c r="AB37" s="19">
        <v>4542</v>
      </c>
      <c r="AC37" s="19"/>
      <c r="AD37" s="19">
        <f t="shared" si="7"/>
        <v>28468.1</v>
      </c>
      <c r="AE37" s="19">
        <v>3482.5</v>
      </c>
      <c r="AF37" s="19">
        <v>3482.4</v>
      </c>
      <c r="AG37" s="19">
        <v>3482.5</v>
      </c>
      <c r="AH37" s="19">
        <v>3482.4</v>
      </c>
      <c r="AI37" s="19">
        <v>5223.7</v>
      </c>
      <c r="AJ37" s="19">
        <v>2922.3</v>
      </c>
      <c r="AK37" s="19">
        <v>2922.3</v>
      </c>
      <c r="AL37" s="19">
        <v>2922.3</v>
      </c>
      <c r="AM37" s="19">
        <v>2922.3</v>
      </c>
      <c r="AN37" s="19">
        <v>2922.3</v>
      </c>
      <c r="AO37" s="19">
        <v>3830.7</v>
      </c>
      <c r="AP37" s="19">
        <f t="shared" si="8"/>
        <v>-9127.6</v>
      </c>
      <c r="AQ37" s="42"/>
      <c r="AR37" s="64"/>
      <c r="AS37" s="64"/>
      <c r="AT37" s="42"/>
      <c r="AU37" s="19">
        <f t="shared" si="9"/>
        <v>-9127.6</v>
      </c>
      <c r="BB37" s="59"/>
      <c r="BC37" s="59"/>
      <c r="BD37" s="59"/>
      <c r="BE37" s="59"/>
      <c r="BF37" s="59"/>
      <c r="BG37" s="59"/>
      <c r="BH37" s="59"/>
    </row>
    <row r="38" spans="1:60" s="2" customFormat="1" ht="17.100000000000001" customHeight="1">
      <c r="A38" s="6" t="s">
        <v>34</v>
      </c>
      <c r="B38" s="4">
        <v>1</v>
      </c>
      <c r="C38" s="4">
        <v>10</v>
      </c>
      <c r="D38" s="4">
        <v>6292.79</v>
      </c>
      <c r="E38" s="4">
        <v>6343</v>
      </c>
      <c r="F38" s="54">
        <f t="shared" si="13"/>
        <v>1.0079789727608899</v>
      </c>
      <c r="G38" s="4">
        <v>10</v>
      </c>
      <c r="H38" s="4">
        <v>6690</v>
      </c>
      <c r="I38" s="4">
        <v>4906</v>
      </c>
      <c r="J38" s="54">
        <f t="shared" si="3"/>
        <v>0.73333333333333328</v>
      </c>
      <c r="K38" s="4">
        <v>5</v>
      </c>
      <c r="L38" s="58">
        <v>104.4</v>
      </c>
      <c r="M38" s="58">
        <v>107.9</v>
      </c>
      <c r="N38" s="54">
        <f t="shared" si="14"/>
        <v>1.0335249042145593</v>
      </c>
      <c r="O38" s="4">
        <v>10</v>
      </c>
      <c r="P38" s="58">
        <v>19500</v>
      </c>
      <c r="Q38" s="58">
        <v>18820</v>
      </c>
      <c r="R38" s="54">
        <f t="shared" si="15"/>
        <v>0.96512820512820507</v>
      </c>
      <c r="S38" s="4">
        <v>10</v>
      </c>
      <c r="T38" s="58">
        <v>2575.5</v>
      </c>
      <c r="U38" s="58">
        <v>2236.6999999999998</v>
      </c>
      <c r="V38" s="54">
        <f t="shared" si="18"/>
        <v>0.86845272762570369</v>
      </c>
      <c r="W38" s="4">
        <v>10</v>
      </c>
      <c r="X38" s="24">
        <f t="shared" si="16"/>
        <v>0.95304572298109547</v>
      </c>
      <c r="Y38" s="48">
        <v>89375</v>
      </c>
      <c r="Z38" s="19">
        <f t="shared" si="5"/>
        <v>85178.5</v>
      </c>
      <c r="AA38" s="19">
        <f t="shared" si="17"/>
        <v>-4196.5</v>
      </c>
      <c r="AB38" s="19"/>
      <c r="AC38" s="19"/>
      <c r="AD38" s="19">
        <f t="shared" si="7"/>
        <v>85178.5</v>
      </c>
      <c r="AE38" s="19">
        <v>7453.8</v>
      </c>
      <c r="AF38" s="19">
        <v>7453.8</v>
      </c>
      <c r="AG38" s="19">
        <v>7453.9</v>
      </c>
      <c r="AH38" s="19">
        <v>7453.8</v>
      </c>
      <c r="AI38" s="19">
        <v>0</v>
      </c>
      <c r="AJ38" s="19">
        <v>2589</v>
      </c>
      <c r="AK38" s="19">
        <v>5400.7</v>
      </c>
      <c r="AL38" s="19">
        <v>8540.7000000000007</v>
      </c>
      <c r="AM38" s="19">
        <v>5793.3</v>
      </c>
      <c r="AN38" s="19">
        <v>11009.7</v>
      </c>
      <c r="AO38" s="19">
        <v>15475.9</v>
      </c>
      <c r="AP38" s="19">
        <f t="shared" si="8"/>
        <v>6553.9</v>
      </c>
      <c r="AQ38" s="42"/>
      <c r="AR38" s="65"/>
      <c r="AS38" s="64"/>
      <c r="AT38" s="42"/>
      <c r="AU38" s="19">
        <f t="shared" si="9"/>
        <v>6553.9</v>
      </c>
      <c r="BB38" s="59"/>
      <c r="BC38" s="59"/>
      <c r="BD38" s="59"/>
      <c r="BE38" s="59"/>
      <c r="BF38" s="59"/>
      <c r="BG38" s="59"/>
      <c r="BH38" s="59"/>
    </row>
    <row r="39" spans="1:60" s="2" customFormat="1" ht="17.100000000000001" customHeight="1">
      <c r="A39" s="6" t="s">
        <v>35</v>
      </c>
      <c r="B39" s="4">
        <v>1</v>
      </c>
      <c r="C39" s="4">
        <v>10</v>
      </c>
      <c r="D39" s="4">
        <v>9550.15</v>
      </c>
      <c r="E39" s="4">
        <v>9792</v>
      </c>
      <c r="F39" s="54">
        <f t="shared" si="13"/>
        <v>1.0253242095673891</v>
      </c>
      <c r="G39" s="4">
        <v>10</v>
      </c>
      <c r="H39" s="4">
        <v>4455</v>
      </c>
      <c r="I39" s="4">
        <v>4051</v>
      </c>
      <c r="J39" s="54">
        <f t="shared" si="3"/>
        <v>0.9093153759820426</v>
      </c>
      <c r="K39" s="4">
        <v>5</v>
      </c>
      <c r="L39" s="58">
        <v>93.4</v>
      </c>
      <c r="M39" s="58">
        <v>101.3</v>
      </c>
      <c r="N39" s="54">
        <f t="shared" si="14"/>
        <v>1.0845824411134903</v>
      </c>
      <c r="O39" s="4">
        <v>10</v>
      </c>
      <c r="P39" s="58">
        <v>10125.799999999999</v>
      </c>
      <c r="Q39" s="58">
        <v>10126</v>
      </c>
      <c r="R39" s="54">
        <f t="shared" si="15"/>
        <v>1.0000197515258054</v>
      </c>
      <c r="S39" s="4">
        <v>10</v>
      </c>
      <c r="T39" s="58">
        <v>2575.5</v>
      </c>
      <c r="U39" s="58">
        <v>2576</v>
      </c>
      <c r="V39" s="54">
        <f t="shared" si="18"/>
        <v>1.000194137060765</v>
      </c>
      <c r="W39" s="4">
        <v>10</v>
      </c>
      <c r="X39" s="24">
        <f t="shared" si="16"/>
        <v>1.0117778595015401</v>
      </c>
      <c r="Y39" s="48">
        <v>71610</v>
      </c>
      <c r="Z39" s="19">
        <f t="shared" si="5"/>
        <v>72453.399999999994</v>
      </c>
      <c r="AA39" s="19">
        <f t="shared" si="17"/>
        <v>843.39999999999418</v>
      </c>
      <c r="AB39" s="19"/>
      <c r="AC39" s="19"/>
      <c r="AD39" s="19">
        <f t="shared" si="7"/>
        <v>72453.399999999994</v>
      </c>
      <c r="AE39" s="19">
        <v>5622.4</v>
      </c>
      <c r="AF39" s="19">
        <v>5622.3</v>
      </c>
      <c r="AG39" s="19">
        <v>5622.4</v>
      </c>
      <c r="AH39" s="19">
        <v>5622.4</v>
      </c>
      <c r="AI39" s="19">
        <v>6442.6</v>
      </c>
      <c r="AJ39" s="19">
        <v>5786.4</v>
      </c>
      <c r="AK39" s="19">
        <v>8466.2999999999993</v>
      </c>
      <c r="AL39" s="19">
        <v>4770.1000000000004</v>
      </c>
      <c r="AM39" s="19">
        <v>5994.4</v>
      </c>
      <c r="AN39" s="19">
        <v>11150.7</v>
      </c>
      <c r="AO39" s="19">
        <v>7157.2</v>
      </c>
      <c r="AP39" s="19">
        <f t="shared" si="8"/>
        <v>196.2</v>
      </c>
      <c r="AQ39" s="42"/>
      <c r="AR39" s="64"/>
      <c r="AS39" s="64"/>
      <c r="AT39" s="42"/>
      <c r="AU39" s="19">
        <f t="shared" si="9"/>
        <v>196.2</v>
      </c>
      <c r="BB39" s="59"/>
      <c r="BC39" s="59"/>
      <c r="BD39" s="59"/>
      <c r="BE39" s="59"/>
      <c r="BF39" s="59"/>
      <c r="BG39" s="59"/>
      <c r="BH39" s="59"/>
    </row>
    <row r="40" spans="1:60" s="2" customFormat="1" ht="17.100000000000001" customHeight="1">
      <c r="A40" s="6" t="s">
        <v>36</v>
      </c>
      <c r="B40" s="4">
        <v>1</v>
      </c>
      <c r="C40" s="4">
        <v>10</v>
      </c>
      <c r="D40" s="4">
        <v>23954.799999999999</v>
      </c>
      <c r="E40" s="4">
        <v>24116</v>
      </c>
      <c r="F40" s="54">
        <f t="shared" si="13"/>
        <v>1.0067293402574851</v>
      </c>
      <c r="G40" s="4">
        <v>10</v>
      </c>
      <c r="H40" s="4">
        <v>16030</v>
      </c>
      <c r="I40" s="4">
        <v>12582</v>
      </c>
      <c r="J40" s="54">
        <f t="shared" si="3"/>
        <v>0.78490330630068617</v>
      </c>
      <c r="K40" s="4">
        <v>5</v>
      </c>
      <c r="L40" s="58">
        <v>133.6</v>
      </c>
      <c r="M40" s="58">
        <v>178.6</v>
      </c>
      <c r="N40" s="54">
        <f t="shared" si="14"/>
        <v>1.2136826347305389</v>
      </c>
      <c r="O40" s="4">
        <v>10</v>
      </c>
      <c r="P40" s="58">
        <v>12480.8</v>
      </c>
      <c r="Q40" s="58">
        <v>7426</v>
      </c>
      <c r="R40" s="54">
        <f t="shared" si="15"/>
        <v>0.59499391064675344</v>
      </c>
      <c r="S40" s="4">
        <v>10</v>
      </c>
      <c r="T40" s="58">
        <v>2648.7</v>
      </c>
      <c r="U40" s="58">
        <v>1700</v>
      </c>
      <c r="V40" s="54">
        <f t="shared" si="18"/>
        <v>0.64182429116170203</v>
      </c>
      <c r="W40" s="4">
        <v>10</v>
      </c>
      <c r="X40" s="24">
        <f t="shared" si="16"/>
        <v>0.88176033271760412</v>
      </c>
      <c r="Y40" s="48">
        <v>67596</v>
      </c>
      <c r="Z40" s="19">
        <f t="shared" si="5"/>
        <v>59603.5</v>
      </c>
      <c r="AA40" s="19">
        <f t="shared" si="17"/>
        <v>-7992.5</v>
      </c>
      <c r="AB40" s="19">
        <v>3578.9</v>
      </c>
      <c r="AC40" s="19"/>
      <c r="AD40" s="19">
        <f t="shared" si="7"/>
        <v>56024.6</v>
      </c>
      <c r="AE40" s="19">
        <v>6145.1</v>
      </c>
      <c r="AF40" s="19">
        <v>6145.1</v>
      </c>
      <c r="AG40" s="19">
        <v>6145.1</v>
      </c>
      <c r="AH40" s="19">
        <v>6145.1</v>
      </c>
      <c r="AI40" s="19">
        <v>4490.6000000000004</v>
      </c>
      <c r="AJ40" s="19">
        <v>5098.2</v>
      </c>
      <c r="AK40" s="19">
        <v>5098.3999999999996</v>
      </c>
      <c r="AL40" s="19">
        <v>7745.8</v>
      </c>
      <c r="AM40" s="19">
        <v>5429.3</v>
      </c>
      <c r="AN40" s="19">
        <v>5429.3</v>
      </c>
      <c r="AO40" s="19">
        <v>3076.8</v>
      </c>
      <c r="AP40" s="19">
        <f t="shared" si="8"/>
        <v>-4924.2</v>
      </c>
      <c r="AQ40" s="42"/>
      <c r="AR40" s="64"/>
      <c r="AS40" s="64"/>
      <c r="AT40" s="42"/>
      <c r="AU40" s="19">
        <f t="shared" si="9"/>
        <v>-4924.2</v>
      </c>
      <c r="BB40" s="59"/>
      <c r="BC40" s="59"/>
      <c r="BD40" s="59"/>
      <c r="BE40" s="59"/>
      <c r="BF40" s="59"/>
      <c r="BG40" s="59"/>
      <c r="BH40" s="59"/>
    </row>
    <row r="41" spans="1:60" s="2" customFormat="1" ht="16.5" customHeight="1">
      <c r="A41" s="6" t="s">
        <v>37</v>
      </c>
      <c r="B41" s="4">
        <v>1</v>
      </c>
      <c r="C41" s="4">
        <v>10</v>
      </c>
      <c r="D41" s="4">
        <v>75111.92</v>
      </c>
      <c r="E41" s="4">
        <v>75447</v>
      </c>
      <c r="F41" s="54">
        <f t="shared" si="13"/>
        <v>1.0044610762179957</v>
      </c>
      <c r="G41" s="4">
        <v>10</v>
      </c>
      <c r="H41" s="4">
        <v>235682</v>
      </c>
      <c r="I41" s="4">
        <v>226872</v>
      </c>
      <c r="J41" s="54">
        <f t="shared" si="3"/>
        <v>0.96261912237676195</v>
      </c>
      <c r="K41" s="4">
        <v>5</v>
      </c>
      <c r="L41" s="58">
        <v>184.1</v>
      </c>
      <c r="M41" s="58">
        <v>222.1</v>
      </c>
      <c r="N41" s="54">
        <f t="shared" si="14"/>
        <v>1.2006409560021727</v>
      </c>
      <c r="O41" s="4">
        <v>10</v>
      </c>
      <c r="P41" s="58">
        <v>32094.400000000001</v>
      </c>
      <c r="Q41" s="58">
        <v>38391</v>
      </c>
      <c r="R41" s="54">
        <f t="shared" si="15"/>
        <v>1.1961899895308838</v>
      </c>
      <c r="S41" s="4">
        <v>10</v>
      </c>
      <c r="T41" s="58">
        <v>3237</v>
      </c>
      <c r="U41" s="58">
        <v>3305</v>
      </c>
      <c r="V41" s="54">
        <f t="shared" si="18"/>
        <v>1.0210071053444547</v>
      </c>
      <c r="W41" s="4">
        <v>10</v>
      </c>
      <c r="X41" s="24">
        <f t="shared" si="16"/>
        <v>1.0733833978697978</v>
      </c>
      <c r="Y41" s="48">
        <v>102617</v>
      </c>
      <c r="Z41" s="19">
        <f t="shared" si="5"/>
        <v>110147.4</v>
      </c>
      <c r="AA41" s="19">
        <f t="shared" si="17"/>
        <v>7530.3999999999942</v>
      </c>
      <c r="AB41" s="19"/>
      <c r="AC41" s="19"/>
      <c r="AD41" s="19">
        <f t="shared" si="7"/>
        <v>110147.4</v>
      </c>
      <c r="AE41" s="19">
        <v>9328.7999999999993</v>
      </c>
      <c r="AF41" s="19">
        <v>9328.7999999999993</v>
      </c>
      <c r="AG41" s="19">
        <v>9328.9</v>
      </c>
      <c r="AH41" s="19">
        <v>9328.7999999999993</v>
      </c>
      <c r="AI41" s="19">
        <v>13170.6</v>
      </c>
      <c r="AJ41" s="19">
        <v>10097.200000000001</v>
      </c>
      <c r="AK41" s="19">
        <v>10097.1</v>
      </c>
      <c r="AL41" s="19">
        <v>3950.3</v>
      </c>
      <c r="AM41" s="19">
        <v>9328.9</v>
      </c>
      <c r="AN41" s="19">
        <v>9328.7999999999993</v>
      </c>
      <c r="AO41" s="19">
        <v>10032.1</v>
      </c>
      <c r="AP41" s="19">
        <f t="shared" si="8"/>
        <v>6827.1</v>
      </c>
      <c r="AQ41" s="41"/>
      <c r="AR41" s="64"/>
      <c r="AS41" s="64"/>
      <c r="AT41" s="42"/>
      <c r="AU41" s="19">
        <f t="shared" si="9"/>
        <v>6827.1</v>
      </c>
      <c r="BB41" s="59"/>
      <c r="BC41" s="59"/>
      <c r="BD41" s="59"/>
      <c r="BE41" s="59"/>
      <c r="BF41" s="59"/>
      <c r="BG41" s="59"/>
      <c r="BH41" s="59"/>
    </row>
    <row r="42" spans="1:60" s="2" customFormat="1" ht="17.100000000000001" customHeight="1">
      <c r="A42" s="6" t="s">
        <v>38</v>
      </c>
      <c r="B42" s="4">
        <v>1</v>
      </c>
      <c r="C42" s="4">
        <v>10</v>
      </c>
      <c r="D42" s="4">
        <v>11445.79</v>
      </c>
      <c r="E42" s="4">
        <v>12221</v>
      </c>
      <c r="F42" s="54">
        <f t="shared" si="13"/>
        <v>1.0677288330469106</v>
      </c>
      <c r="G42" s="4">
        <v>10</v>
      </c>
      <c r="H42" s="4">
        <v>19110</v>
      </c>
      <c r="I42" s="4">
        <v>13765</v>
      </c>
      <c r="J42" s="54">
        <f t="shared" si="3"/>
        <v>0.72030350601779169</v>
      </c>
      <c r="K42" s="4">
        <v>5</v>
      </c>
      <c r="L42" s="58">
        <v>62.9</v>
      </c>
      <c r="M42" s="58">
        <v>66.3</v>
      </c>
      <c r="N42" s="54">
        <f t="shared" si="14"/>
        <v>1.0540540540540539</v>
      </c>
      <c r="O42" s="4">
        <v>10</v>
      </c>
      <c r="P42" s="58">
        <v>11373.4</v>
      </c>
      <c r="Q42" s="58">
        <v>11375</v>
      </c>
      <c r="R42" s="54">
        <f t="shared" si="15"/>
        <v>1.0001406791284928</v>
      </c>
      <c r="S42" s="4">
        <v>10</v>
      </c>
      <c r="T42" s="58">
        <v>3768.1</v>
      </c>
      <c r="U42" s="58">
        <v>2612</v>
      </c>
      <c r="V42" s="54">
        <f t="shared" si="18"/>
        <v>0.69318754810116501</v>
      </c>
      <c r="W42" s="4">
        <v>10</v>
      </c>
      <c r="X42" s="24">
        <f t="shared" si="16"/>
        <v>0.94095688497082142</v>
      </c>
      <c r="Y42" s="48">
        <v>74828</v>
      </c>
      <c r="Z42" s="19">
        <f t="shared" si="5"/>
        <v>70409.899999999994</v>
      </c>
      <c r="AA42" s="19">
        <f t="shared" si="17"/>
        <v>-4418.1000000000058</v>
      </c>
      <c r="AB42" s="19">
        <v>4951</v>
      </c>
      <c r="AC42" s="19"/>
      <c r="AD42" s="19">
        <f t="shared" si="7"/>
        <v>65458.899999999994</v>
      </c>
      <c r="AE42" s="19">
        <v>5363.4</v>
      </c>
      <c r="AF42" s="19">
        <v>5363.3</v>
      </c>
      <c r="AG42" s="19">
        <v>5363.4</v>
      </c>
      <c r="AH42" s="19">
        <v>5363.4</v>
      </c>
      <c r="AI42" s="19">
        <v>7455</v>
      </c>
      <c r="AJ42" s="19">
        <v>4791.6000000000004</v>
      </c>
      <c r="AK42" s="19">
        <v>4791.3999999999996</v>
      </c>
      <c r="AL42" s="19">
        <v>1444.8</v>
      </c>
      <c r="AM42" s="19">
        <v>4373.2</v>
      </c>
      <c r="AN42" s="19">
        <v>18765</v>
      </c>
      <c r="AO42" s="19">
        <v>4605.8</v>
      </c>
      <c r="AP42" s="19">
        <f t="shared" si="8"/>
        <v>-2221.4</v>
      </c>
      <c r="AQ42" s="42"/>
      <c r="AR42" s="64"/>
      <c r="AS42" s="64"/>
      <c r="AT42" s="42"/>
      <c r="AU42" s="19">
        <f t="shared" si="9"/>
        <v>-2221.4</v>
      </c>
      <c r="BB42" s="59"/>
      <c r="BC42" s="59"/>
      <c r="BD42" s="59"/>
      <c r="BE42" s="59"/>
      <c r="BF42" s="59"/>
      <c r="BG42" s="59"/>
      <c r="BH42" s="59"/>
    </row>
    <row r="43" spans="1:60" s="2" customFormat="1" ht="17.100000000000001" customHeight="1">
      <c r="A43" s="6" t="s">
        <v>2</v>
      </c>
      <c r="B43" s="4">
        <v>1</v>
      </c>
      <c r="C43" s="4">
        <v>10</v>
      </c>
      <c r="D43" s="4">
        <v>5098.78</v>
      </c>
      <c r="E43" s="4">
        <v>5212</v>
      </c>
      <c r="F43" s="54">
        <f t="shared" si="13"/>
        <v>1.0222053118589154</v>
      </c>
      <c r="G43" s="4">
        <v>10</v>
      </c>
      <c r="H43" s="4">
        <v>3527</v>
      </c>
      <c r="I43" s="4">
        <v>1883</v>
      </c>
      <c r="J43" s="54">
        <f t="shared" si="3"/>
        <v>0.53388148568188265</v>
      </c>
      <c r="K43" s="4">
        <v>5</v>
      </c>
      <c r="L43" s="58">
        <v>136.30000000000001</v>
      </c>
      <c r="M43" s="58">
        <v>138.9</v>
      </c>
      <c r="N43" s="54">
        <f t="shared" si="14"/>
        <v>1.0190755685986794</v>
      </c>
      <c r="O43" s="4">
        <v>10</v>
      </c>
      <c r="P43" s="58">
        <v>25000</v>
      </c>
      <c r="Q43" s="58">
        <v>22410</v>
      </c>
      <c r="R43" s="54">
        <f t="shared" si="15"/>
        <v>0.89639999999999997</v>
      </c>
      <c r="S43" s="4">
        <v>10</v>
      </c>
      <c r="T43" s="58">
        <v>4011.5</v>
      </c>
      <c r="U43" s="58">
        <v>2676</v>
      </c>
      <c r="V43" s="54">
        <f t="shared" si="18"/>
        <v>0.66708213885080392</v>
      </c>
      <c r="W43" s="4">
        <v>10</v>
      </c>
      <c r="X43" s="24">
        <f t="shared" si="16"/>
        <v>0.88576432039078901</v>
      </c>
      <c r="Y43" s="48">
        <v>68049</v>
      </c>
      <c r="Z43" s="19">
        <f t="shared" si="5"/>
        <v>60275.4</v>
      </c>
      <c r="AA43" s="19">
        <f t="shared" si="17"/>
        <v>-7773.5999999999985</v>
      </c>
      <c r="AB43" s="19">
        <v>3766.8</v>
      </c>
      <c r="AC43" s="19"/>
      <c r="AD43" s="19">
        <f t="shared" si="7"/>
        <v>56508.6</v>
      </c>
      <c r="AE43" s="19">
        <v>4612.8999999999996</v>
      </c>
      <c r="AF43" s="19">
        <v>4612.8999999999996</v>
      </c>
      <c r="AG43" s="19">
        <v>4612.8999999999996</v>
      </c>
      <c r="AH43" s="19">
        <v>4612.8999999999996</v>
      </c>
      <c r="AI43" s="19">
        <v>441.5</v>
      </c>
      <c r="AJ43" s="19">
        <v>3025.4</v>
      </c>
      <c r="AK43" s="19">
        <v>6003.8</v>
      </c>
      <c r="AL43" s="19">
        <v>2800.2</v>
      </c>
      <c r="AM43" s="19">
        <v>3369.5</v>
      </c>
      <c r="AN43" s="19">
        <v>11835.4</v>
      </c>
      <c r="AO43" s="19">
        <v>4653.6000000000004</v>
      </c>
      <c r="AP43" s="19">
        <f t="shared" si="8"/>
        <v>5927.6</v>
      </c>
      <c r="AQ43" s="42"/>
      <c r="AR43" s="65"/>
      <c r="AS43" s="64"/>
      <c r="AT43" s="42"/>
      <c r="AU43" s="19">
        <f t="shared" si="9"/>
        <v>5927.6</v>
      </c>
      <c r="BB43" s="59"/>
      <c r="BC43" s="59"/>
      <c r="BD43" s="59"/>
      <c r="BE43" s="59"/>
      <c r="BF43" s="59"/>
      <c r="BG43" s="59"/>
      <c r="BH43" s="59"/>
    </row>
    <row r="44" spans="1:60" s="2" customFormat="1" ht="17.100000000000001" customHeight="1">
      <c r="A44" s="6" t="s">
        <v>39</v>
      </c>
      <c r="B44" s="4">
        <v>1</v>
      </c>
      <c r="C44" s="4">
        <v>10</v>
      </c>
      <c r="D44" s="4">
        <v>5733.62</v>
      </c>
      <c r="E44" s="4">
        <v>5771</v>
      </c>
      <c r="F44" s="54">
        <f t="shared" si="13"/>
        <v>1.0065194414697869</v>
      </c>
      <c r="G44" s="4">
        <v>10</v>
      </c>
      <c r="H44" s="4">
        <v>3030</v>
      </c>
      <c r="I44" s="4">
        <v>947</v>
      </c>
      <c r="J44" s="54">
        <f t="shared" si="3"/>
        <v>0.31254125412541256</v>
      </c>
      <c r="K44" s="4">
        <v>5</v>
      </c>
      <c r="L44" s="58">
        <v>83.9</v>
      </c>
      <c r="M44" s="58">
        <v>77.2</v>
      </c>
      <c r="N44" s="54">
        <f t="shared" si="14"/>
        <v>0.92014302741358756</v>
      </c>
      <c r="O44" s="4">
        <v>10</v>
      </c>
      <c r="P44" s="58">
        <v>15408.7</v>
      </c>
      <c r="Q44" s="58">
        <v>7801</v>
      </c>
      <c r="R44" s="54">
        <f t="shared" si="15"/>
        <v>0.50627243051003656</v>
      </c>
      <c r="S44" s="4">
        <v>10</v>
      </c>
      <c r="T44" s="58">
        <v>8058.2</v>
      </c>
      <c r="U44" s="58">
        <v>1596</v>
      </c>
      <c r="V44" s="54">
        <f t="shared" si="18"/>
        <v>0.1980591199027078</v>
      </c>
      <c r="W44" s="4">
        <v>10</v>
      </c>
      <c r="X44" s="24">
        <f t="shared" si="16"/>
        <v>0.68859357206524097</v>
      </c>
      <c r="Y44" s="48">
        <v>44417</v>
      </c>
      <c r="Z44" s="19">
        <f t="shared" si="5"/>
        <v>30585.3</v>
      </c>
      <c r="AA44" s="19">
        <f t="shared" si="17"/>
        <v>-13831.7</v>
      </c>
      <c r="AB44" s="19">
        <v>899.8</v>
      </c>
      <c r="AC44" s="19"/>
      <c r="AD44" s="19">
        <f t="shared" si="7"/>
        <v>29685.5</v>
      </c>
      <c r="AE44" s="19">
        <v>4037.9</v>
      </c>
      <c r="AF44" s="19">
        <v>4037.9</v>
      </c>
      <c r="AG44" s="19">
        <v>4037.9</v>
      </c>
      <c r="AH44" s="19">
        <v>4037.9</v>
      </c>
      <c r="AI44" s="19">
        <v>390.5</v>
      </c>
      <c r="AJ44" s="19">
        <v>3128.5</v>
      </c>
      <c r="AK44" s="19">
        <v>3128.5</v>
      </c>
      <c r="AL44" s="19">
        <v>773.9</v>
      </c>
      <c r="AM44" s="19">
        <v>2834.1</v>
      </c>
      <c r="AN44" s="19">
        <v>2834.1</v>
      </c>
      <c r="AO44" s="19">
        <v>4125.3999999999996</v>
      </c>
      <c r="AP44" s="19">
        <f t="shared" si="8"/>
        <v>-3681.1</v>
      </c>
      <c r="AQ44" s="42"/>
      <c r="AR44" s="65"/>
      <c r="AS44" s="64"/>
      <c r="AT44" s="42"/>
      <c r="AU44" s="19">
        <f t="shared" si="9"/>
        <v>-3681.1</v>
      </c>
      <c r="BB44" s="59"/>
      <c r="BC44" s="59"/>
      <c r="BD44" s="59"/>
      <c r="BE44" s="59"/>
      <c r="BF44" s="59"/>
      <c r="BG44" s="59"/>
      <c r="BH44" s="59"/>
    </row>
    <row r="45" spans="1:60" s="2" customFormat="1" ht="17.100000000000001" customHeight="1">
      <c r="A45" s="6" t="s">
        <v>3</v>
      </c>
      <c r="B45" s="4">
        <v>1</v>
      </c>
      <c r="C45" s="4">
        <v>10</v>
      </c>
      <c r="D45" s="4">
        <v>7313.05</v>
      </c>
      <c r="E45" s="4">
        <v>7373</v>
      </c>
      <c r="F45" s="54">
        <f t="shared" si="13"/>
        <v>1.0081976740210992</v>
      </c>
      <c r="G45" s="4">
        <v>10</v>
      </c>
      <c r="H45" s="4">
        <v>3262</v>
      </c>
      <c r="I45" s="4">
        <v>1033</v>
      </c>
      <c r="J45" s="54">
        <f t="shared" si="3"/>
        <v>0.31667688534641325</v>
      </c>
      <c r="K45" s="4">
        <v>5</v>
      </c>
      <c r="L45" s="58">
        <v>47.9</v>
      </c>
      <c r="M45" s="58">
        <v>58.4</v>
      </c>
      <c r="N45" s="54">
        <f t="shared" si="14"/>
        <v>1.2019206680584551</v>
      </c>
      <c r="O45" s="4">
        <v>10</v>
      </c>
      <c r="P45" s="58">
        <v>16901</v>
      </c>
      <c r="Q45" s="58">
        <v>11204</v>
      </c>
      <c r="R45" s="54">
        <f t="shared" si="15"/>
        <v>0.6629193538843855</v>
      </c>
      <c r="S45" s="4">
        <v>10</v>
      </c>
      <c r="T45" s="58">
        <v>3228.1</v>
      </c>
      <c r="U45" s="58">
        <v>1528.7</v>
      </c>
      <c r="V45" s="54">
        <f t="shared" si="18"/>
        <v>0.47356029862767574</v>
      </c>
      <c r="W45" s="4">
        <v>10</v>
      </c>
      <c r="X45" s="24">
        <f t="shared" si="16"/>
        <v>0.81907935222996775</v>
      </c>
      <c r="Y45" s="48">
        <v>39800</v>
      </c>
      <c r="Z45" s="19">
        <f t="shared" si="5"/>
        <v>32599.4</v>
      </c>
      <c r="AA45" s="19">
        <f t="shared" si="17"/>
        <v>-7200.5999999999985</v>
      </c>
      <c r="AB45" s="19">
        <v>2547.1999999999998</v>
      </c>
      <c r="AC45" s="19"/>
      <c r="AD45" s="19">
        <f t="shared" si="7"/>
        <v>30052.2</v>
      </c>
      <c r="AE45" s="19">
        <v>3618.2</v>
      </c>
      <c r="AF45" s="19">
        <v>3618.2</v>
      </c>
      <c r="AG45" s="19">
        <v>3618.1</v>
      </c>
      <c r="AH45" s="19">
        <v>3618.2</v>
      </c>
      <c r="AI45" s="19">
        <v>1.1000000000000001</v>
      </c>
      <c r="AJ45" s="19">
        <v>2385.4</v>
      </c>
      <c r="AK45" s="19">
        <v>2385.1999999999998</v>
      </c>
      <c r="AL45" s="19">
        <v>2051.9</v>
      </c>
      <c r="AM45" s="19">
        <v>2343.5</v>
      </c>
      <c r="AN45" s="19">
        <v>2343.6999999999998</v>
      </c>
      <c r="AO45" s="19">
        <v>1500.2</v>
      </c>
      <c r="AP45" s="19">
        <f t="shared" si="8"/>
        <v>2568.5</v>
      </c>
      <c r="AQ45" s="42"/>
      <c r="AR45" s="65"/>
      <c r="AS45" s="64"/>
      <c r="AT45" s="42"/>
      <c r="AU45" s="19">
        <f t="shared" si="9"/>
        <v>2568.5</v>
      </c>
      <c r="BB45" s="59"/>
      <c r="BC45" s="59"/>
      <c r="BD45" s="59"/>
      <c r="BE45" s="59"/>
      <c r="BF45" s="59"/>
      <c r="BG45" s="59"/>
      <c r="BH45" s="59"/>
    </row>
    <row r="46" spans="1:60" s="2" customFormat="1" ht="17.100000000000001" customHeight="1">
      <c r="A46" s="6" t="s">
        <v>40</v>
      </c>
      <c r="B46" s="4">
        <v>1</v>
      </c>
      <c r="C46" s="4">
        <v>10</v>
      </c>
      <c r="D46" s="4">
        <v>9285.84</v>
      </c>
      <c r="E46" s="4">
        <v>9815</v>
      </c>
      <c r="F46" s="54">
        <f t="shared" si="13"/>
        <v>1.0569856900398886</v>
      </c>
      <c r="G46" s="4">
        <v>10</v>
      </c>
      <c r="H46" s="4">
        <v>7253</v>
      </c>
      <c r="I46" s="4">
        <v>8830</v>
      </c>
      <c r="J46" s="54">
        <f>IF(K46=0,0,IF(H46=0,1,IF(I46&lt;0,0,IF(I46/H46&gt;1.2,IF((I46/H46-1.2)*0.1+1.2&gt;1.3,1.3,(I46/H46-1.2)*0.1+1.2),I46/H46))))</f>
        <v>1.2017427271473873</v>
      </c>
      <c r="K46" s="4">
        <v>5</v>
      </c>
      <c r="L46" s="58">
        <v>75</v>
      </c>
      <c r="M46" s="58">
        <v>91.1</v>
      </c>
      <c r="N46" s="54">
        <f t="shared" si="14"/>
        <v>1.2014666666666667</v>
      </c>
      <c r="O46" s="4">
        <v>10</v>
      </c>
      <c r="P46" s="58">
        <v>15687.1</v>
      </c>
      <c r="Q46" s="58">
        <v>6164</v>
      </c>
      <c r="R46" s="54">
        <f t="shared" si="15"/>
        <v>0.3929343218313136</v>
      </c>
      <c r="S46" s="4">
        <v>10</v>
      </c>
      <c r="T46" s="58">
        <v>4568.7</v>
      </c>
      <c r="U46" s="58">
        <v>3362</v>
      </c>
      <c r="V46" s="54">
        <f t="shared" si="18"/>
        <v>0.73587672642108259</v>
      </c>
      <c r="W46" s="4">
        <v>10</v>
      </c>
      <c r="X46" s="24">
        <f t="shared" si="16"/>
        <v>0.9069335942786626</v>
      </c>
      <c r="Y46" s="48">
        <v>105479</v>
      </c>
      <c r="Z46" s="19">
        <f>ROUND(X46*Y46,1)</f>
        <v>95662.399999999994</v>
      </c>
      <c r="AA46" s="19">
        <f t="shared" si="17"/>
        <v>-9816.6000000000058</v>
      </c>
      <c r="AB46" s="19">
        <v>1538.7</v>
      </c>
      <c r="AC46" s="19"/>
      <c r="AD46" s="19">
        <f>Z46-AB46-AC46</f>
        <v>94123.7</v>
      </c>
      <c r="AE46" s="19">
        <v>7349.2</v>
      </c>
      <c r="AF46" s="19">
        <v>7349.2</v>
      </c>
      <c r="AG46" s="19">
        <v>7349.1</v>
      </c>
      <c r="AH46" s="19">
        <v>7349.2</v>
      </c>
      <c r="AI46" s="19">
        <v>7578.9</v>
      </c>
      <c r="AJ46" s="19">
        <v>7087.5</v>
      </c>
      <c r="AK46" s="19">
        <v>15089.1</v>
      </c>
      <c r="AL46" s="19">
        <v>7806.1</v>
      </c>
      <c r="AM46" s="19">
        <v>8177.3</v>
      </c>
      <c r="AN46" s="19">
        <v>19215.7</v>
      </c>
      <c r="AO46" s="19">
        <v>16845.3</v>
      </c>
      <c r="AP46" s="19">
        <f t="shared" si="8"/>
        <v>-17072.900000000001</v>
      </c>
      <c r="AQ46" s="42"/>
      <c r="AR46" s="64"/>
      <c r="AS46" s="64"/>
      <c r="AT46" s="42"/>
      <c r="AU46" s="19">
        <f t="shared" si="9"/>
        <v>-17072.900000000001</v>
      </c>
      <c r="BB46" s="59"/>
      <c r="BC46" s="59"/>
      <c r="BD46" s="59"/>
      <c r="BE46" s="59"/>
      <c r="BF46" s="59"/>
      <c r="BG46" s="59"/>
      <c r="BH46" s="59"/>
    </row>
    <row r="47" spans="1:60" s="22" customFormat="1" ht="17.100000000000001" customHeight="1">
      <c r="A47" s="21" t="s">
        <v>45</v>
      </c>
      <c r="B47" s="21"/>
      <c r="C47" s="21"/>
      <c r="D47" s="37">
        <f>D8+D19</f>
        <v>2322028.75</v>
      </c>
      <c r="E47" s="37">
        <f>E8+E19</f>
        <v>2343274</v>
      </c>
      <c r="F47" s="51">
        <f>IF(E47/D47&gt;1.2,IF((E47/D47-1.2)*0.1+1.2&gt;1.3,1.3,(E47/D47-1.2)*0.1+1.2),E47/D47)</f>
        <v>1.0091494345192755</v>
      </c>
      <c r="G47" s="21"/>
      <c r="H47" s="37">
        <f>H8+H19</f>
        <v>1656017</v>
      </c>
      <c r="I47" s="37">
        <f>I8+I19</f>
        <v>1669016</v>
      </c>
      <c r="J47" s="51">
        <f>IF(I47/H47&gt;1.2,IF((I47/H47-1.2)*0.1+1.2&gt;1.3,1.3,(I47/H47-1.2)*0.1+1.2),I47/H47)</f>
        <v>1.0078495570999573</v>
      </c>
      <c r="K47" s="21"/>
      <c r="L47" s="23">
        <f>L19</f>
        <v>2799.9</v>
      </c>
      <c r="M47" s="23">
        <f>M19</f>
        <v>3375.1000000000004</v>
      </c>
      <c r="N47" s="51">
        <f>IF(M47/L47&gt;1.2,IF((M47/L47-1.2)*0.1+1.2&gt;1.3,1.3,(M47/L47-1.2)*0.1+1.2),M47/L47)</f>
        <v>1.2005435908425302</v>
      </c>
      <c r="O47" s="21"/>
      <c r="P47" s="23">
        <f>P19</f>
        <v>441620.8</v>
      </c>
      <c r="Q47" s="23">
        <f>Q19</f>
        <v>407674</v>
      </c>
      <c r="R47" s="51">
        <f>IF(Q47/P47&gt;1.2,IF((Q47/P47-1.2)*0.1+1.2&gt;1.3,1.3,(Q47/P47-1.2)*0.1+1.2),Q47/P47)</f>
        <v>0.92313133801668767</v>
      </c>
      <c r="S47" s="21"/>
      <c r="T47" s="23">
        <f>T19</f>
        <v>154503.70000000004</v>
      </c>
      <c r="U47" s="23">
        <f>U19</f>
        <v>145841.9</v>
      </c>
      <c r="V47" s="51">
        <f>IF(U47/T47&gt;1.2,IF((U47/T47-1.2)*0.1+1.2&gt;1.3,1.3,(U47/T47-1.2)*0.1+1.2),U47/T47)</f>
        <v>0.94393791216650447</v>
      </c>
      <c r="W47" s="21"/>
      <c r="X47" s="47">
        <f>Z47/Y47</f>
        <v>1.0084323068770842</v>
      </c>
      <c r="Y47" s="46">
        <f>Y8+Y19</f>
        <v>4015888</v>
      </c>
      <c r="Z47" s="23">
        <f>Z8+Z19</f>
        <v>4049751.2</v>
      </c>
      <c r="AA47" s="23">
        <f>AA8+AA19</f>
        <v>33863.19999999991</v>
      </c>
      <c r="AB47" s="23">
        <f t="shared" ref="AB47" si="19">AB8+AB19</f>
        <v>45355.600000000006</v>
      </c>
      <c r="AC47" s="23">
        <f t="shared" ref="AC47" si="20">AC8+AC19</f>
        <v>0</v>
      </c>
      <c r="AD47" s="23">
        <f>AD8+AD19</f>
        <v>4004395.6000000006</v>
      </c>
      <c r="AE47" s="23">
        <f>AE8+AE19</f>
        <v>346899.19999999995</v>
      </c>
      <c r="AF47" s="23">
        <f t="shared" ref="AF47:AO47" si="21">AF8+AF19</f>
        <v>346898.19999999995</v>
      </c>
      <c r="AG47" s="23">
        <f t="shared" si="21"/>
        <v>346899.6</v>
      </c>
      <c r="AH47" s="23">
        <f t="shared" si="21"/>
        <v>346898.89999999997</v>
      </c>
      <c r="AI47" s="23">
        <f t="shared" si="21"/>
        <v>182824.40000000002</v>
      </c>
      <c r="AJ47" s="23">
        <f t="shared" si="21"/>
        <v>195615.3</v>
      </c>
      <c r="AK47" s="23">
        <f t="shared" si="21"/>
        <v>258740.6</v>
      </c>
      <c r="AL47" s="23">
        <f t="shared" si="21"/>
        <v>552359.5</v>
      </c>
      <c r="AM47" s="23">
        <f t="shared" si="21"/>
        <v>316472.90000000002</v>
      </c>
      <c r="AN47" s="23">
        <f t="shared" si="21"/>
        <v>399827.30000000005</v>
      </c>
      <c r="AO47" s="23">
        <f t="shared" si="21"/>
        <v>553319.39999999991</v>
      </c>
      <c r="AP47" s="23">
        <f>AP8+AP19</f>
        <v>157640.29999999999</v>
      </c>
      <c r="AQ47" s="37">
        <f>COUNTIF(AQ9:AQ46,"+")</f>
        <v>0</v>
      </c>
      <c r="AR47" s="37">
        <f>COUNTIF(AR9:AR46,"+")</f>
        <v>0</v>
      </c>
      <c r="AS47" s="37">
        <f>COUNTIF(AS9:AS46,"+")</f>
        <v>0</v>
      </c>
      <c r="AT47" s="37">
        <f>COUNTIF(AT9:AT46,"+")</f>
        <v>0</v>
      </c>
      <c r="AU47" s="23">
        <f>AU8+AU19</f>
        <v>-26087.200000000004</v>
      </c>
      <c r="AV47" s="2"/>
      <c r="AW47" s="2"/>
      <c r="AX47" s="2"/>
      <c r="AY47" s="2"/>
      <c r="AZ47" s="2"/>
      <c r="BA47" s="2"/>
      <c r="BB47" s="59"/>
      <c r="BC47" s="59"/>
      <c r="BD47" s="59"/>
      <c r="BE47" s="59"/>
      <c r="BF47" s="59"/>
      <c r="BG47" s="59"/>
      <c r="BH47" s="59"/>
    </row>
    <row r="48" spans="1:60" ht="21" customHeight="1">
      <c r="AE48" s="36"/>
      <c r="AF48" s="36"/>
      <c r="AG48" s="36"/>
    </row>
    <row r="49" spans="1:47" ht="17.25" customHeight="1">
      <c r="A49" s="39" t="s">
        <v>50</v>
      </c>
      <c r="B49" s="38"/>
      <c r="C49" s="67" t="s">
        <v>51</v>
      </c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44"/>
    </row>
    <row r="50" spans="1:47" ht="17.25" customHeight="1">
      <c r="B50" s="40" t="s">
        <v>112</v>
      </c>
      <c r="C50" s="67" t="s">
        <v>54</v>
      </c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44"/>
      <c r="AU50" s="44"/>
    </row>
    <row r="51" spans="1:47">
      <c r="AC51" s="56"/>
      <c r="AQ51" s="44"/>
      <c r="AU51" s="44"/>
    </row>
    <row r="52" spans="1:47" ht="15" customHeight="1"/>
    <row r="53" spans="1:47">
      <c r="AP53" s="36"/>
    </row>
  </sheetData>
  <mergeCells count="37">
    <mergeCell ref="AU3:AU6"/>
    <mergeCell ref="AC3:AC6"/>
    <mergeCell ref="AO5:AO6"/>
    <mergeCell ref="AE3:AO4"/>
    <mergeCell ref="AQ3:AT3"/>
    <mergeCell ref="AQ4:AQ6"/>
    <mergeCell ref="AT4:AT6"/>
    <mergeCell ref="AG5:AG6"/>
    <mergeCell ref="AJ5:AJ6"/>
    <mergeCell ref="AL5:AL6"/>
    <mergeCell ref="AM5:AM6"/>
    <mergeCell ref="AR4:AS4"/>
    <mergeCell ref="AP3:AP6"/>
    <mergeCell ref="B1:L1"/>
    <mergeCell ref="A3:A6"/>
    <mergeCell ref="Y3:Y6"/>
    <mergeCell ref="AA3:AA6"/>
    <mergeCell ref="Z3:Z6"/>
    <mergeCell ref="X3:X6"/>
    <mergeCell ref="B3:C5"/>
    <mergeCell ref="L3:O5"/>
    <mergeCell ref="P3:S5"/>
    <mergeCell ref="T3:W5"/>
    <mergeCell ref="C50:AS50"/>
    <mergeCell ref="AR5:AR6"/>
    <mergeCell ref="AS5:AS6"/>
    <mergeCell ref="D3:G5"/>
    <mergeCell ref="H3:K5"/>
    <mergeCell ref="AH5:AH6"/>
    <mergeCell ref="AE5:AE6"/>
    <mergeCell ref="AI5:AI6"/>
    <mergeCell ref="AB3:AB6"/>
    <mergeCell ref="AD3:AD6"/>
    <mergeCell ref="AK5:AK6"/>
    <mergeCell ref="AF5:AF6"/>
    <mergeCell ref="AN5:AN6"/>
    <mergeCell ref="C49:AS49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3" manualBreakCount="3">
    <brk id="15" max="49" man="1"/>
    <brk id="30" max="49" man="1"/>
    <brk id="41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" sqref="A3:A4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85546875" style="11" customWidth="1"/>
    <col min="11" max="11" width="18.42578125" style="11" customWidth="1"/>
    <col min="12" max="13" width="15.85546875" style="11" customWidth="1"/>
    <col min="14" max="14" width="18.42578125" style="11" customWidth="1"/>
    <col min="15" max="16" width="15.85546875" style="11" customWidth="1"/>
    <col min="17" max="17" width="18.42578125" style="11" customWidth="1"/>
    <col min="18" max="19" width="15.85546875" style="11" customWidth="1"/>
    <col min="20" max="20" width="18.42578125" style="11" customWidth="1"/>
    <col min="21" max="21" width="12.140625" style="11" customWidth="1"/>
    <col min="22" max="22" width="63.7109375" style="11" customWidth="1"/>
    <col min="23" max="16384" width="9.140625" style="11"/>
  </cols>
  <sheetData>
    <row r="1" spans="1:21" ht="15.75">
      <c r="A1" s="96" t="s">
        <v>100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</row>
    <row r="2" spans="1:21" ht="15.6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2" t="s">
        <v>46</v>
      </c>
    </row>
    <row r="3" spans="1:21" ht="192" customHeight="1">
      <c r="A3" s="97" t="s">
        <v>15</v>
      </c>
      <c r="B3" s="98" t="s">
        <v>41</v>
      </c>
      <c r="C3" s="99" t="s">
        <v>53</v>
      </c>
      <c r="D3" s="99"/>
      <c r="E3" s="99"/>
      <c r="F3" s="103" t="s">
        <v>67</v>
      </c>
      <c r="G3" s="104"/>
      <c r="H3" s="104"/>
      <c r="I3" s="103" t="s">
        <v>88</v>
      </c>
      <c r="J3" s="104"/>
      <c r="K3" s="104"/>
      <c r="L3" s="100" t="s">
        <v>89</v>
      </c>
      <c r="M3" s="101"/>
      <c r="N3" s="102"/>
      <c r="O3" s="100" t="s">
        <v>90</v>
      </c>
      <c r="P3" s="101"/>
      <c r="Q3" s="102"/>
      <c r="R3" s="100" t="s">
        <v>91</v>
      </c>
      <c r="S3" s="101"/>
      <c r="T3" s="102"/>
      <c r="U3" s="95" t="s">
        <v>44</v>
      </c>
    </row>
    <row r="4" spans="1:21" ht="32.1" customHeight="1">
      <c r="A4" s="97"/>
      <c r="B4" s="98"/>
      <c r="C4" s="12" t="s">
        <v>42</v>
      </c>
      <c r="D4" s="12" t="s">
        <v>43</v>
      </c>
      <c r="E4" s="61" t="s">
        <v>93</v>
      </c>
      <c r="F4" s="12" t="s">
        <v>42</v>
      </c>
      <c r="G4" s="12" t="s">
        <v>43</v>
      </c>
      <c r="H4" s="52" t="s">
        <v>94</v>
      </c>
      <c r="I4" s="12" t="s">
        <v>42</v>
      </c>
      <c r="J4" s="12" t="s">
        <v>43</v>
      </c>
      <c r="K4" s="52" t="s">
        <v>95</v>
      </c>
      <c r="L4" s="12" t="s">
        <v>42</v>
      </c>
      <c r="M4" s="12" t="s">
        <v>43</v>
      </c>
      <c r="N4" s="52" t="s">
        <v>96</v>
      </c>
      <c r="O4" s="12" t="s">
        <v>42</v>
      </c>
      <c r="P4" s="12" t="s">
        <v>43</v>
      </c>
      <c r="Q4" s="52" t="s">
        <v>97</v>
      </c>
      <c r="R4" s="12" t="s">
        <v>42</v>
      </c>
      <c r="S4" s="12" t="s">
        <v>43</v>
      </c>
      <c r="T4" s="52" t="s">
        <v>98</v>
      </c>
      <c r="U4" s="95"/>
    </row>
    <row r="5" spans="1:21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  <c r="P5" s="25">
        <v>16</v>
      </c>
      <c r="Q5" s="25">
        <v>17</v>
      </c>
      <c r="R5" s="25">
        <v>18</v>
      </c>
      <c r="S5" s="25">
        <v>19</v>
      </c>
      <c r="T5" s="25">
        <v>20</v>
      </c>
      <c r="U5" s="25">
        <v>21</v>
      </c>
    </row>
    <row r="6" spans="1:21" ht="15" customHeight="1">
      <c r="A6" s="14" t="s">
        <v>4</v>
      </c>
      <c r="B6" s="28">
        <f>SUM(B7:B16)</f>
        <v>110870.99999999993</v>
      </c>
      <c r="C6" s="28"/>
      <c r="D6" s="28"/>
      <c r="E6" s="28">
        <f>SUM(E7:E16)</f>
        <v>0</v>
      </c>
      <c r="F6" s="28"/>
      <c r="G6" s="28"/>
      <c r="H6" s="28">
        <f>SUM(H7:H16)</f>
        <v>5458.3430140064538</v>
      </c>
      <c r="I6" s="28"/>
      <c r="J6" s="28"/>
      <c r="K6" s="28">
        <f>SUM(K7:K16)</f>
        <v>105412.65698599347</v>
      </c>
      <c r="L6" s="28"/>
      <c r="M6" s="28"/>
      <c r="N6" s="28"/>
      <c r="O6" s="28"/>
      <c r="P6" s="28"/>
      <c r="Q6" s="28"/>
      <c r="R6" s="28"/>
      <c r="S6" s="28"/>
      <c r="T6" s="28"/>
      <c r="U6" s="28"/>
    </row>
    <row r="7" spans="1:21" ht="15" customHeight="1">
      <c r="A7" s="15" t="s">
        <v>5</v>
      </c>
      <c r="B7" s="29">
        <f>'Расчет дотаций'!AA9</f>
        <v>52347.599999999977</v>
      </c>
      <c r="C7" s="33">
        <f>'Расчет дотаций'!B9-1</f>
        <v>0</v>
      </c>
      <c r="D7" s="33">
        <f>C7*'Расчет дотаций'!C9</f>
        <v>0</v>
      </c>
      <c r="E7" s="32">
        <f>$B7*D7/$U7</f>
        <v>0</v>
      </c>
      <c r="F7" s="33">
        <f>'Расчет дотаций'!F9-1</f>
        <v>1.4837670951555859E-2</v>
      </c>
      <c r="G7" s="33">
        <f>F7*'Расчет дотаций'!G9</f>
        <v>0.22256506427333789</v>
      </c>
      <c r="H7" s="32">
        <f t="shared" ref="H7:H16" si="0">$B7*G7/$U7</f>
        <v>3793.7570651098677</v>
      </c>
      <c r="I7" s="33">
        <f>'Расчет дотаций'!J9-1</f>
        <v>0.18989775374047602</v>
      </c>
      <c r="J7" s="33">
        <f>I7*'Расчет дотаций'!K9</f>
        <v>2.8484663061071402</v>
      </c>
      <c r="K7" s="32">
        <f t="shared" ref="K7:K16" si="1">$B7*J7/$U7</f>
        <v>48553.842934890112</v>
      </c>
      <c r="L7" s="4" t="s">
        <v>83</v>
      </c>
      <c r="M7" s="4" t="s">
        <v>83</v>
      </c>
      <c r="N7" s="4" t="s">
        <v>83</v>
      </c>
      <c r="O7" s="4" t="s">
        <v>83</v>
      </c>
      <c r="P7" s="4" t="s">
        <v>83</v>
      </c>
      <c r="Q7" s="4" t="s">
        <v>83</v>
      </c>
      <c r="R7" s="4" t="s">
        <v>83</v>
      </c>
      <c r="S7" s="4" t="s">
        <v>83</v>
      </c>
      <c r="T7" s="4" t="s">
        <v>83</v>
      </c>
      <c r="U7" s="31">
        <f>D7+G7+J7</f>
        <v>3.0710313703804779</v>
      </c>
    </row>
    <row r="8" spans="1:21" ht="15" customHeight="1">
      <c r="A8" s="15" t="s">
        <v>6</v>
      </c>
      <c r="B8" s="29">
        <f>'Расчет дотаций'!AA10</f>
        <v>72939.599999999977</v>
      </c>
      <c r="C8" s="33">
        <f>'Расчет дотаций'!B10-1</f>
        <v>0</v>
      </c>
      <c r="D8" s="33">
        <f>C8*'Расчет дотаций'!C10</f>
        <v>0</v>
      </c>
      <c r="E8" s="32">
        <f t="shared" ref="E7:E16" si="2">$B8*D8/$U8</f>
        <v>0</v>
      </c>
      <c r="F8" s="33">
        <f>'Расчет дотаций'!F10-1</f>
        <v>-5.4034442715509279E-3</v>
      </c>
      <c r="G8" s="33">
        <f>F8*'Расчет дотаций'!G10</f>
        <v>-8.1051664073263918E-2</v>
      </c>
      <c r="H8" s="32">
        <f t="shared" si="0"/>
        <v>-1486.2072437788697</v>
      </c>
      <c r="I8" s="33">
        <f>'Расчет дотаций'!J10-1</f>
        <v>0.27059194031676137</v>
      </c>
      <c r="J8" s="33">
        <f>I8*'Расчет дотаций'!K10</f>
        <v>4.058879104751421</v>
      </c>
      <c r="K8" s="32">
        <f t="shared" si="1"/>
        <v>74425.807243778851</v>
      </c>
      <c r="L8" s="4" t="s">
        <v>83</v>
      </c>
      <c r="M8" s="4" t="s">
        <v>83</v>
      </c>
      <c r="N8" s="4" t="s">
        <v>83</v>
      </c>
      <c r="O8" s="4" t="s">
        <v>83</v>
      </c>
      <c r="P8" s="4" t="s">
        <v>83</v>
      </c>
      <c r="Q8" s="4" t="s">
        <v>83</v>
      </c>
      <c r="R8" s="4" t="s">
        <v>83</v>
      </c>
      <c r="S8" s="4" t="s">
        <v>83</v>
      </c>
      <c r="T8" s="4" t="s">
        <v>83</v>
      </c>
      <c r="U8" s="31">
        <f t="shared" ref="U8:U16" si="3">D8+G8+J8</f>
        <v>3.9778274406781571</v>
      </c>
    </row>
    <row r="9" spans="1:21" ht="15" customHeight="1">
      <c r="A9" s="15" t="s">
        <v>7</v>
      </c>
      <c r="B9" s="29">
        <f>'Расчет дотаций'!AA11</f>
        <v>-2405.6000000000058</v>
      </c>
      <c r="C9" s="33">
        <f>'Расчет дотаций'!B11-1</f>
        <v>0</v>
      </c>
      <c r="D9" s="33">
        <f>C9*'Расчет дотаций'!C11</f>
        <v>0</v>
      </c>
      <c r="E9" s="32">
        <f t="shared" si="2"/>
        <v>0</v>
      </c>
      <c r="F9" s="33">
        <f>'Расчет дотаций'!F11-1</f>
        <v>7.0149704296982307E-3</v>
      </c>
      <c r="G9" s="33">
        <f>F9*'Расчет дотаций'!G11</f>
        <v>0.10522455644547346</v>
      </c>
      <c r="H9" s="32">
        <f t="shared" si="0"/>
        <v>635.18480247372884</v>
      </c>
      <c r="I9" s="33">
        <f>'Расчет дотаций'!J11-1</f>
        <v>-3.3582376954478965E-2</v>
      </c>
      <c r="J9" s="33">
        <f>I9*'Расчет дотаций'!K11</f>
        <v>-0.50373565431718448</v>
      </c>
      <c r="K9" s="32">
        <f t="shared" si="1"/>
        <v>-3040.7848024737345</v>
      </c>
      <c r="L9" s="4" t="s">
        <v>83</v>
      </c>
      <c r="M9" s="4" t="s">
        <v>83</v>
      </c>
      <c r="N9" s="4" t="s">
        <v>83</v>
      </c>
      <c r="O9" s="4" t="s">
        <v>83</v>
      </c>
      <c r="P9" s="4" t="s">
        <v>83</v>
      </c>
      <c r="Q9" s="4" t="s">
        <v>83</v>
      </c>
      <c r="R9" s="4" t="s">
        <v>83</v>
      </c>
      <c r="S9" s="4" t="s">
        <v>83</v>
      </c>
      <c r="T9" s="4" t="s">
        <v>83</v>
      </c>
      <c r="U9" s="31">
        <f t="shared" si="3"/>
        <v>-0.39851109787171102</v>
      </c>
    </row>
    <row r="10" spans="1:21" ht="15" customHeight="1">
      <c r="A10" s="15" t="s">
        <v>8</v>
      </c>
      <c r="B10" s="29">
        <f>'Расчет дотаций'!AA12</f>
        <v>-2837.5</v>
      </c>
      <c r="C10" s="33">
        <f>'Расчет дотаций'!B12-1</f>
        <v>0</v>
      </c>
      <c r="D10" s="33">
        <f>C10*'Расчет дотаций'!C12</f>
        <v>0</v>
      </c>
      <c r="E10" s="32">
        <f t="shared" si="2"/>
        <v>0</v>
      </c>
      <c r="F10" s="33">
        <f>'Расчет дотаций'!F12-1</f>
        <v>7.5665377588562954E-4</v>
      </c>
      <c r="G10" s="33">
        <f>F10*'Расчет дотаций'!G12</f>
        <v>1.1349806638284443E-2</v>
      </c>
      <c r="H10" s="32">
        <f t="shared" si="0"/>
        <v>41.218308760312446</v>
      </c>
      <c r="I10" s="33">
        <f>'Расчет дотаций'!J12-1</f>
        <v>-5.2845280253999261E-2</v>
      </c>
      <c r="J10" s="33">
        <f>I10*'Расчет дотаций'!K12</f>
        <v>-0.79267920380998891</v>
      </c>
      <c r="K10" s="32">
        <f t="shared" si="1"/>
        <v>-2878.7183087603121</v>
      </c>
      <c r="L10" s="4" t="s">
        <v>83</v>
      </c>
      <c r="M10" s="4" t="s">
        <v>83</v>
      </c>
      <c r="N10" s="4" t="s">
        <v>83</v>
      </c>
      <c r="O10" s="4" t="s">
        <v>83</v>
      </c>
      <c r="P10" s="4" t="s">
        <v>83</v>
      </c>
      <c r="Q10" s="4" t="s">
        <v>83</v>
      </c>
      <c r="R10" s="4" t="s">
        <v>83</v>
      </c>
      <c r="S10" s="4" t="s">
        <v>83</v>
      </c>
      <c r="T10" s="4" t="s">
        <v>83</v>
      </c>
      <c r="U10" s="31">
        <f t="shared" si="3"/>
        <v>-0.78132939717170447</v>
      </c>
    </row>
    <row r="11" spans="1:21" ht="15" customHeight="1">
      <c r="A11" s="15" t="s">
        <v>9</v>
      </c>
      <c r="B11" s="29">
        <f>'Расчет дотаций'!AA13</f>
        <v>7748.1999999999971</v>
      </c>
      <c r="C11" s="33">
        <f>'Расчет дотаций'!B13-1</f>
        <v>0</v>
      </c>
      <c r="D11" s="33">
        <f>C11*'Расчет дотаций'!C13</f>
        <v>0</v>
      </c>
      <c r="E11" s="32">
        <f t="shared" si="2"/>
        <v>0</v>
      </c>
      <c r="F11" s="33">
        <f>'Расчет дотаций'!F13-1</f>
        <v>5.6380227363712621E-3</v>
      </c>
      <c r="G11" s="33">
        <f>F11*'Расчет дотаций'!G13</f>
        <v>8.4570341045568931E-2</v>
      </c>
      <c r="H11" s="32">
        <f t="shared" si="0"/>
        <v>243.34695638866629</v>
      </c>
      <c r="I11" s="33">
        <f>'Расчет дотаций'!J13-1</f>
        <v>0.17387738363748206</v>
      </c>
      <c r="J11" s="33">
        <f>I11*'Расчет дотаций'!K13</f>
        <v>2.6081607545622312</v>
      </c>
      <c r="K11" s="32">
        <f t="shared" si="1"/>
        <v>7504.8530436113306</v>
      </c>
      <c r="L11" s="4" t="s">
        <v>83</v>
      </c>
      <c r="M11" s="4" t="s">
        <v>83</v>
      </c>
      <c r="N11" s="4" t="s">
        <v>83</v>
      </c>
      <c r="O11" s="4" t="s">
        <v>83</v>
      </c>
      <c r="P11" s="4" t="s">
        <v>83</v>
      </c>
      <c r="Q11" s="4" t="s">
        <v>83</v>
      </c>
      <c r="R11" s="4" t="s">
        <v>83</v>
      </c>
      <c r="S11" s="4" t="s">
        <v>83</v>
      </c>
      <c r="T11" s="4" t="s">
        <v>83</v>
      </c>
      <c r="U11" s="31">
        <f t="shared" si="3"/>
        <v>2.6927310956078001</v>
      </c>
    </row>
    <row r="12" spans="1:21" ht="15" customHeight="1">
      <c r="A12" s="15" t="s">
        <v>10</v>
      </c>
      <c r="B12" s="29">
        <f>'Расчет дотаций'!AA14</f>
        <v>-4169.3000000000029</v>
      </c>
      <c r="C12" s="33">
        <f>'Расчет дотаций'!B14-1</f>
        <v>0</v>
      </c>
      <c r="D12" s="33">
        <f>C12*'Расчет дотаций'!C14</f>
        <v>0</v>
      </c>
      <c r="E12" s="32">
        <f t="shared" si="2"/>
        <v>0</v>
      </c>
      <c r="F12" s="33">
        <f>'Расчет дотаций'!F14-1</f>
        <v>8.1948076562523564E-3</v>
      </c>
      <c r="G12" s="33">
        <f>F12*'Расчет дотаций'!G14</f>
        <v>0.12292211484378535</v>
      </c>
      <c r="H12" s="32">
        <f t="shared" si="0"/>
        <v>197.64810158100894</v>
      </c>
      <c r="I12" s="33">
        <f>'Расчет дотаций'!J14-1</f>
        <v>-0.1810606803254583</v>
      </c>
      <c r="J12" s="33">
        <f>I12*'Расчет дотаций'!K14</f>
        <v>-2.7159102048818746</v>
      </c>
      <c r="K12" s="32">
        <f t="shared" si="1"/>
        <v>-4366.9481015810125</v>
      </c>
      <c r="L12" s="4" t="s">
        <v>83</v>
      </c>
      <c r="M12" s="4" t="s">
        <v>83</v>
      </c>
      <c r="N12" s="4" t="s">
        <v>83</v>
      </c>
      <c r="O12" s="4" t="s">
        <v>83</v>
      </c>
      <c r="P12" s="4" t="s">
        <v>83</v>
      </c>
      <c r="Q12" s="4" t="s">
        <v>83</v>
      </c>
      <c r="R12" s="4" t="s">
        <v>83</v>
      </c>
      <c r="S12" s="4" t="s">
        <v>83</v>
      </c>
      <c r="T12" s="4" t="s">
        <v>83</v>
      </c>
      <c r="U12" s="31">
        <f t="shared" si="3"/>
        <v>-2.5929880900380891</v>
      </c>
    </row>
    <row r="13" spans="1:21" ht="15" customHeight="1">
      <c r="A13" s="15" t="s">
        <v>11</v>
      </c>
      <c r="B13" s="29">
        <f>'Расчет дотаций'!AA15</f>
        <v>4186.1999999999971</v>
      </c>
      <c r="C13" s="33">
        <f>'Расчет дотаций'!B15-1</f>
        <v>0</v>
      </c>
      <c r="D13" s="33">
        <f>C13*'Расчет дотаций'!C15</f>
        <v>0</v>
      </c>
      <c r="E13" s="32">
        <f t="shared" si="2"/>
        <v>0</v>
      </c>
      <c r="F13" s="33">
        <f>'Расчет дотаций'!F15-1</f>
        <v>2.6234539215649777E-2</v>
      </c>
      <c r="G13" s="33">
        <f>F13*'Расчет дотаций'!G15</f>
        <v>0.39351808823474665</v>
      </c>
      <c r="H13" s="32">
        <f t="shared" si="0"/>
        <v>1108.9678377382747</v>
      </c>
      <c r="I13" s="33">
        <f>'Расчет дотаций'!J15-1</f>
        <v>7.2797212948178203E-2</v>
      </c>
      <c r="J13" s="33">
        <f>I13*'Расчет дотаций'!K15</f>
        <v>1.091958194222673</v>
      </c>
      <c r="K13" s="32">
        <f t="shared" si="1"/>
        <v>3077.2321622617224</v>
      </c>
      <c r="L13" s="4" t="s">
        <v>83</v>
      </c>
      <c r="M13" s="4" t="s">
        <v>83</v>
      </c>
      <c r="N13" s="4" t="s">
        <v>83</v>
      </c>
      <c r="O13" s="4" t="s">
        <v>83</v>
      </c>
      <c r="P13" s="4" t="s">
        <v>83</v>
      </c>
      <c r="Q13" s="4" t="s">
        <v>83</v>
      </c>
      <c r="R13" s="4" t="s">
        <v>83</v>
      </c>
      <c r="S13" s="4" t="s">
        <v>83</v>
      </c>
      <c r="T13" s="4" t="s">
        <v>83</v>
      </c>
      <c r="U13" s="31">
        <f t="shared" si="3"/>
        <v>1.4854762824574197</v>
      </c>
    </row>
    <row r="14" spans="1:21" ht="15" customHeight="1">
      <c r="A14" s="15" t="s">
        <v>12</v>
      </c>
      <c r="B14" s="29">
        <f>'Расчет дотаций'!AA16</f>
        <v>-5747.3000000000029</v>
      </c>
      <c r="C14" s="33">
        <f>'Расчет дотаций'!B16-1</f>
        <v>0</v>
      </c>
      <c r="D14" s="33">
        <f>C14*'Расчет дотаций'!C16</f>
        <v>0</v>
      </c>
      <c r="E14" s="32">
        <f t="shared" si="2"/>
        <v>0</v>
      </c>
      <c r="F14" s="33">
        <f>'Расчет дотаций'!F16-1</f>
        <v>1.4054651369737492E-2</v>
      </c>
      <c r="G14" s="33">
        <f>F14*'Расчет дотаций'!G16</f>
        <v>0.21081977054606238</v>
      </c>
      <c r="H14" s="32">
        <f t="shared" si="0"/>
        <v>551.44757656512343</v>
      </c>
      <c r="I14" s="33">
        <f>'Расчет дотаций'!J16-1</f>
        <v>-0.16053511705685619</v>
      </c>
      <c r="J14" s="33">
        <f>I14*'Расчет дотаций'!K16</f>
        <v>-2.408026755852843</v>
      </c>
      <c r="K14" s="32">
        <f t="shared" si="1"/>
        <v>-6298.7475765651261</v>
      </c>
      <c r="L14" s="4" t="s">
        <v>83</v>
      </c>
      <c r="M14" s="4" t="s">
        <v>83</v>
      </c>
      <c r="N14" s="4" t="s">
        <v>83</v>
      </c>
      <c r="O14" s="4" t="s">
        <v>83</v>
      </c>
      <c r="P14" s="4" t="s">
        <v>83</v>
      </c>
      <c r="Q14" s="4" t="s">
        <v>83</v>
      </c>
      <c r="R14" s="4" t="s">
        <v>83</v>
      </c>
      <c r="S14" s="4" t="s">
        <v>83</v>
      </c>
      <c r="T14" s="4" t="s">
        <v>83</v>
      </c>
      <c r="U14" s="31">
        <f t="shared" si="3"/>
        <v>-2.1972069853067806</v>
      </c>
    </row>
    <row r="15" spans="1:21" ht="15" customHeight="1">
      <c r="A15" s="15" t="s">
        <v>13</v>
      </c>
      <c r="B15" s="29">
        <f>'Расчет дотаций'!AA17</f>
        <v>-7895.6000000000058</v>
      </c>
      <c r="C15" s="33">
        <f>'Расчет дотаций'!B17-1</f>
        <v>0</v>
      </c>
      <c r="D15" s="33">
        <f>C15*'Расчет дотаций'!C17</f>
        <v>0</v>
      </c>
      <c r="E15" s="32">
        <f t="shared" si="2"/>
        <v>0</v>
      </c>
      <c r="F15" s="33">
        <f>'Расчет дотаций'!F17-1</f>
        <v>2.3305380898075434E-3</v>
      </c>
      <c r="G15" s="33">
        <f>F15*'Расчет дотаций'!G17</f>
        <v>3.4958071347113151E-2</v>
      </c>
      <c r="H15" s="32">
        <f t="shared" si="0"/>
        <v>89.372352438308994</v>
      </c>
      <c r="I15" s="33">
        <f>'Расчет дотаций'!J17-1</f>
        <v>-0.20822191321709982</v>
      </c>
      <c r="J15" s="33">
        <f>I15*'Расчет дотаций'!K17</f>
        <v>-3.1233286982564974</v>
      </c>
      <c r="K15" s="32">
        <f t="shared" si="1"/>
        <v>-7984.9723524383144</v>
      </c>
      <c r="L15" s="4" t="s">
        <v>83</v>
      </c>
      <c r="M15" s="4" t="s">
        <v>83</v>
      </c>
      <c r="N15" s="4" t="s">
        <v>83</v>
      </c>
      <c r="O15" s="4" t="s">
        <v>83</v>
      </c>
      <c r="P15" s="4" t="s">
        <v>83</v>
      </c>
      <c r="Q15" s="4" t="s">
        <v>83</v>
      </c>
      <c r="R15" s="4" t="s">
        <v>83</v>
      </c>
      <c r="S15" s="4" t="s">
        <v>83</v>
      </c>
      <c r="T15" s="4" t="s">
        <v>83</v>
      </c>
      <c r="U15" s="31">
        <f t="shared" si="3"/>
        <v>-3.0883706269093842</v>
      </c>
    </row>
    <row r="16" spans="1:21" ht="15" customHeight="1">
      <c r="A16" s="15" t="s">
        <v>14</v>
      </c>
      <c r="B16" s="29">
        <f>'Расчет дотаций'!AA18</f>
        <v>-3295.3000000000029</v>
      </c>
      <c r="C16" s="33">
        <f>'Расчет дотаций'!B18-1</f>
        <v>0</v>
      </c>
      <c r="D16" s="33">
        <f>C16*'Расчет дотаций'!C18</f>
        <v>0</v>
      </c>
      <c r="E16" s="32">
        <f t="shared" si="2"/>
        <v>0</v>
      </c>
      <c r="F16" s="33">
        <f>'Расчет дотаций'!F18-1</f>
        <v>8.9477688615466899E-3</v>
      </c>
      <c r="G16" s="33">
        <f>F16*'Расчет дотаций'!G18</f>
        <v>0.13421653292320035</v>
      </c>
      <c r="H16" s="32">
        <f t="shared" si="0"/>
        <v>283.60725673003265</v>
      </c>
      <c r="I16" s="33">
        <f>'Расчет дотаций'!J18-1</f>
        <v>-0.1129140180662429</v>
      </c>
      <c r="J16" s="33">
        <f>I16*'Расчет дотаций'!K18</f>
        <v>-1.6937102709936436</v>
      </c>
      <c r="K16" s="32">
        <f t="shared" si="1"/>
        <v>-3578.9072567300359</v>
      </c>
      <c r="L16" s="4" t="s">
        <v>83</v>
      </c>
      <c r="M16" s="4" t="s">
        <v>83</v>
      </c>
      <c r="N16" s="4" t="s">
        <v>83</v>
      </c>
      <c r="O16" s="4" t="s">
        <v>83</v>
      </c>
      <c r="P16" s="4" t="s">
        <v>83</v>
      </c>
      <c r="Q16" s="4" t="s">
        <v>83</v>
      </c>
      <c r="R16" s="4" t="s">
        <v>83</v>
      </c>
      <c r="S16" s="4" t="s">
        <v>83</v>
      </c>
      <c r="T16" s="4" t="s">
        <v>83</v>
      </c>
      <c r="U16" s="31">
        <f t="shared" si="3"/>
        <v>-1.5594937380704432</v>
      </c>
    </row>
    <row r="17" spans="1:21" ht="15" customHeight="1">
      <c r="A17" s="16" t="s">
        <v>17</v>
      </c>
      <c r="B17" s="28">
        <f>SUM(B18:B44)</f>
        <v>-77007.800000000017</v>
      </c>
      <c r="C17" s="28"/>
      <c r="D17" s="28"/>
      <c r="E17" s="28">
        <f>SUM(E18:E44)</f>
        <v>0</v>
      </c>
      <c r="F17" s="28"/>
      <c r="G17" s="28"/>
      <c r="H17" s="28">
        <f>SUM(H18:H44)</f>
        <v>6112.1884870772683</v>
      </c>
      <c r="I17" s="28"/>
      <c r="J17" s="28"/>
      <c r="K17" s="28">
        <f>SUM(K18:K44)</f>
        <v>-30897.935209405776</v>
      </c>
      <c r="L17" s="28"/>
      <c r="M17" s="28"/>
      <c r="N17" s="28">
        <f>SUM(N18:N44)</f>
        <v>43691.235256820437</v>
      </c>
      <c r="O17" s="28"/>
      <c r="P17" s="28"/>
      <c r="Q17" s="28">
        <f>SUM(Q18:Q44)</f>
        <v>-36425.737870783691</v>
      </c>
      <c r="R17" s="28"/>
      <c r="S17" s="28"/>
      <c r="T17" s="28">
        <f>SUM(T18:T44)</f>
        <v>-59487.550663708258</v>
      </c>
      <c r="U17" s="28"/>
    </row>
    <row r="18" spans="1:21" ht="15" customHeight="1">
      <c r="A18" s="17" t="s">
        <v>0</v>
      </c>
      <c r="B18" s="29">
        <f>'Расчет дотаций'!AA20</f>
        <v>-7622.2000000000007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$B18*D18/$U18</f>
        <v>0</v>
      </c>
      <c r="F18" s="33">
        <f>'Расчет дотаций'!F20-1</f>
        <v>7.1144784255752214E-3</v>
      </c>
      <c r="G18" s="33">
        <f>F18*'Расчет дотаций'!G20</f>
        <v>7.1144784255752214E-2</v>
      </c>
      <c r="H18" s="32">
        <f t="shared" ref="H18:H44" si="5">$B18*G18/$U18</f>
        <v>43.523720773677013</v>
      </c>
      <c r="I18" s="33">
        <f>'Расчет дотаций'!J20-1</f>
        <v>4.562268803945746E-2</v>
      </c>
      <c r="J18" s="33">
        <f>I18*'Расчет дотаций'!K20</f>
        <v>0.2281134401972873</v>
      </c>
      <c r="K18" s="32">
        <f t="shared" ref="K18:K44" si="6">$B18*J18/$U18</f>
        <v>139.55127954537124</v>
      </c>
      <c r="L18" s="33">
        <f>'Расчет дотаций'!N20-1</f>
        <v>0.23297805642633218</v>
      </c>
      <c r="M18" s="33">
        <f>L18*'Расчет дотаций'!O20</f>
        <v>2.3297805642633218</v>
      </c>
      <c r="N18" s="32">
        <f t="shared" ref="N18:N44" si="7">$B18*M18/$U18</f>
        <v>1425.2726999412896</v>
      </c>
      <c r="O18" s="33">
        <f>'Расчет дотаций'!R20-1</f>
        <v>-0.71800461547632222</v>
      </c>
      <c r="P18" s="33">
        <f>O18*'Расчет дотаций'!S20</f>
        <v>-7.1800461547632217</v>
      </c>
      <c r="Q18" s="32">
        <f t="shared" ref="Q18:Q44" si="8">$B18*P18/$U18</f>
        <v>-4392.4839642304669</v>
      </c>
      <c r="R18" s="33">
        <f>'Расчет дотаций'!V20-1</f>
        <v>-0.79084001688476147</v>
      </c>
      <c r="S18" s="33">
        <f>R18*'Расчет дотаций'!W20</f>
        <v>-7.9084001688476144</v>
      </c>
      <c r="T18" s="32">
        <f t="shared" ref="T18:T44" si="9">$B18*S18/$U18</f>
        <v>-4838.0637360298715</v>
      </c>
      <c r="U18" s="31">
        <f>D18+G18+J18+M18+P18+S18</f>
        <v>-12.459407534894474</v>
      </c>
    </row>
    <row r="19" spans="1:21" ht="15" customHeight="1">
      <c r="A19" s="17" t="s">
        <v>18</v>
      </c>
      <c r="B19" s="29">
        <f>'Расчет дотаций'!AA21</f>
        <v>-2040.3000000000029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1.0451094094505287E-2</v>
      </c>
      <c r="G19" s="33">
        <f>F19*'Расчет дотаций'!G21</f>
        <v>0.10451094094505287</v>
      </c>
      <c r="H19" s="32">
        <f t="shared" si="5"/>
        <v>119.98909041553537</v>
      </c>
      <c r="I19" s="33">
        <f>'Расчет дотаций'!J21-1</f>
        <v>-0.40975096918325782</v>
      </c>
      <c r="J19" s="33">
        <f>I19*'Расчет дотаций'!K21</f>
        <v>-2.0487548459162892</v>
      </c>
      <c r="K19" s="32">
        <f t="shared" si="6"/>
        <v>-2352.1769895379784</v>
      </c>
      <c r="L19" s="33">
        <f>'Расчет дотаций'!N21-1</f>
        <v>0.20726449275362313</v>
      </c>
      <c r="M19" s="33">
        <f>L19*'Расчет дотаций'!O21</f>
        <v>2.0726449275362313</v>
      </c>
      <c r="N19" s="32">
        <f t="shared" si="7"/>
        <v>2379.6052103310226</v>
      </c>
      <c r="O19" s="33">
        <f>'Расчет дотаций'!R21-1</f>
        <v>3.2039106017345276E-5</v>
      </c>
      <c r="P19" s="33">
        <f>O19*'Расчет дотаций'!S21</f>
        <v>3.2039106017345276E-4</v>
      </c>
      <c r="Q19" s="32">
        <f t="shared" si="8"/>
        <v>0.36784121872650133</v>
      </c>
      <c r="R19" s="33">
        <f>'Расчет дотаций'!V21-1</f>
        <v>-0.19058302497013491</v>
      </c>
      <c r="S19" s="33">
        <f>R19*'Расчет дотаций'!W21</f>
        <v>-1.9058302497013491</v>
      </c>
      <c r="T19" s="32">
        <f t="shared" si="9"/>
        <v>-2188.0851524273094</v>
      </c>
      <c r="U19" s="31">
        <f t="shared" ref="U19:U44" si="10">D19+G19+J19+M19+P19+S19</f>
        <v>-1.7771088360761806</v>
      </c>
    </row>
    <row r="20" spans="1:21" ht="15" customHeight="1">
      <c r="A20" s="17" t="s">
        <v>19</v>
      </c>
      <c r="B20" s="29">
        <f>'Расчет дотаций'!AA22</f>
        <v>2406.8000000000029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1.3853638164747162E-2</v>
      </c>
      <c r="G20" s="33">
        <f>F20*'Расчет дотаций'!G22</f>
        <v>0.13853638164747162</v>
      </c>
      <c r="H20" s="32">
        <f t="shared" si="5"/>
        <v>107.12843071380709</v>
      </c>
      <c r="I20" s="33">
        <f>'Расчет дотаций'!J22-1</f>
        <v>-0.26299836791792963</v>
      </c>
      <c r="J20" s="33">
        <f>I20*'Расчет дотаций'!K22</f>
        <v>-1.314991839589648</v>
      </c>
      <c r="K20" s="32">
        <f t="shared" si="6"/>
        <v>-1016.8665479886408</v>
      </c>
      <c r="L20" s="33">
        <f>'Расчет дотаций'!N22-1</f>
        <v>-1.2820512820512886E-2</v>
      </c>
      <c r="M20" s="33">
        <f>L20*'Расчет дотаций'!O22</f>
        <v>-0.12820512820512886</v>
      </c>
      <c r="N20" s="32">
        <f t="shared" si="7"/>
        <v>-99.139403171560787</v>
      </c>
      <c r="O20" s="33">
        <f>'Расчет дотаций'!R22-1</f>
        <v>0.18936693337501276</v>
      </c>
      <c r="P20" s="33">
        <f>O20*'Расчет дотаций'!S22</f>
        <v>1.8936693337501276</v>
      </c>
      <c r="Q20" s="32">
        <f t="shared" si="8"/>
        <v>1464.3505309077359</v>
      </c>
      <c r="R20" s="33">
        <f>'Расчет дотаций'!V22-1</f>
        <v>0.25234177215189879</v>
      </c>
      <c r="S20" s="33">
        <f>R20*'Расчет дотаций'!W22</f>
        <v>2.5234177215189879</v>
      </c>
      <c r="T20" s="32">
        <f t="shared" si="9"/>
        <v>1951.3269895386616</v>
      </c>
      <c r="U20" s="31">
        <f t="shared" si="10"/>
        <v>3.11242646912181</v>
      </c>
    </row>
    <row r="21" spans="1:21" ht="15" customHeight="1">
      <c r="A21" s="17" t="s">
        <v>20</v>
      </c>
      <c r="B21" s="29">
        <f>'Расчет дотаций'!AA23</f>
        <v>-1650.3000000000029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6.4708199503060504E-2</v>
      </c>
      <c r="G21" s="33">
        <f>F21*'Расчет дотаций'!G23</f>
        <v>0.64708199503060504</v>
      </c>
      <c r="H21" s="32">
        <f t="shared" si="5"/>
        <v>657.69574478360096</v>
      </c>
      <c r="I21" s="33">
        <f>'Расчет дотаций'!J23-1</f>
        <v>-0.37217691342534509</v>
      </c>
      <c r="J21" s="33">
        <f>I21*'Расчет дотаций'!K23</f>
        <v>-1.8608845671267256</v>
      </c>
      <c r="K21" s="32">
        <f t="shared" si="6"/>
        <v>-1891.4076898010953</v>
      </c>
      <c r="L21" s="33">
        <f>'Расчет дотаций'!N23-1</f>
        <v>0.20348777348777336</v>
      </c>
      <c r="M21" s="33">
        <f>L21*'Расчет дотаций'!O23</f>
        <v>2.0348777348777336</v>
      </c>
      <c r="N21" s="32">
        <f t="shared" si="7"/>
        <v>2068.2547770791839</v>
      </c>
      <c r="O21" s="33">
        <f>'Расчет дотаций'!R23-1</f>
        <v>-1.9230769230769273E-2</v>
      </c>
      <c r="P21" s="33">
        <f>O21*'Расчет дотаций'!S23</f>
        <v>-0.19230769230769273</v>
      </c>
      <c r="Q21" s="32">
        <f t="shared" si="8"/>
        <v>-195.46201546519836</v>
      </c>
      <c r="R21" s="33">
        <f>'Расчет дотаций'!V23-1</f>
        <v>-0.22524352908433065</v>
      </c>
      <c r="S21" s="33">
        <f>R21*'Расчет дотаций'!W23</f>
        <v>-2.2524352908433065</v>
      </c>
      <c r="T21" s="32">
        <f t="shared" si="9"/>
        <v>-2289.3808165964942</v>
      </c>
      <c r="U21" s="31">
        <f t="shared" si="10"/>
        <v>-1.6236678203693862</v>
      </c>
    </row>
    <row r="22" spans="1:21" ht="15" customHeight="1">
      <c r="A22" s="17" t="s">
        <v>21</v>
      </c>
      <c r="B22" s="29">
        <f>'Расчет дотаций'!AA24</f>
        <v>-4754.6999999999971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1.8510554367523913E-2</v>
      </c>
      <c r="G22" s="33">
        <f>F22*'Расчет дотаций'!G24</f>
        <v>0.18510554367523913</v>
      </c>
      <c r="H22" s="32">
        <f t="shared" si="5"/>
        <v>165.52487723352243</v>
      </c>
      <c r="I22" s="33">
        <f>'Расчет дотаций'!J24-1</f>
        <v>-0.28981645944345769</v>
      </c>
      <c r="J22" s="33">
        <f>I22*'Расчет дотаций'!K24</f>
        <v>-1.4490822972172883</v>
      </c>
      <c r="K22" s="32">
        <f t="shared" si="6"/>
        <v>-1295.7967902300452</v>
      </c>
      <c r="L22" s="33">
        <f>'Расчет дотаций'!N24-1</f>
        <v>0.21963963963963962</v>
      </c>
      <c r="M22" s="33">
        <f>L22*'Расчет дотаций'!O24</f>
        <v>2.1963963963963962</v>
      </c>
      <c r="N22" s="32">
        <f t="shared" si="7"/>
        <v>1964.0591883488594</v>
      </c>
      <c r="O22" s="33">
        <f>'Расчет дотаций'!R24-1</f>
        <v>-0.24046328182717225</v>
      </c>
      <c r="P22" s="33">
        <f>O22*'Расчет дотаций'!S24</f>
        <v>-2.4046328182717227</v>
      </c>
      <c r="Q22" s="32">
        <f t="shared" si="8"/>
        <v>-2150.268134240479</v>
      </c>
      <c r="R22" s="33">
        <f>'Расчет дотаций'!V24-1</f>
        <v>-0.38449412198762345</v>
      </c>
      <c r="S22" s="33">
        <f>R22*'Расчет дотаций'!W24</f>
        <v>-3.8449412198762345</v>
      </c>
      <c r="T22" s="32">
        <f t="shared" si="9"/>
        <v>-3438.2191411118547</v>
      </c>
      <c r="U22" s="31">
        <f t="shared" si="10"/>
        <v>-5.3171543952936098</v>
      </c>
    </row>
    <row r="23" spans="1:21" ht="15" customHeight="1">
      <c r="A23" s="17" t="s">
        <v>22</v>
      </c>
      <c r="B23" s="29">
        <f>'Расчет дотаций'!AA25</f>
        <v>-1142.8000000000029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1.3275992478455567E-2</v>
      </c>
      <c r="G23" s="33">
        <f>F23*'Расчет дотаций'!G25</f>
        <v>0.13275992478455567</v>
      </c>
      <c r="H23" s="32">
        <f t="shared" si="5"/>
        <v>149.69264898836028</v>
      </c>
      <c r="I23" s="33">
        <f>'Расчет дотаций'!J25-1</f>
        <v>-0.68955866523143161</v>
      </c>
      <c r="J23" s="33">
        <f>I23*'Расчет дотаций'!K25</f>
        <v>-3.4477933261571581</v>
      </c>
      <c r="K23" s="32">
        <f t="shared" si="6"/>
        <v>-3887.5384796609578</v>
      </c>
      <c r="L23" s="33">
        <f>'Расчет дотаций'!N25-1</f>
        <v>0.23011547344110861</v>
      </c>
      <c r="M23" s="33">
        <f>L23*'Расчет дотаций'!O25</f>
        <v>2.3011547344110861</v>
      </c>
      <c r="N23" s="32">
        <f t="shared" si="7"/>
        <v>2594.6530813805853</v>
      </c>
      <c r="O23" s="33">
        <f>'Расчет дотаций'!R25-1</f>
        <v>0</v>
      </c>
      <c r="P23" s="33">
        <f>O23*'Расчет дотаций'!S25</f>
        <v>0</v>
      </c>
      <c r="Q23" s="32">
        <f t="shared" si="8"/>
        <v>0</v>
      </c>
      <c r="R23" s="33">
        <f>'Расчет дотаций'!V25-1</f>
        <v>3.4832282559404959E-5</v>
      </c>
      <c r="S23" s="33">
        <f>R23*'Расчет дотаций'!W25</f>
        <v>3.4832282559404959E-4</v>
      </c>
      <c r="T23" s="32">
        <f t="shared" si="9"/>
        <v>0.39274929200886116</v>
      </c>
      <c r="U23" s="31">
        <f t="shared" si="10"/>
        <v>-1.0135303441359222</v>
      </c>
    </row>
    <row r="24" spans="1:21" ht="15" customHeight="1">
      <c r="A24" s="17" t="s">
        <v>23</v>
      </c>
      <c r="B24" s="29">
        <f>'Расчет дотаций'!AA26</f>
        <v>-4608.8999999999942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1.0283287244976069E-2</v>
      </c>
      <c r="G24" s="33">
        <f>F24*'Расчет дотаций'!G26</f>
        <v>0.10283287244976069</v>
      </c>
      <c r="H24" s="32">
        <f t="shared" si="5"/>
        <v>197.30141894644584</v>
      </c>
      <c r="I24" s="33">
        <f>'Расчет дотаций'!J26-1</f>
        <v>-0.26800140259616467</v>
      </c>
      <c r="J24" s="33">
        <f>I24*'Расчет дотаций'!K26</f>
        <v>-1.3400070129808235</v>
      </c>
      <c r="K24" s="32">
        <f t="shared" si="6"/>
        <v>-2571.0191572103672</v>
      </c>
      <c r="L24" s="33">
        <f>'Расчет дотаций'!N26-1</f>
        <v>0.22518950437317775</v>
      </c>
      <c r="M24" s="33">
        <f>L24*'Расчет дотаций'!O26</f>
        <v>2.2518950437317775</v>
      </c>
      <c r="N24" s="32">
        <f t="shared" si="7"/>
        <v>4320.6231321002288</v>
      </c>
      <c r="O24" s="33">
        <f>'Расчет дотаций'!R26-1</f>
        <v>-0.11079199534120387</v>
      </c>
      <c r="P24" s="33">
        <f>O24*'Расчет дотаций'!S26</f>
        <v>-1.1079199534120387</v>
      </c>
      <c r="Q24" s="32">
        <f t="shared" si="8"/>
        <v>-2125.7227740484468</v>
      </c>
      <c r="R24" s="33">
        <f>'Расчет дотаций'!V26-1</f>
        <v>-0.23089449808072582</v>
      </c>
      <c r="S24" s="33">
        <f>R24*'Расчет дотаций'!W26</f>
        <v>-2.308944980807258</v>
      </c>
      <c r="T24" s="32">
        <f t="shared" si="9"/>
        <v>-4430.0826197878541</v>
      </c>
      <c r="U24" s="31">
        <f t="shared" si="10"/>
        <v>-2.4021440310185822</v>
      </c>
    </row>
    <row r="25" spans="1:21" ht="15" customHeight="1">
      <c r="A25" s="17" t="s">
        <v>24</v>
      </c>
      <c r="B25" s="29">
        <f>'Расчет дотаций'!AA27</f>
        <v>-935.20000000000073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9.9777542074586112E-3</v>
      </c>
      <c r="G25" s="33">
        <f>F25*'Расчет дотаций'!G27</f>
        <v>9.9777542074586112E-2</v>
      </c>
      <c r="H25" s="32">
        <f t="shared" si="5"/>
        <v>49.361602485220722</v>
      </c>
      <c r="I25" s="33">
        <f>'Расчет дотаций'!J27-1</f>
        <v>-0.2036441586280815</v>
      </c>
      <c r="J25" s="33">
        <f>I25*'Расчет дотаций'!K27</f>
        <v>-1.0182207931404075</v>
      </c>
      <c r="K25" s="32">
        <f t="shared" si="6"/>
        <v>-503.73068917263606</v>
      </c>
      <c r="L25" s="33">
        <f>'Расчет дотаций'!N27-1</f>
        <v>0.20290909090909093</v>
      </c>
      <c r="M25" s="33">
        <f>L25*'Расчет дотаций'!O27</f>
        <v>2.0290909090909093</v>
      </c>
      <c r="N25" s="32">
        <f t="shared" si="7"/>
        <v>1003.8248766044888</v>
      </c>
      <c r="O25" s="33">
        <f>'Расчет дотаций'!R27-1</f>
        <v>-0.22232223222322234</v>
      </c>
      <c r="P25" s="33">
        <f>O25*'Расчет дотаций'!S27</f>
        <v>-2.2232223222322234</v>
      </c>
      <c r="Q25" s="32">
        <f t="shared" si="8"/>
        <v>-1099.8649017056528</v>
      </c>
      <c r="R25" s="33">
        <f>'Расчет дотаций'!V27-1</f>
        <v>-7.7780070146482361E-2</v>
      </c>
      <c r="S25" s="33">
        <f>R25*'Расчет дотаций'!W27</f>
        <v>-0.77780070146482361</v>
      </c>
      <c r="T25" s="32">
        <f t="shared" si="9"/>
        <v>-384.79088821142136</v>
      </c>
      <c r="U25" s="31">
        <f t="shared" si="10"/>
        <v>-1.8903753656719591</v>
      </c>
    </row>
    <row r="26" spans="1:21" ht="15" customHeight="1">
      <c r="A26" s="17" t="s">
        <v>25</v>
      </c>
      <c r="B26" s="29">
        <f>'Расчет дотаций'!AA28</f>
        <v>67.80000000000291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2.4352911163876723E-2</v>
      </c>
      <c r="G26" s="33">
        <f>F26*'Расчет дотаций'!G28</f>
        <v>0.24352911163876723</v>
      </c>
      <c r="H26" s="32">
        <f t="shared" si="5"/>
        <v>224.32905248145761</v>
      </c>
      <c r="I26" s="33">
        <f>'Расчет дотаций'!J28-1</f>
        <v>-0.25663964215823321</v>
      </c>
      <c r="J26" s="33">
        <f>I26*'Расчет дотаций'!K28</f>
        <v>-1.2831982107911659</v>
      </c>
      <c r="K26" s="32">
        <f t="shared" si="6"/>
        <v>-1182.0296835791517</v>
      </c>
      <c r="L26" s="33">
        <f>'Расчет дотаций'!N28-1</f>
        <v>0.20417763157894742</v>
      </c>
      <c r="M26" s="33">
        <f>L26*'Расчет дотаций'!O28</f>
        <v>2.0417763157894742</v>
      </c>
      <c r="N26" s="32">
        <f t="shared" si="7"/>
        <v>1880.8007930466272</v>
      </c>
      <c r="O26" s="33">
        <f>'Расчет дотаций'!R28-1</f>
        <v>-6.663616181131049E-2</v>
      </c>
      <c r="P26" s="33">
        <f>O26*'Расчет дотаций'!S28</f>
        <v>-0.6663616181131049</v>
      </c>
      <c r="Q26" s="32">
        <f t="shared" si="8"/>
        <v>-613.82505522812983</v>
      </c>
      <c r="R26" s="33">
        <f>'Расчет дотаций'!V28-1</f>
        <v>-2.6214267644826705E-2</v>
      </c>
      <c r="S26" s="33">
        <f>R26*'Расчет дотаций'!W28</f>
        <v>-0.26214267644826705</v>
      </c>
      <c r="T26" s="32">
        <f t="shared" si="9"/>
        <v>-241.47510672080051</v>
      </c>
      <c r="U26" s="31">
        <f t="shared" si="10"/>
        <v>7.3602922075703514E-2</v>
      </c>
    </row>
    <row r="27" spans="1:21" ht="15" customHeight="1">
      <c r="A27" s="17" t="s">
        <v>26</v>
      </c>
      <c r="B27" s="29">
        <f>'Расчет дотаций'!AA29</f>
        <v>-6620.2999999999993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3.5191590453096389E-2</v>
      </c>
      <c r="G27" s="33">
        <f>F27*'Расчет дотаций'!G29</f>
        <v>0.35191590453096389</v>
      </c>
      <c r="H27" s="32">
        <f t="shared" si="5"/>
        <v>250.88866978348943</v>
      </c>
      <c r="I27" s="33">
        <f>'Расчет дотаций'!J29-1</f>
        <v>-0.42333785617367703</v>
      </c>
      <c r="J27" s="33">
        <f>I27*'Расчет дотаций'!K29</f>
        <v>-2.116689280868385</v>
      </c>
      <c r="K27" s="32">
        <f t="shared" si="6"/>
        <v>-1509.03483242632</v>
      </c>
      <c r="L27" s="33">
        <f>'Расчет дотаций'!N29-1</f>
        <v>-1.0443864229764954E-2</v>
      </c>
      <c r="M27" s="33">
        <f>L27*'Расчет дотаций'!O29</f>
        <v>-0.10443864229764954</v>
      </c>
      <c r="N27" s="32">
        <f t="shared" si="7"/>
        <v>-74.45662927617272</v>
      </c>
      <c r="O27" s="33">
        <f>'Расчет дотаций'!R29-1</f>
        <v>-0.18558823529411761</v>
      </c>
      <c r="P27" s="33">
        <f>O27*'Расчет дотаций'!S29</f>
        <v>-1.8558823529411761</v>
      </c>
      <c r="Q27" s="32">
        <f t="shared" si="8"/>
        <v>-1323.099776989749</v>
      </c>
      <c r="R27" s="33">
        <f>'Расчет дотаций'!V29-1</f>
        <v>-0.55610518094246286</v>
      </c>
      <c r="S27" s="33">
        <f>R27*'Расчет дотаций'!W29</f>
        <v>-5.5610518094246286</v>
      </c>
      <c r="T27" s="32">
        <f t="shared" si="9"/>
        <v>-3964.597431091247</v>
      </c>
      <c r="U27" s="31">
        <f t="shared" si="10"/>
        <v>-9.2861461810008752</v>
      </c>
    </row>
    <row r="28" spans="1:21" ht="15" customHeight="1">
      <c r="A28" s="17" t="s">
        <v>27</v>
      </c>
      <c r="B28" s="29">
        <f>'Расчет дотаций'!AA30</f>
        <v>2306.9000000000015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3.3783908794546846E-3</v>
      </c>
      <c r="G28" s="33">
        <f>F28*'Расчет дотаций'!G30</f>
        <v>3.3783908794546846E-2</v>
      </c>
      <c r="H28" s="32">
        <f t="shared" si="5"/>
        <v>18.517062901685442</v>
      </c>
      <c r="I28" s="33">
        <f>'Расчет дотаций'!J30-1</f>
        <v>-0.12211745163181553</v>
      </c>
      <c r="J28" s="33">
        <f>I28*'Расчет дотаций'!K30</f>
        <v>-0.61058725815907766</v>
      </c>
      <c r="K28" s="32">
        <f t="shared" si="6"/>
        <v>-334.66472855634362</v>
      </c>
      <c r="L28" s="33">
        <f>'Расчет дотаций'!N30-1</f>
        <v>2.5744167337087731E-2</v>
      </c>
      <c r="M28" s="33">
        <f>L28*'Расчет дотаций'!O30</f>
        <v>0.25744167337087731</v>
      </c>
      <c r="N28" s="32">
        <f t="shared" si="7"/>
        <v>141.1045621841472</v>
      </c>
      <c r="O28" s="33">
        <f>'Расчет дотаций'!R30-1</f>
        <v>0.20452574477922192</v>
      </c>
      <c r="P28" s="33">
        <f>O28*'Расчет дотаций'!S30</f>
        <v>2.0452574477922192</v>
      </c>
      <c r="Q28" s="32">
        <f t="shared" si="8"/>
        <v>1121.0118119020676</v>
      </c>
      <c r="R28" s="33">
        <f>'Расчет дотаций'!V30-1</f>
        <v>0.24829844168109538</v>
      </c>
      <c r="S28" s="33">
        <f>R28*'Расчет дотаций'!W30</f>
        <v>2.4829844168109538</v>
      </c>
      <c r="T28" s="32">
        <f t="shared" si="9"/>
        <v>1360.9312915684447</v>
      </c>
      <c r="U28" s="31">
        <f t="shared" si="10"/>
        <v>4.2088801886095197</v>
      </c>
    </row>
    <row r="29" spans="1:21" ht="15" customHeight="1">
      <c r="A29" s="17" t="s">
        <v>28</v>
      </c>
      <c r="B29" s="29">
        <f>'Расчет дотаций'!AA31</f>
        <v>1475.8000000000029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9.0277424365725611E-3</v>
      </c>
      <c r="G29" s="33">
        <f>F29*'Расчет дотаций'!G31</f>
        <v>9.0277424365725611E-2</v>
      </c>
      <c r="H29" s="32">
        <f t="shared" si="5"/>
        <v>137.68100948195183</v>
      </c>
      <c r="I29" s="33">
        <f>'Расчет дотаций'!J31-1</f>
        <v>-0.18469771478160257</v>
      </c>
      <c r="J29" s="33">
        <f>I29*'Расчет дотаций'!K31</f>
        <v>-0.92348857390801287</v>
      </c>
      <c r="K29" s="32">
        <f t="shared" si="6"/>
        <v>-1408.4012696863711</v>
      </c>
      <c r="L29" s="33">
        <f>'Расчет дотаций'!N31-1</f>
        <v>0.2014117647058824</v>
      </c>
      <c r="M29" s="33">
        <f>L29*'Расчет дотаций'!O31</f>
        <v>2.014117647058824</v>
      </c>
      <c r="N29" s="32">
        <f t="shared" si="7"/>
        <v>3071.7064959570703</v>
      </c>
      <c r="O29" s="33">
        <f>'Расчет дотаций'!R31-1</f>
        <v>-0.23951882342212383</v>
      </c>
      <c r="P29" s="33">
        <f>O29*'Расчет дотаций'!S31</f>
        <v>-2.3951882342212381</v>
      </c>
      <c r="Q29" s="32">
        <f t="shared" si="8"/>
        <v>-3652.8726456674781</v>
      </c>
      <c r="R29" s="33">
        <f>'Расчет дотаций'!V31-1</f>
        <v>0.21819636514454777</v>
      </c>
      <c r="S29" s="33">
        <f>R29*'Расчет дотаций'!W31</f>
        <v>2.1819636514454777</v>
      </c>
      <c r="T29" s="32">
        <f t="shared" si="9"/>
        <v>3327.6864099148302</v>
      </c>
      <c r="U29" s="31">
        <f t="shared" si="10"/>
        <v>0.96768191474077625</v>
      </c>
    </row>
    <row r="30" spans="1:21" ht="15" customHeight="1">
      <c r="A30" s="17" t="s">
        <v>29</v>
      </c>
      <c r="B30" s="29">
        <f>'Расчет дотаций'!AA32</f>
        <v>2291.8999999999942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1.5121527251051647E-2</v>
      </c>
      <c r="G30" s="33">
        <f>F30*'Расчет дотаций'!G32</f>
        <v>0.15121527251051647</v>
      </c>
      <c r="H30" s="32">
        <f t="shared" si="5"/>
        <v>188.57311221723393</v>
      </c>
      <c r="I30" s="33">
        <f>'Расчет дотаций'!J32-1</f>
        <v>-0.10296495956873319</v>
      </c>
      <c r="J30" s="33">
        <f>I30*'Расчет дотаций'!K32</f>
        <v>-0.51482479784366597</v>
      </c>
      <c r="K30" s="32">
        <f t="shared" si="6"/>
        <v>-642.01262719171905</v>
      </c>
      <c r="L30" s="33">
        <f>'Расчет дотаций'!N32-1</f>
        <v>0.22224719101123602</v>
      </c>
      <c r="M30" s="33">
        <f>L30*'Расчет дотаций'!O32</f>
        <v>2.2224719101123602</v>
      </c>
      <c r="N30" s="32">
        <f t="shared" si="7"/>
        <v>2771.5351627337877</v>
      </c>
      <c r="O30" s="33">
        <f>'Расчет дотаций'!R32-1</f>
        <v>0.30000000000000004</v>
      </c>
      <c r="P30" s="33">
        <f>O30*'Расчет дотаций'!S32</f>
        <v>3.0000000000000004</v>
      </c>
      <c r="Q30" s="32">
        <f t="shared" si="8"/>
        <v>3741.15211552033</v>
      </c>
      <c r="R30" s="33">
        <f>'Расчет дотаций'!V32-1</f>
        <v>-0.30210060807075734</v>
      </c>
      <c r="S30" s="33">
        <f>R30*'Расчет дотаций'!W32</f>
        <v>-3.0210060807075734</v>
      </c>
      <c r="T30" s="32">
        <f t="shared" si="9"/>
        <v>-3767.3477632796389</v>
      </c>
      <c r="U30" s="31">
        <f t="shared" si="10"/>
        <v>1.837856304071638</v>
      </c>
    </row>
    <row r="31" spans="1:21" ht="15" customHeight="1">
      <c r="A31" s="17" t="s">
        <v>30</v>
      </c>
      <c r="B31" s="29">
        <f>'Расчет дотаций'!AA33</f>
        <v>318.59999999999854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2.8071798981743168E-2</v>
      </c>
      <c r="G31" s="33">
        <f>F31*'Расчет дотаций'!G33</f>
        <v>0.28071798981743168</v>
      </c>
      <c r="H31" s="32">
        <f t="shared" si="5"/>
        <v>274.70964373713457</v>
      </c>
      <c r="I31" s="33">
        <f>'Расчет дотаций'!J33-1</f>
        <v>0.21258128732581283</v>
      </c>
      <c r="J31" s="33">
        <f>I31*'Расчет дотаций'!K33</f>
        <v>1.0629064366290641</v>
      </c>
      <c r="K31" s="32">
        <f t="shared" si="6"/>
        <v>1040.1565240695013</v>
      </c>
      <c r="L31" s="33">
        <f>'Расчет дотаций'!N33-1</f>
        <v>0.12454212454212432</v>
      </c>
      <c r="M31" s="33">
        <f>L31*'Расчет дотаций'!O33</f>
        <v>1.2454212454212432</v>
      </c>
      <c r="N31" s="32">
        <f t="shared" si="7"/>
        <v>1218.7648780715338</v>
      </c>
      <c r="O31" s="33">
        <f>'Расчет дотаций'!R33-1</f>
        <v>-1.6245487364621169E-3</v>
      </c>
      <c r="P31" s="33">
        <f>O31*'Расчет дотаций'!S33</f>
        <v>-1.6245487364621169E-2</v>
      </c>
      <c r="Q31" s="32">
        <f t="shared" si="8"/>
        <v>-15.897777157686379</v>
      </c>
      <c r="R31" s="33">
        <f>'Расчет дотаций'!V33-1</f>
        <v>-0.22472318850464956</v>
      </c>
      <c r="S31" s="33">
        <f>R31*'Расчет дотаций'!W33</f>
        <v>-2.2472318850464958</v>
      </c>
      <c r="T31" s="32">
        <f t="shared" si="9"/>
        <v>-2199.1332687204845</v>
      </c>
      <c r="U31" s="31">
        <f t="shared" si="10"/>
        <v>0.3255682994566218</v>
      </c>
    </row>
    <row r="32" spans="1:21" ht="15" customHeight="1">
      <c r="A32" s="17" t="s">
        <v>31</v>
      </c>
      <c r="B32" s="29">
        <f>'Расчет дотаций'!AA34</f>
        <v>-4064.5999999999985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1.725228835365078E-2</v>
      </c>
      <c r="G32" s="33">
        <f>F32*'Расчет дотаций'!G34</f>
        <v>0.1725228835365078</v>
      </c>
      <c r="H32" s="32">
        <f t="shared" si="5"/>
        <v>163.35565693996006</v>
      </c>
      <c r="I32" s="33">
        <f>'Расчет дотаций'!J34-1</f>
        <v>-0.25677854316283155</v>
      </c>
      <c r="J32" s="33">
        <f>I32*'Расчет дотаций'!K34</f>
        <v>-1.2838927158141578</v>
      </c>
      <c r="K32" s="32">
        <f t="shared" si="6"/>
        <v>-1215.6714154842521</v>
      </c>
      <c r="L32" s="33">
        <f>'Расчет дотаций'!N34-1</f>
        <v>0.11525649566955365</v>
      </c>
      <c r="M32" s="33">
        <f>L32*'Расчет дотаций'!O34</f>
        <v>1.1525649566955365</v>
      </c>
      <c r="N32" s="32">
        <f t="shared" si="7"/>
        <v>1091.3219267352104</v>
      </c>
      <c r="O32" s="33">
        <f>'Расчет дотаций'!R34-1</f>
        <v>0</v>
      </c>
      <c r="P32" s="33">
        <f>O32*'Расчет дотаций'!S34</f>
        <v>0</v>
      </c>
      <c r="Q32" s="32">
        <f t="shared" si="8"/>
        <v>0</v>
      </c>
      <c r="R32" s="33">
        <f>'Расчет дотаций'!V34-1</f>
        <v>-0.43338931892312937</v>
      </c>
      <c r="S32" s="33">
        <f>R32*'Расчет дотаций'!W34</f>
        <v>-4.3338931892312935</v>
      </c>
      <c r="T32" s="32">
        <f t="shared" si="9"/>
        <v>-4103.6061681909168</v>
      </c>
      <c r="U32" s="31">
        <f t="shared" si="10"/>
        <v>-4.2926980648134068</v>
      </c>
    </row>
    <row r="33" spans="1:22" ht="15" customHeight="1">
      <c r="A33" s="17" t="s">
        <v>1</v>
      </c>
      <c r="B33" s="29">
        <f>'Расчет дотаций'!AA35</f>
        <v>904.90000000000146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2.1699779249448214E-2</v>
      </c>
      <c r="G33" s="33">
        <f>F33*'Расчет дотаций'!G35</f>
        <v>0.21699779249448214</v>
      </c>
      <c r="H33" s="32">
        <f t="shared" si="5"/>
        <v>245.79529249857009</v>
      </c>
      <c r="I33" s="33">
        <f>'Расчет дотаций'!J35-1</f>
        <v>-2.7741769877430489E-2</v>
      </c>
      <c r="J33" s="33">
        <f>I33*'Расчет дотаций'!K35</f>
        <v>-0.13870884938715244</v>
      </c>
      <c r="K33" s="32">
        <f t="shared" si="6"/>
        <v>-157.11672370179613</v>
      </c>
      <c r="L33" s="33">
        <f>'Расчет дотаций'!N35-1</f>
        <v>0.11085180863477251</v>
      </c>
      <c r="M33" s="33">
        <f>L33*'Расчет дотаций'!O35</f>
        <v>1.1085180863477251</v>
      </c>
      <c r="N33" s="32">
        <f t="shared" si="7"/>
        <v>1255.6281063583754</v>
      </c>
      <c r="O33" s="33">
        <f>'Расчет дотаций'!R35-1</f>
        <v>-5.3116016705537783E-2</v>
      </c>
      <c r="P33" s="33">
        <f>O33*'Расчет дотаций'!S35</f>
        <v>-0.53116016705537783</v>
      </c>
      <c r="Q33" s="32">
        <f t="shared" si="8"/>
        <v>-601.64975470101047</v>
      </c>
      <c r="R33" s="33">
        <f>'Расчет дотаций'!V35-1</f>
        <v>1.4323459880405842E-2</v>
      </c>
      <c r="S33" s="33">
        <f>R33*'Расчет дотаций'!W35</f>
        <v>0.14323459880405842</v>
      </c>
      <c r="T33" s="32">
        <f t="shared" si="9"/>
        <v>162.24307954586271</v>
      </c>
      <c r="U33" s="31">
        <f t="shared" si="10"/>
        <v>0.79888146120373538</v>
      </c>
    </row>
    <row r="34" spans="1:22" ht="15" customHeight="1">
      <c r="A34" s="17" t="s">
        <v>32</v>
      </c>
      <c r="B34" s="29">
        <f>'Расчет дотаций'!AA36</f>
        <v>-1188.5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2.5898153376240352E-3</v>
      </c>
      <c r="G34" s="33">
        <f>F34*'Расчет дотаций'!G36</f>
        <v>2.5898153376240352E-2</v>
      </c>
      <c r="H34" s="32">
        <f t="shared" si="5"/>
        <v>22.791006628078147</v>
      </c>
      <c r="I34" s="33">
        <f>'Расчет дотаций'!J36-1</f>
        <v>-0.14260589183643557</v>
      </c>
      <c r="J34" s="33">
        <f>I34*'Расчет дотаций'!K36</f>
        <v>-0.71302945918217786</v>
      </c>
      <c r="K34" s="32">
        <f t="shared" si="6"/>
        <v>-627.48331489706811</v>
      </c>
      <c r="L34" s="33">
        <f>'Расчет дотаций'!N36-1</f>
        <v>0.22276729559748421</v>
      </c>
      <c r="M34" s="33">
        <f>L34*'Расчет дотаций'!O36</f>
        <v>2.2276729559748421</v>
      </c>
      <c r="N34" s="32">
        <f t="shared" si="7"/>
        <v>1960.4065342894924</v>
      </c>
      <c r="O34" s="33">
        <f>'Расчет дотаций'!R36-1</f>
        <v>-0.2827621020749419</v>
      </c>
      <c r="P34" s="33">
        <f>O34*'Расчет дотаций'!S36</f>
        <v>-2.8276210207494188</v>
      </c>
      <c r="Q34" s="32">
        <f t="shared" si="8"/>
        <v>-2488.3754640481829</v>
      </c>
      <c r="R34" s="33">
        <f>'Расчет дотаций'!V36-1</f>
        <v>-6.3451379989373224E-3</v>
      </c>
      <c r="S34" s="33">
        <f>R34*'Расчет дотаций'!W36</f>
        <v>-6.3451379989373224E-2</v>
      </c>
      <c r="T34" s="32">
        <f t="shared" si="9"/>
        <v>-55.838761972319602</v>
      </c>
      <c r="U34" s="31">
        <f t="shared" si="10"/>
        <v>-1.3505307505698874</v>
      </c>
    </row>
    <row r="35" spans="1:22" ht="15" customHeight="1">
      <c r="A35" s="17" t="s">
        <v>33</v>
      </c>
      <c r="B35" s="29">
        <f>'Расчет дотаций'!AA37</f>
        <v>-5296.9000000000015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9.9032059531136696E-3</v>
      </c>
      <c r="G35" s="33">
        <f>F35*'Расчет дотаций'!G37</f>
        <v>9.9032059531136696E-2</v>
      </c>
      <c r="H35" s="32">
        <f t="shared" si="5"/>
        <v>68.974661865560378</v>
      </c>
      <c r="I35" s="33">
        <f>'Расчет дотаций'!J37-1</f>
        <v>0.30000000000000004</v>
      </c>
      <c r="J35" s="33">
        <f>I35*'Расчет дотаций'!K37</f>
        <v>1.5000000000000002</v>
      </c>
      <c r="K35" s="32">
        <f t="shared" si="6"/>
        <v>1044.7323148501325</v>
      </c>
      <c r="L35" s="33">
        <f>'Расчет дотаций'!N37-1</f>
        <v>0.15077605321507748</v>
      </c>
      <c r="M35" s="33">
        <f>L35*'Расчет дотаций'!O37</f>
        <v>1.5077605321507748</v>
      </c>
      <c r="N35" s="32">
        <f t="shared" si="7"/>
        <v>1050.1374339956976</v>
      </c>
      <c r="O35" s="33">
        <f>'Расчет дотаций'!R37-1</f>
        <v>-0.41075416595086756</v>
      </c>
      <c r="P35" s="33">
        <f>O35*'Расчет дотаций'!S37</f>
        <v>-4.1075416595086756</v>
      </c>
      <c r="Q35" s="32">
        <f t="shared" si="8"/>
        <v>-2860.8543375212353</v>
      </c>
      <c r="R35" s="33">
        <f>'Расчет дотаций'!V37-1</f>
        <v>-0.66044047950933926</v>
      </c>
      <c r="S35" s="33">
        <f>R35*'Расчет дотаций'!W37</f>
        <v>-6.6044047950933926</v>
      </c>
      <c r="T35" s="32">
        <f t="shared" si="9"/>
        <v>-4599.8900731901567</v>
      </c>
      <c r="U35" s="31">
        <f t="shared" si="10"/>
        <v>-7.6051538629201563</v>
      </c>
    </row>
    <row r="36" spans="1:22" ht="15" customHeight="1">
      <c r="A36" s="17" t="s">
        <v>34</v>
      </c>
      <c r="B36" s="29">
        <f>'Расчет дотаций'!AA38</f>
        <v>-4196.5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7.9789727608898797E-3</v>
      </c>
      <c r="G36" s="33">
        <f>F36*'Расчет дотаций'!G38</f>
        <v>7.9789727608898797E-2</v>
      </c>
      <c r="H36" s="32">
        <f t="shared" si="5"/>
        <v>129.65711758500424</v>
      </c>
      <c r="I36" s="33">
        <f>'Расчет дотаций'!J38-1</f>
        <v>-0.26666666666666672</v>
      </c>
      <c r="J36" s="33">
        <f>I36*'Расчет дотаций'!K38</f>
        <v>-1.3333333333333335</v>
      </c>
      <c r="K36" s="32">
        <f t="shared" si="6"/>
        <v>-2166.6467847513386</v>
      </c>
      <c r="L36" s="33">
        <f>'Расчет дотаций'!N38-1</f>
        <v>3.3524904214559337E-2</v>
      </c>
      <c r="M36" s="33">
        <f>L36*'Расчет дотаций'!O38</f>
        <v>0.33524904214559337</v>
      </c>
      <c r="N36" s="32">
        <f t="shared" si="7"/>
        <v>544.77469444178678</v>
      </c>
      <c r="O36" s="33">
        <f>'Расчет дотаций'!R38-1</f>
        <v>-3.4871794871794926E-2</v>
      </c>
      <c r="P36" s="33">
        <f>O36*'Расчет дотаций'!S38</f>
        <v>-0.34871794871794926</v>
      </c>
      <c r="Q36" s="32">
        <f t="shared" si="8"/>
        <v>-566.66146678112011</v>
      </c>
      <c r="R36" s="33">
        <f>'Расчет дотаций'!V38-1</f>
        <v>-0.13154727237429631</v>
      </c>
      <c r="S36" s="33">
        <f>R36*'Расчет дотаций'!W38</f>
        <v>-1.3154727237429631</v>
      </c>
      <c r="T36" s="32">
        <f t="shared" si="9"/>
        <v>-2137.6235604943322</v>
      </c>
      <c r="U36" s="31">
        <f t="shared" si="10"/>
        <v>-2.5824852360397537</v>
      </c>
    </row>
    <row r="37" spans="1:22" ht="15" customHeight="1">
      <c r="A37" s="17" t="s">
        <v>35</v>
      </c>
      <c r="B37" s="29">
        <f>'Расчет дотаций'!AA39</f>
        <v>843.39999999999418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2.5324209567389122E-2</v>
      </c>
      <c r="G37" s="33">
        <f>F37*'Расчет дотаций'!G39</f>
        <v>0.25324209567389122</v>
      </c>
      <c r="H37" s="32">
        <f t="shared" si="5"/>
        <v>329.71631446340297</v>
      </c>
      <c r="I37" s="33">
        <f>'Расчет дотаций'!J39-1</f>
        <v>-9.0684624017957405E-2</v>
      </c>
      <c r="J37" s="33">
        <f>I37*'Расчет дотаций'!K39</f>
        <v>-0.45342312008978702</v>
      </c>
      <c r="K37" s="32">
        <f t="shared" si="6"/>
        <v>-590.34813959610904</v>
      </c>
      <c r="L37" s="33">
        <f>'Расчет дотаций'!N39-1</f>
        <v>8.4582441113490336E-2</v>
      </c>
      <c r="M37" s="33">
        <f>L37*'Расчет дотаций'!O39</f>
        <v>0.84582441113490336</v>
      </c>
      <c r="N37" s="32">
        <f t="shared" si="7"/>
        <v>1101.2470370712172</v>
      </c>
      <c r="O37" s="33">
        <f>'Расчет дотаций'!R39-1</f>
        <v>1.9751525805355996E-5</v>
      </c>
      <c r="P37" s="33">
        <f>O37*'Расчет дотаций'!S39</f>
        <v>1.9751525805355996E-4</v>
      </c>
      <c r="Q37" s="32">
        <f t="shared" si="8"/>
        <v>0.25716104884699043</v>
      </c>
      <c r="R37" s="33">
        <f>'Расчет дотаций'!V39-1</f>
        <v>1.9413706076498727E-4</v>
      </c>
      <c r="S37" s="33">
        <f>R37*'Расчет дотаций'!W39</f>
        <v>1.9413706076498727E-3</v>
      </c>
      <c r="T37" s="32">
        <f t="shared" si="9"/>
        <v>2.5276270126360605</v>
      </c>
      <c r="U37" s="31">
        <f t="shared" si="10"/>
        <v>0.64778227258471099</v>
      </c>
    </row>
    <row r="38" spans="1:22" ht="15" customHeight="1">
      <c r="A38" s="17" t="s">
        <v>36</v>
      </c>
      <c r="B38" s="29">
        <f>'Расчет дотаций'!AA40</f>
        <v>-7992.5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6.7293402574850614E-3</v>
      </c>
      <c r="G38" s="33">
        <f>F38*'Расчет дотаций'!G40</f>
        <v>6.7293402574850614E-2</v>
      </c>
      <c r="H38" s="32">
        <f t="shared" si="5"/>
        <v>82.704519856105719</v>
      </c>
      <c r="I38" s="33">
        <f>'Расчет дотаций'!J40-1</f>
        <v>-0.21509669369931383</v>
      </c>
      <c r="J38" s="33">
        <f>I38*'Расчет дотаций'!K40</f>
        <v>-1.0754834684965693</v>
      </c>
      <c r="K38" s="32">
        <f t="shared" si="6"/>
        <v>-1321.784015546719</v>
      </c>
      <c r="L38" s="33">
        <f>'Расчет дотаций'!N40-1</f>
        <v>0.21368263473053895</v>
      </c>
      <c r="M38" s="33">
        <f>L38*'Расчет дотаций'!O40</f>
        <v>2.1368263473053895</v>
      </c>
      <c r="N38" s="32">
        <f t="shared" si="7"/>
        <v>2626.1890513441726</v>
      </c>
      <c r="O38" s="33">
        <f>'Расчет дотаций'!R40-1</f>
        <v>-0.40500608935324656</v>
      </c>
      <c r="P38" s="33">
        <f>O38*'Расчет дотаций'!S40</f>
        <v>-4.050060893532466</v>
      </c>
      <c r="Q38" s="32">
        <f t="shared" si="8"/>
        <v>-4977.5806954480886</v>
      </c>
      <c r="R38" s="33">
        <f>'Расчет дотаций'!V40-1</f>
        <v>-0.35817570883829797</v>
      </c>
      <c r="S38" s="33">
        <f>R38*'Расчет дотаций'!W40</f>
        <v>-3.5817570883829797</v>
      </c>
      <c r="T38" s="32">
        <f t="shared" si="9"/>
        <v>-4402.0288602054707</v>
      </c>
      <c r="U38" s="31">
        <f t="shared" si="10"/>
        <v>-6.5031817005317745</v>
      </c>
    </row>
    <row r="39" spans="1:22" ht="15" customHeight="1">
      <c r="A39" s="17" t="s">
        <v>37</v>
      </c>
      <c r="B39" s="29">
        <f>'Расчет дотаций'!AA41</f>
        <v>7530.3999999999942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4.4610762179957408E-3</v>
      </c>
      <c r="G39" s="33">
        <f>F39*'Расчет дотаций'!G41</f>
        <v>4.4610762179957408E-2</v>
      </c>
      <c r="H39" s="32">
        <f t="shared" si="5"/>
        <v>83.233313174780221</v>
      </c>
      <c r="I39" s="33">
        <f>'Расчет дотаций'!J41-1</f>
        <v>-3.7380877623238051E-2</v>
      </c>
      <c r="J39" s="33">
        <f>I39*'Расчет дотаций'!K41</f>
        <v>-0.18690438811619026</v>
      </c>
      <c r="K39" s="32">
        <f t="shared" si="6"/>
        <v>-348.72014531069345</v>
      </c>
      <c r="L39" s="33">
        <f>'Расчет дотаций'!N41-1</f>
        <v>0.20064095600217269</v>
      </c>
      <c r="M39" s="33">
        <f>L39*'Расчет дотаций'!O41</f>
        <v>2.0064095600217269</v>
      </c>
      <c r="N39" s="32">
        <f t="shared" si="7"/>
        <v>3743.4938814201814</v>
      </c>
      <c r="O39" s="33">
        <f>'Расчет дотаций'!R41-1</f>
        <v>0.19618998953088385</v>
      </c>
      <c r="P39" s="33">
        <f>O39*'Расчет дотаций'!S41</f>
        <v>1.9618998953088385</v>
      </c>
      <c r="Q39" s="32">
        <f t="shared" si="8"/>
        <v>3660.4491926204742</v>
      </c>
      <c r="R39" s="33">
        <f>'Расчет дотаций'!V41-1</f>
        <v>2.1007105344454713E-2</v>
      </c>
      <c r="S39" s="33">
        <f>R39*'Расчет дотаций'!W41</f>
        <v>0.21007105344454713</v>
      </c>
      <c r="T39" s="32">
        <f t="shared" si="9"/>
        <v>391.9437580952507</v>
      </c>
      <c r="U39" s="31">
        <f t="shared" si="10"/>
        <v>4.0360868828388803</v>
      </c>
    </row>
    <row r="40" spans="1:22" ht="15" customHeight="1">
      <c r="A40" s="17" t="s">
        <v>38</v>
      </c>
      <c r="B40" s="29">
        <f>'Расчет дотаций'!AA42</f>
        <v>-4418.1000000000058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6.7728833046910575E-2</v>
      </c>
      <c r="G40" s="33">
        <f>F40*'Расчет дотаций'!G42</f>
        <v>0.67728833046910575</v>
      </c>
      <c r="H40" s="32">
        <f t="shared" si="5"/>
        <v>921.46147511072877</v>
      </c>
      <c r="I40" s="33">
        <f>'Расчет дотаций'!J42-1</f>
        <v>-0.27969649398220831</v>
      </c>
      <c r="J40" s="33">
        <f>I40*'Расчет дотаций'!K42</f>
        <v>-1.3984824699110416</v>
      </c>
      <c r="K40" s="32">
        <f t="shared" si="6"/>
        <v>-1902.6574970635861</v>
      </c>
      <c r="L40" s="33">
        <f>'Расчет дотаций'!N42-1</f>
        <v>5.4054054054053946E-2</v>
      </c>
      <c r="M40" s="33">
        <f>L40*'Расчет дотаций'!O42</f>
        <v>0.54054054054053946</v>
      </c>
      <c r="N40" s="32">
        <f t="shared" si="7"/>
        <v>735.41394622678536</v>
      </c>
      <c r="O40" s="33">
        <f>'Расчет дотаций'!R42-1</f>
        <v>1.406791284928044E-4</v>
      </c>
      <c r="P40" s="33">
        <f>O40*'Расчет дотаций'!S42</f>
        <v>1.406791284928044E-3</v>
      </c>
      <c r="Q40" s="32">
        <f t="shared" si="8"/>
        <v>1.9139617711778119</v>
      </c>
      <c r="R40" s="33">
        <f>'Расчет дотаций'!V42-1</f>
        <v>-0.30681245189883499</v>
      </c>
      <c r="S40" s="33">
        <f>R40*'Расчет дотаций'!W42</f>
        <v>-3.0681245189883501</v>
      </c>
      <c r="T40" s="32">
        <f t="shared" si="9"/>
        <v>-4174.2318860451114</v>
      </c>
      <c r="U40" s="31">
        <f t="shared" si="10"/>
        <v>-3.2473713266048185</v>
      </c>
    </row>
    <row r="41" spans="1:22" ht="15" customHeight="1">
      <c r="A41" s="17" t="s">
        <v>2</v>
      </c>
      <c r="B41" s="29">
        <f>'Расчет дотаций'!AA43</f>
        <v>-7773.5999999999985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2.2205311858915389E-2</v>
      </c>
      <c r="G41" s="33">
        <f>F41*'Расчет дотаций'!G43</f>
        <v>0.22205311858915389</v>
      </c>
      <c r="H41" s="32">
        <f t="shared" si="5"/>
        <v>274.73539051732098</v>
      </c>
      <c r="I41" s="33">
        <f>'Расчет дотаций'!J43-1</f>
        <v>-0.46611851431811735</v>
      </c>
      <c r="J41" s="33">
        <f>I41*'Расчет дотаций'!K43</f>
        <v>-2.3305925715905866</v>
      </c>
      <c r="K41" s="32">
        <f t="shared" si="6"/>
        <v>-2883.5274386638685</v>
      </c>
      <c r="L41" s="33">
        <f>'Расчет дотаций'!N43-1</f>
        <v>1.9075568598679427E-2</v>
      </c>
      <c r="M41" s="33">
        <f>L41*'Расчет дотаций'!O43</f>
        <v>0.19075568598679427</v>
      </c>
      <c r="N41" s="32">
        <f t="shared" si="7"/>
        <v>236.01261813370988</v>
      </c>
      <c r="O41" s="33">
        <f>'Расчет дотаций'!R43-1</f>
        <v>-0.10360000000000003</v>
      </c>
      <c r="P41" s="33">
        <f>O41*'Расчет дотаций'!S43</f>
        <v>-1.0360000000000003</v>
      </c>
      <c r="Q41" s="32">
        <f t="shared" si="8"/>
        <v>-1281.7917910108877</v>
      </c>
      <c r="R41" s="33">
        <f>'Расчет дотаций'!V43-1</f>
        <v>-0.33291786114919608</v>
      </c>
      <c r="S41" s="33">
        <f>R41*'Расчет дотаций'!W43</f>
        <v>-3.3291786114919608</v>
      </c>
      <c r="T41" s="32">
        <f t="shared" si="9"/>
        <v>-4119.0287789762733</v>
      </c>
      <c r="U41" s="31">
        <f t="shared" si="10"/>
        <v>-6.2829623785065998</v>
      </c>
    </row>
    <row r="42" spans="1:22" ht="15" customHeight="1">
      <c r="A42" s="17" t="s">
        <v>39</v>
      </c>
      <c r="B42" s="29">
        <f>'Расчет дотаций'!AA44</f>
        <v>-13831.7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6.5194414697868908E-3</v>
      </c>
      <c r="G42" s="33">
        <f>F42*'Расчет дотаций'!G44</f>
        <v>6.5194414697868908E-2</v>
      </c>
      <c r="H42" s="32">
        <f t="shared" si="5"/>
        <v>52.6496743270609</v>
      </c>
      <c r="I42" s="33">
        <f>'Расчет дотаций'!J44-1</f>
        <v>-0.68745874587458744</v>
      </c>
      <c r="J42" s="33">
        <f>I42*'Расчет дотаций'!K44</f>
        <v>-3.4372937293729371</v>
      </c>
      <c r="K42" s="32">
        <f t="shared" si="6"/>
        <v>-2775.8880305408957</v>
      </c>
      <c r="L42" s="33">
        <f>'Расчет дотаций'!N44-1</f>
        <v>-7.9856972586412445E-2</v>
      </c>
      <c r="M42" s="33">
        <f>L42*'Расчет дотаций'!O44</f>
        <v>-0.79856972586412445</v>
      </c>
      <c r="N42" s="32">
        <f t="shared" si="7"/>
        <v>-644.90855833346131</v>
      </c>
      <c r="O42" s="33">
        <f>'Расчет дотаций'!R44-1</f>
        <v>-0.49372756948996344</v>
      </c>
      <c r="P42" s="33">
        <f>O42*'Расчет дотаций'!S44</f>
        <v>-4.9372756948996344</v>
      </c>
      <c r="Q42" s="32">
        <f t="shared" si="8"/>
        <v>-3987.2427508406822</v>
      </c>
      <c r="R42" s="33">
        <f>'Расчет дотаций'!V44-1</f>
        <v>-0.80194088009729225</v>
      </c>
      <c r="S42" s="33">
        <f>R42*'Расчет дотаций'!W44</f>
        <v>-8.0194088009729221</v>
      </c>
      <c r="T42" s="32">
        <f t="shared" si="9"/>
        <v>-6476.3103346120224</v>
      </c>
      <c r="U42" s="31">
        <f t="shared" si="10"/>
        <v>-17.12735353641175</v>
      </c>
    </row>
    <row r="43" spans="1:22" ht="15" customHeight="1">
      <c r="A43" s="17" t="s">
        <v>3</v>
      </c>
      <c r="B43" s="29">
        <f>'Расчет дотаций'!AA45</f>
        <v>-7200.5999999999985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8.1976740210991661E-3</v>
      </c>
      <c r="G43" s="33">
        <f>F43*'Расчет дотаций'!G45</f>
        <v>8.1976740210991661E-2</v>
      </c>
      <c r="H43" s="32">
        <f t="shared" si="5"/>
        <v>59.321005980837178</v>
      </c>
      <c r="I43" s="33">
        <f>'Расчет дотаций'!J45-1</f>
        <v>-0.68332311465358675</v>
      </c>
      <c r="J43" s="33">
        <f>I43*'Расчет дотаций'!K45</f>
        <v>-3.4166155732679337</v>
      </c>
      <c r="K43" s="32">
        <f t="shared" si="6"/>
        <v>-2472.3729235195065</v>
      </c>
      <c r="L43" s="33">
        <f>'Расчет дотаций'!N45-1</f>
        <v>0.2019206680584551</v>
      </c>
      <c r="M43" s="33">
        <f>L43*'Расчет дотаций'!O45</f>
        <v>2.019206680584551</v>
      </c>
      <c r="N43" s="32">
        <f t="shared" si="7"/>
        <v>1461.1629014182481</v>
      </c>
      <c r="O43" s="33">
        <f>'Расчет дотаций'!R45-1</f>
        <v>-0.3370806461156145</v>
      </c>
      <c r="P43" s="33">
        <f>O43*'Расчет дотаций'!S45</f>
        <v>-3.3708064611561452</v>
      </c>
      <c r="Q43" s="32">
        <f t="shared" si="8"/>
        <v>-2439.2239765552081</v>
      </c>
      <c r="R43" s="33">
        <f>'Расчет дотаций'!V45-1</f>
        <v>-0.52643970137232432</v>
      </c>
      <c r="S43" s="33">
        <f>R43*'Расчет дотаций'!W45</f>
        <v>-5.2643970137232436</v>
      </c>
      <c r="T43" s="32">
        <f t="shared" si="9"/>
        <v>-3809.4870073243696</v>
      </c>
      <c r="U43" s="31">
        <f t="shared" si="10"/>
        <v>-9.9506356273517795</v>
      </c>
    </row>
    <row r="44" spans="1:22" ht="15" customHeight="1">
      <c r="A44" s="17" t="s">
        <v>40</v>
      </c>
      <c r="B44" s="29">
        <f>'Расчет дотаций'!AA46</f>
        <v>-9816.6000000000058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5.6985690039888626E-2</v>
      </c>
      <c r="G44" s="33">
        <f>F44*'Расчет дотаций'!G46</f>
        <v>0.56985690039888626</v>
      </c>
      <c r="H44" s="32">
        <f t="shared" si="5"/>
        <v>1092.8769731867364</v>
      </c>
      <c r="I44" s="33">
        <f>'Расчет дотаций'!J46-1</f>
        <v>0.20174272714738728</v>
      </c>
      <c r="J44" s="33">
        <f>I44*'Расчет дотаций'!K46</f>
        <v>1.0087136357369364</v>
      </c>
      <c r="K44" s="32">
        <f t="shared" si="6"/>
        <v>1934.5205862466833</v>
      </c>
      <c r="L44" s="33">
        <f>'Расчет дотаций'!N46-1</f>
        <v>0.20146666666666668</v>
      </c>
      <c r="M44" s="33">
        <f>L44*'Расчет дотаций'!O46</f>
        <v>2.0146666666666668</v>
      </c>
      <c r="N44" s="32">
        <f t="shared" si="7"/>
        <v>3863.7468583879267</v>
      </c>
      <c r="O44" s="33">
        <f>'Расчет дотаций'!R46-1</f>
        <v>-0.6070656781686864</v>
      </c>
      <c r="P44" s="33">
        <f>O44*'Расчет дотаций'!S46</f>
        <v>-6.0706567816868642</v>
      </c>
      <c r="Q44" s="32">
        <f t="shared" si="8"/>
        <v>-11642.363204133348</v>
      </c>
      <c r="R44" s="33">
        <f>'Расчет дотаций'!V46-1</f>
        <v>-0.26412327357891741</v>
      </c>
      <c r="S44" s="33">
        <f>R44*'Расчет дотаций'!W46</f>
        <v>-2.6412327357891741</v>
      </c>
      <c r="T44" s="32">
        <f t="shared" si="9"/>
        <v>-5065.3812136880069</v>
      </c>
      <c r="U44" s="31">
        <f t="shared" si="10"/>
        <v>-5.1186523146735485</v>
      </c>
    </row>
    <row r="45" spans="1:22" s="27" customFormat="1" ht="15" customHeight="1">
      <c r="A45" s="26" t="s">
        <v>45</v>
      </c>
      <c r="B45" s="30">
        <f>B6+B17</f>
        <v>33863.19999999991</v>
      </c>
      <c r="C45" s="30"/>
      <c r="D45" s="30"/>
      <c r="E45" s="30">
        <f>E6+E17</f>
        <v>0</v>
      </c>
      <c r="F45" s="30"/>
      <c r="G45" s="30"/>
      <c r="H45" s="30">
        <f>H6+H17</f>
        <v>11570.531501083722</v>
      </c>
      <c r="I45" s="30"/>
      <c r="J45" s="30"/>
      <c r="K45" s="30">
        <f>K6+K17</f>
        <v>74514.721776587685</v>
      </c>
      <c r="L45" s="30"/>
      <c r="M45" s="30"/>
      <c r="N45" s="30">
        <f>N6+N17</f>
        <v>43691.235256820437</v>
      </c>
      <c r="O45" s="30"/>
      <c r="P45" s="30"/>
      <c r="Q45" s="30">
        <f>Q6+Q17</f>
        <v>-36425.737870783691</v>
      </c>
      <c r="R45" s="30"/>
      <c r="S45" s="30"/>
      <c r="T45" s="30">
        <f>T6+T17</f>
        <v>-59487.550663708258</v>
      </c>
      <c r="U45" s="30"/>
      <c r="V45" s="11"/>
    </row>
  </sheetData>
  <mergeCells count="10">
    <mergeCell ref="U3:U4"/>
    <mergeCell ref="A1:U1"/>
    <mergeCell ref="A3:A4"/>
    <mergeCell ref="B3:B4"/>
    <mergeCell ref="C3:E3"/>
    <mergeCell ref="F3:H3"/>
    <mergeCell ref="I3:K3"/>
    <mergeCell ref="L3:N3"/>
    <mergeCell ref="O3:Q3"/>
    <mergeCell ref="R3:T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62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2026-06-04T13:41:43Z</cp:lastPrinted>
  <dcterms:created xsi:type="dcterms:W3CDTF">2010-02-05T14:48:49Z</dcterms:created>
  <dcterms:modified xsi:type="dcterms:W3CDTF">2026-06-08T10:19:01Z</dcterms:modified>
</cp:coreProperties>
</file>