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filterPrivacy="1" defaultThemeVersion="124226"/>
  <xr:revisionPtr revIDLastSave="0" documentId="13_ncr:1_{EA37B79B-FE4B-40B5-B0E4-AD0750B9C0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  <sheet name="Лист4" sheetId="4" r:id="rId4"/>
  </sheets>
  <externalReferences>
    <externalReference r:id="rId5"/>
  </externalReferences>
  <definedNames>
    <definedName name="_xlnm.Print_Titles" localSheetId="0">Лист1!$7:$8</definedName>
    <definedName name="_xlnm.Print_Area" localSheetId="0">Лист1!$A$1:$K$460</definedName>
    <definedName name="_xlnm.Print_Area" localSheetId="3">Лист4!$A$1:$M$15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04" i="1" l="1"/>
  <c r="D454" i="1" s="1"/>
  <c r="F460" i="1"/>
  <c r="D460" i="1"/>
  <c r="J77" i="1"/>
  <c r="E457" i="1"/>
  <c r="D457" i="1"/>
  <c r="E456" i="1"/>
  <c r="D456" i="1"/>
  <c r="E454" i="1"/>
  <c r="J423" i="1"/>
  <c r="J232" i="1"/>
  <c r="J85" i="1" l="1"/>
  <c r="J450" i="1"/>
  <c r="J451" i="1"/>
  <c r="J452" i="1"/>
  <c r="J449" i="1"/>
  <c r="J249" i="1"/>
  <c r="E204" i="1"/>
  <c r="J148" i="1"/>
  <c r="J149" i="1"/>
  <c r="J150" i="1"/>
  <c r="J151" i="1"/>
  <c r="J445" i="1"/>
  <c r="J444" i="1"/>
  <c r="J439" i="1"/>
  <c r="J440" i="1"/>
  <c r="J441" i="1"/>
  <c r="J442" i="1"/>
  <c r="J438" i="1"/>
  <c r="J324" i="1"/>
  <c r="J400" i="1"/>
  <c r="J68" i="1"/>
  <c r="J63" i="1"/>
  <c r="J50" i="1"/>
  <c r="J51" i="1"/>
  <c r="J52" i="1"/>
  <c r="J35" i="1"/>
  <c r="J34" i="1"/>
  <c r="J33" i="1"/>
  <c r="E132" i="1"/>
  <c r="E458" i="1"/>
  <c r="E453" i="1"/>
  <c r="J377" i="1"/>
  <c r="J376" i="1"/>
  <c r="J370" i="1"/>
  <c r="J366" i="1"/>
  <c r="J363" i="1"/>
  <c r="J357" i="1"/>
  <c r="J269" i="1"/>
  <c r="F269" i="1"/>
  <c r="J345" i="1"/>
  <c r="J167" i="1"/>
  <c r="J166" i="1"/>
  <c r="J81" i="1"/>
  <c r="J103" i="1"/>
  <c r="E23" i="1"/>
  <c r="F204" i="1" l="1"/>
  <c r="D453" i="1"/>
  <c r="F436" i="1"/>
  <c r="F405" i="1"/>
  <c r="F70" i="1"/>
  <c r="F26" i="1"/>
  <c r="F24" i="1"/>
  <c r="F9" i="1"/>
  <c r="F398" i="1"/>
  <c r="F401" i="1"/>
  <c r="F410" i="1"/>
  <c r="F416" i="1"/>
  <c r="F427" i="1"/>
  <c r="F430" i="1"/>
  <c r="F438" i="1"/>
  <c r="F444" i="1"/>
  <c r="J93" i="1"/>
  <c r="J92" i="1"/>
  <c r="J80" i="1"/>
  <c r="J433" i="1"/>
  <c r="J37" i="1"/>
  <c r="J144" i="1"/>
  <c r="J141" i="1"/>
  <c r="F140" i="1"/>
  <c r="J45" i="1"/>
  <c r="J44" i="1"/>
  <c r="J43" i="1"/>
  <c r="F453" i="1" l="1"/>
  <c r="E460" i="1"/>
  <c r="F456" i="1"/>
  <c r="D273" i="1"/>
  <c r="D229" i="1"/>
  <c r="E170" i="1"/>
  <c r="D170" i="1"/>
  <c r="D139" i="1"/>
  <c r="D132" i="1"/>
  <c r="D78" i="1"/>
  <c r="E78" i="1"/>
  <c r="J301" i="1"/>
  <c r="J332" i="1"/>
  <c r="J329" i="1"/>
  <c r="J198" i="1"/>
  <c r="J190" i="1"/>
  <c r="J186" i="1"/>
  <c r="J254" i="1"/>
  <c r="J247" i="1"/>
  <c r="F170" i="1" l="1"/>
  <c r="F132" i="1"/>
  <c r="F78" i="1"/>
  <c r="F383" i="1"/>
  <c r="J216" i="1"/>
  <c r="J211" i="1"/>
  <c r="J373" i="1"/>
  <c r="J374" i="1"/>
  <c r="J292" i="1"/>
  <c r="J260" i="1"/>
  <c r="J241" i="1" l="1"/>
  <c r="J95" i="1"/>
  <c r="E446" i="1"/>
  <c r="D446" i="1"/>
  <c r="E437" i="1"/>
  <c r="D437" i="1"/>
  <c r="E443" i="1"/>
  <c r="D443" i="1"/>
  <c r="E434" i="1"/>
  <c r="D434" i="1"/>
  <c r="E426" i="1"/>
  <c r="D426" i="1"/>
  <c r="E415" i="1"/>
  <c r="D415" i="1"/>
  <c r="E409" i="1"/>
  <c r="D409" i="1"/>
  <c r="E404" i="1"/>
  <c r="D404" i="1"/>
  <c r="E397" i="1"/>
  <c r="D397" i="1"/>
  <c r="E390" i="1"/>
  <c r="D390" i="1"/>
  <c r="E378" i="1"/>
  <c r="D378" i="1"/>
  <c r="D354" i="1"/>
  <c r="E351" i="1"/>
  <c r="D351" i="1"/>
  <c r="E321" i="1"/>
  <c r="E326" i="1" s="1"/>
  <c r="D321" i="1"/>
  <c r="D326" i="1" s="1"/>
  <c r="E310" i="1"/>
  <c r="D310" i="1"/>
  <c r="E273" i="1"/>
  <c r="D268" i="1"/>
  <c r="E266" i="1"/>
  <c r="D266" i="1"/>
  <c r="E242" i="1"/>
  <c r="D242" i="1"/>
  <c r="E229" i="1"/>
  <c r="E183" i="1"/>
  <c r="D183" i="1"/>
  <c r="E152" i="1"/>
  <c r="D152" i="1"/>
  <c r="E139" i="1"/>
  <c r="E127" i="1"/>
  <c r="D127" i="1"/>
  <c r="E69" i="1"/>
  <c r="J135" i="1"/>
  <c r="J182" i="1"/>
  <c r="J179" i="1"/>
  <c r="J174" i="1"/>
  <c r="J305" i="1"/>
  <c r="J299" i="1"/>
  <c r="J298" i="1"/>
  <c r="J297" i="1"/>
  <c r="J296" i="1"/>
  <c r="J293" i="1"/>
  <c r="J290" i="1"/>
  <c r="J285" i="1"/>
  <c r="J281" i="1"/>
  <c r="F275" i="1"/>
  <c r="J197" i="1"/>
  <c r="J203" i="1"/>
  <c r="F399" i="1"/>
  <c r="J62" i="1"/>
  <c r="J42" i="1"/>
  <c r="J41" i="1"/>
  <c r="J40" i="1"/>
  <c r="J39" i="1"/>
  <c r="F452" i="1"/>
  <c r="F448" i="1"/>
  <c r="J419" i="1"/>
  <c r="J343" i="1"/>
  <c r="J341" i="1"/>
  <c r="J339" i="1"/>
  <c r="J335" i="1"/>
  <c r="J331" i="1"/>
  <c r="J215" i="1"/>
  <c r="J217" i="1"/>
  <c r="J218" i="1"/>
  <c r="J212" i="1"/>
  <c r="J210" i="1"/>
  <c r="J164" i="1"/>
  <c r="J165" i="1"/>
  <c r="J168" i="1"/>
  <c r="J169" i="1"/>
  <c r="J163" i="1"/>
  <c r="J162" i="1"/>
  <c r="J161" i="1"/>
  <c r="J16" i="1"/>
  <c r="J18" i="1"/>
  <c r="J17" i="1"/>
  <c r="J76" i="1"/>
  <c r="J408" i="1"/>
  <c r="J430" i="1"/>
  <c r="J429" i="1"/>
  <c r="J365" i="1"/>
  <c r="J173" i="1"/>
  <c r="J72" i="1"/>
  <c r="F155" i="1"/>
  <c r="F153" i="1"/>
  <c r="D274" i="1" l="1"/>
  <c r="F437" i="1"/>
  <c r="F443" i="1"/>
  <c r="F446" i="1"/>
  <c r="D447" i="1"/>
  <c r="E447" i="1"/>
  <c r="F139" i="1"/>
  <c r="D355" i="1"/>
  <c r="F152" i="1"/>
  <c r="F434" i="1" l="1"/>
  <c r="F447" i="1"/>
  <c r="J396" i="1"/>
  <c r="J401" i="1"/>
  <c r="F143" i="1" l="1"/>
  <c r="J389" i="1"/>
  <c r="J304" i="1" l="1"/>
  <c r="J420" i="1" l="1"/>
  <c r="J73" i="1"/>
  <c r="J394" i="1"/>
  <c r="J432" i="1"/>
  <c r="J431" i="1"/>
  <c r="J195" i="1" l="1"/>
  <c r="E354" i="1"/>
  <c r="E355" i="1" s="1"/>
  <c r="J175" i="1"/>
  <c r="F183" i="1"/>
  <c r="E421" i="1"/>
  <c r="D421" i="1"/>
  <c r="J407" i="1"/>
  <c r="F421" i="1" l="1"/>
  <c r="F354" i="1"/>
  <c r="J386" i="1" l="1"/>
  <c r="J108" i="1" l="1"/>
  <c r="J106" i="1"/>
  <c r="J105" i="1"/>
  <c r="J104" i="1"/>
  <c r="J100" i="1"/>
  <c r="J99" i="1"/>
  <c r="J12" i="1" l="1"/>
  <c r="J32" i="1" l="1"/>
  <c r="J31" i="1"/>
  <c r="F79" i="1"/>
  <c r="J67" i="1"/>
  <c r="J66" i="1"/>
  <c r="J65" i="1"/>
  <c r="J410" i="1"/>
  <c r="J337" i="1"/>
  <c r="J405" i="1"/>
  <c r="J97" i="1"/>
  <c r="J96" i="1"/>
  <c r="J86" i="1"/>
  <c r="F404" i="1" l="1"/>
  <c r="F415" i="1"/>
  <c r="J134" i="1"/>
  <c r="F137" i="1"/>
  <c r="F133" i="1"/>
  <c r="J123" i="1"/>
  <c r="J118" i="1"/>
  <c r="J89" i="1"/>
  <c r="F86" i="1"/>
  <c r="J416" i="1"/>
  <c r="J418" i="1"/>
  <c r="J417" i="1"/>
  <c r="J177" i="1"/>
  <c r="F171" i="1"/>
  <c r="J181" i="1"/>
  <c r="J178" i="1"/>
  <c r="J176" i="1"/>
  <c r="J172" i="1"/>
  <c r="J309" i="1"/>
  <c r="J307" i="1"/>
  <c r="J303" i="1"/>
  <c r="J302" i="1"/>
  <c r="J289" i="1"/>
  <c r="J288" i="1"/>
  <c r="J287" i="1"/>
  <c r="J284" i="1"/>
  <c r="J283" i="1"/>
  <c r="J280" i="1"/>
  <c r="J279" i="1"/>
  <c r="J278" i="1"/>
  <c r="J277" i="1"/>
  <c r="J276" i="1"/>
  <c r="J202" i="1"/>
  <c r="J200" i="1"/>
  <c r="J196" i="1"/>
  <c r="J193" i="1"/>
  <c r="J191" i="1"/>
  <c r="F189" i="1"/>
  <c r="F184" i="1"/>
  <c r="J267" i="1"/>
  <c r="J265" i="1"/>
  <c r="J264" i="1"/>
  <c r="J258" i="1"/>
  <c r="J257" i="1"/>
  <c r="J252" i="1"/>
  <c r="J251" i="1"/>
  <c r="J250" i="1"/>
  <c r="J248" i="1"/>
  <c r="J245" i="1"/>
  <c r="J240" i="1"/>
  <c r="J238" i="1"/>
  <c r="J237" i="1"/>
  <c r="J236" i="1"/>
  <c r="J235" i="1"/>
  <c r="J234" i="1"/>
  <c r="F267" i="1"/>
  <c r="E268" i="1"/>
  <c r="E274" i="1" s="1"/>
  <c r="J388" i="1"/>
  <c r="J385" i="1"/>
  <c r="J380" i="1"/>
  <c r="F393" i="1"/>
  <c r="J20" i="1"/>
  <c r="J15" i="1"/>
  <c r="J14" i="1"/>
  <c r="D23" i="1"/>
  <c r="J228" i="1"/>
  <c r="J224" i="1"/>
  <c r="J222" i="1"/>
  <c r="J221" i="1"/>
  <c r="J220" i="1"/>
  <c r="J214" i="1"/>
  <c r="J209" i="1"/>
  <c r="J206" i="1"/>
  <c r="F214" i="1"/>
  <c r="F205" i="1"/>
  <c r="J129" i="1"/>
  <c r="F130" i="1"/>
  <c r="F128" i="1"/>
  <c r="J314" i="1"/>
  <c r="F321" i="1"/>
  <c r="F311" i="1"/>
  <c r="J368" i="1"/>
  <c r="J367" i="1"/>
  <c r="F356" i="1"/>
  <c r="F347" i="1"/>
  <c r="F352" i="1"/>
  <c r="F23" i="1" l="1"/>
  <c r="F355" i="1"/>
  <c r="F273" i="1"/>
  <c r="F127" i="1"/>
  <c r="F397" i="1"/>
  <c r="F268" i="1"/>
  <c r="F326" i="1"/>
  <c r="F351" i="1"/>
  <c r="J75" i="1"/>
  <c r="F72" i="1"/>
  <c r="J122" i="1"/>
  <c r="J120" i="1"/>
  <c r="J116" i="1"/>
  <c r="J112" i="1"/>
  <c r="J110" i="1"/>
  <c r="J109" i="1"/>
  <c r="J101" i="1"/>
  <c r="J90" i="1"/>
  <c r="F274" i="1" l="1"/>
  <c r="J427" i="1"/>
  <c r="J402" i="1"/>
  <c r="J403" i="1"/>
  <c r="J399" i="1"/>
  <c r="J398" i="1"/>
  <c r="J28" i="1"/>
  <c r="J27" i="1"/>
  <c r="J318" i="1"/>
  <c r="J312" i="1"/>
  <c r="J384" i="1"/>
  <c r="J382" i="1"/>
  <c r="F379" i="1"/>
  <c r="J22" i="1"/>
  <c r="J208" i="1"/>
  <c r="J74" i="1"/>
  <c r="F390" i="1" l="1"/>
  <c r="J391" i="1"/>
  <c r="J49" i="1"/>
  <c r="J48" i="1"/>
  <c r="J47" i="1"/>
  <c r="J38" i="1"/>
  <c r="J36" i="1"/>
  <c r="J30" i="1"/>
  <c r="J29" i="1"/>
  <c r="J295" i="1"/>
  <c r="F457" i="1"/>
  <c r="F131" i="1"/>
  <c r="F192" i="1"/>
  <c r="J226" i="1"/>
  <c r="J121" i="1" l="1"/>
  <c r="J91" i="1"/>
  <c r="J13" i="1" l="1"/>
  <c r="F13" i="4"/>
  <c r="J11" i="4"/>
  <c r="E11" i="4"/>
  <c r="J9" i="4"/>
  <c r="F9" i="4"/>
  <c r="J25" i="1"/>
  <c r="J323" i="1"/>
  <c r="J320" i="1"/>
  <c r="J383" i="1"/>
  <c r="F378" i="1" l="1"/>
  <c r="F229" i="1" l="1"/>
  <c r="F35" i="2"/>
  <c r="F14" i="2"/>
  <c r="D42" i="2"/>
  <c r="E42" i="2" s="1"/>
  <c r="C41" i="2"/>
  <c r="E41" i="2" s="1"/>
  <c r="C40" i="2"/>
  <c r="E40" i="2" s="1"/>
  <c r="E33" i="2"/>
  <c r="F29" i="2"/>
  <c r="J29" i="2"/>
  <c r="J10" i="2"/>
  <c r="C33" i="2"/>
  <c r="J30" i="2"/>
  <c r="F30" i="2"/>
  <c r="J28" i="2"/>
  <c r="J27" i="2"/>
  <c r="F27" i="2"/>
  <c r="J26" i="2"/>
  <c r="F26" i="2"/>
  <c r="J25" i="2"/>
  <c r="F25" i="2"/>
  <c r="J24" i="2"/>
  <c r="F24" i="2"/>
  <c r="J23" i="2"/>
  <c r="F23" i="2"/>
  <c r="J22" i="2"/>
  <c r="F22" i="2"/>
  <c r="J21" i="2"/>
  <c r="F21" i="2"/>
  <c r="J20" i="2"/>
  <c r="F20" i="2"/>
  <c r="J19" i="2"/>
  <c r="F19" i="2"/>
  <c r="J18" i="2"/>
  <c r="F18" i="2"/>
  <c r="J17" i="2"/>
  <c r="F17" i="2"/>
  <c r="J16" i="2"/>
  <c r="F16" i="2"/>
  <c r="J15" i="2"/>
  <c r="F15" i="2"/>
  <c r="J14" i="2"/>
  <c r="J13" i="2"/>
  <c r="F13" i="2"/>
  <c r="J12" i="2"/>
  <c r="J11" i="2"/>
  <c r="F11" i="2"/>
  <c r="F10" i="2"/>
  <c r="F9" i="2"/>
  <c r="F8" i="2"/>
  <c r="F7" i="2"/>
  <c r="G7" i="2" s="1"/>
  <c r="I6" i="2"/>
  <c r="I33" i="2" s="1"/>
  <c r="H6" i="2"/>
  <c r="H33" i="2" s="1"/>
  <c r="E6" i="2"/>
  <c r="D6" i="2"/>
  <c r="D33" i="2" s="1"/>
  <c r="A6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J5" i="2"/>
  <c r="F5" i="2"/>
  <c r="F310" i="1" l="1"/>
  <c r="C44" i="2"/>
  <c r="E44" i="2" s="1"/>
  <c r="G33" i="2"/>
  <c r="J7" i="2"/>
  <c r="J33" i="2" l="1"/>
  <c r="D27" i="1" l="1"/>
  <c r="F409" i="1"/>
  <c r="J353" i="1"/>
  <c r="J350" i="1"/>
  <c r="J348" i="1"/>
  <c r="J316" i="1"/>
  <c r="J253" i="1"/>
  <c r="D157" i="1"/>
  <c r="J61" i="1"/>
  <c r="J60" i="1"/>
  <c r="J59" i="1"/>
  <c r="J58" i="1"/>
  <c r="J57" i="1"/>
  <c r="J56" i="1"/>
  <c r="J55" i="1"/>
  <c r="J54" i="1"/>
  <c r="J26" i="1"/>
  <c r="D458" i="1" l="1"/>
  <c r="D69" i="1"/>
  <c r="F454" i="1" l="1"/>
  <c r="F69" i="1"/>
  <c r="F458" i="1"/>
</calcChain>
</file>

<file path=xl/sharedStrings.xml><?xml version="1.0" encoding="utf-8"?>
<sst xmlns="http://schemas.openxmlformats.org/spreadsheetml/2006/main" count="814" uniqueCount="631">
  <si>
    <t>Приложение № 8</t>
  </si>
  <si>
    <t>к Порядку принятия решений о разработке</t>
  </si>
  <si>
    <t>муниципальных программ городского округа Жигулевск</t>
  </si>
  <si>
    <t>их формирования и реализации от 07.04.2020 № 37 нпа</t>
  </si>
  <si>
    <t>№ п/п</t>
  </si>
  <si>
    <t>Наименование программы (подпрограммы)</t>
  </si>
  <si>
    <t>Тип средств</t>
  </si>
  <si>
    <t xml:space="preserve">Финансирование программы, тыс.руб </t>
  </si>
  <si>
    <t>Уровень освоения, %</t>
  </si>
  <si>
    <t xml:space="preserve">Целевые индикаторы и показатели программ </t>
  </si>
  <si>
    <t>Профинансировано в отчетном периоде, тыс. руб.</t>
  </si>
  <si>
    <t>Наименование индикатора</t>
  </si>
  <si>
    <t>Достигнуто в отчетном периоде</t>
  </si>
  <si>
    <t>Степень достижения индикатора, %</t>
  </si>
  <si>
    <t>Пояснения по отклонению от плановых показателей</t>
  </si>
  <si>
    <t>МБ</t>
  </si>
  <si>
    <t>Задача 1. Развитие приоритетных направлений туризма на территории городского округа Жигулевск</t>
  </si>
  <si>
    <t>Задача 2. Проведение активной информативной политики, направленной на формирование и поддержку позитивного имиджа городского округа Жигулевск как территории, благоприятной для туризма</t>
  </si>
  <si>
    <t>Задача 4. Обеспечение деятельности МБУ "Центр развития туризма" по развитию туризма в городском округе Жигулевск</t>
  </si>
  <si>
    <t>ИТОГО по Программе:</t>
  </si>
  <si>
    <t xml:space="preserve"> </t>
  </si>
  <si>
    <t xml:space="preserve">Задача 1.  Приведение к нормативным параметрам элементов благоустройства и выполнение комплексного благоустройства территорий городского округа </t>
  </si>
  <si>
    <t xml:space="preserve">ОБ </t>
  </si>
  <si>
    <t>ФБ</t>
  </si>
  <si>
    <t>Задача 3. Содержание в надлежащем состоянии ливневых ручьев и ливневой канализации, предназначенных для приема и отвода талых и дождевых вод</t>
  </si>
  <si>
    <t>Задача 4.  Поддержание текущего состояния существующих кладбищ городского округа Жигулевск в нормативном состоянии</t>
  </si>
  <si>
    <t>Задача 5. Увеличение числа освещенных улиц за счет восстановления линий наружного освещения и  обеспечение подачи электроэнергии для осуществления уличного освещения на территории городского округа Жигулевск</t>
  </si>
  <si>
    <t>1. Число погибших в ДТП, чел.</t>
  </si>
  <si>
    <t>ОБ</t>
  </si>
  <si>
    <t>2. Протяженность отремонтированных дорог местного значения, км.</t>
  </si>
  <si>
    <t>3. Площадь ямочного ремонта дорог местного значения, м2</t>
  </si>
  <si>
    <t>Задача 1. Проведение эффективной градостроительной политики, создание условий для строительства жилья экономкласса</t>
  </si>
  <si>
    <t xml:space="preserve">ФБ </t>
  </si>
  <si>
    <t>Задача 1. Создание условий для развития физической культуры и спорта</t>
  </si>
  <si>
    <t>Задача 2.  Популяризация физической культуры и спорта</t>
  </si>
  <si>
    <t>-</t>
  </si>
  <si>
    <t>Задача 1. Укрепление материально-технической базы муниципальных учреждений, осуществляющих деятельность в сфере культуры на территории городского округа Жигулевск Самарской области</t>
  </si>
  <si>
    <t>Задача 2. Модернизация муниципальных учреждений, осуществляющих деятельность в сфере культуры на территории городского округа Жигулевск Самарской области</t>
  </si>
  <si>
    <t>Задача 3. Сохранение и популяризация традиционной народной культуры и развитие самодеятельного художественного творчества</t>
  </si>
  <si>
    <t>Задача 4. Формирование положительного имиджа городского округа Жигулевск Самарской области</t>
  </si>
  <si>
    <t>Задача 6. Обеспечение деятельности муниципальных учреждений культуры</t>
  </si>
  <si>
    <t>Задача 1. Вовлечение молодежи в самостоятельную социально-экономическую деятельность, содействие занятости молодежи.</t>
  </si>
  <si>
    <t>Задача 3. Приобщение молодежи к вопросам духовно-нравственного и патриотического воспитания</t>
  </si>
  <si>
    <t>Задача 4.  Создание условий для интеллектуального, творческого развития молодежи, приобщение к здоровому образу жизни</t>
  </si>
  <si>
    <t>0</t>
  </si>
  <si>
    <t>Задача 5. Профилактика негативных процессов в развитии молодежи и компенсация недостатка жизненного опыта, интеграция молодых людей, оказавшихся в трудной жизненной ситуации, в жизнь общества и формирование единого реабилитационного пространства</t>
  </si>
  <si>
    <t>Задача 7. Оказание муниципальной услуги "Организация реализации государственной молодежной политики, занятости подростков во внеурочное время" МБУ "ДМО" в рамках муниципального задания</t>
  </si>
  <si>
    <t>Итого по подпрограмме №1:</t>
  </si>
  <si>
    <t>25/1/6</t>
  </si>
  <si>
    <t>250</t>
  </si>
  <si>
    <t>35</t>
  </si>
  <si>
    <t>10</t>
  </si>
  <si>
    <t>2</t>
  </si>
  <si>
    <t>30</t>
  </si>
  <si>
    <t>16</t>
  </si>
  <si>
    <t>100/120</t>
  </si>
  <si>
    <t>100</t>
  </si>
  <si>
    <t>200</t>
  </si>
  <si>
    <t>75/2000</t>
  </si>
  <si>
    <t>Итого по подпрограмме №2:</t>
  </si>
  <si>
    <t>Итого по подпрограмме №3:</t>
  </si>
  <si>
    <t>Задача 2. Развитие системы информационной и консультативной поддержки СМСП , а также физических лицам, желающим организовать свой бизнес</t>
  </si>
  <si>
    <t>Задача 3. Развитие системы финансовой поддержки СМСП, путем обеспечения доступа СМСП к финансовым ресурсам</t>
  </si>
  <si>
    <t xml:space="preserve">Задача 5. Реализация образовательных программ для СМСП, а также физических лиц, желающих организовать собственный бизнес. Подготовка, переподготовка и повышение квалификации кадров СМСП </t>
  </si>
  <si>
    <t>Задача 6. Содействие развитию социально ориентированного предпринимательства</t>
  </si>
  <si>
    <t>Задача 8. Развитие торговли городского округа Жигулевск и повышение конкурентоспособности товаров местного производства</t>
  </si>
  <si>
    <t>Задача 9. Развитие общественного питания городского округа Жигулевск</t>
  </si>
  <si>
    <t>Количество публикаций и сообщений в средствах массовой информации, направленных на повышение потребительской грамотности, ед.</t>
  </si>
  <si>
    <t>Задача 1. Обеспечение проведения оценки рыночной стоимости объектов муниципального и бесхозяйного имущества</t>
  </si>
  <si>
    <t>Задача 2. Обеспечение изготовления технической документации на объекты недвижимости. Признание и регистрация прав муниципальной собственности</t>
  </si>
  <si>
    <t>Задача 3. Поддержание объектов муниципальной собственности, находящихся в казне, в надлежащем состоянии</t>
  </si>
  <si>
    <t>Количество объектов муниципальной собственности, находящихся в казне,  содержание которых осуществляется  за счет средств Программы, ед.</t>
  </si>
  <si>
    <t>Задача 4. Обеспечение содержания незаселенных жилых помещений муниципального жилищного фонда</t>
  </si>
  <si>
    <t>В соответствии с заключенными договорами на незаселенные муниципальные квартиры</t>
  </si>
  <si>
    <t>Задача 5. Обеспечение возможности проведения капитального ремонты жилых домов, в которых расположены муниципальные жилые помещения, нежилые помещения казны</t>
  </si>
  <si>
    <t>Итого по подпрограмме № 1:</t>
  </si>
  <si>
    <t>Итого по подпрограмме № 2:</t>
  </si>
  <si>
    <t>Задача 1. Совершенствование муниципальной нормативной правовой базы, регулирующей вопросы муниципальной службы в городском округе Жигулевск</t>
  </si>
  <si>
    <t>Задача 2. Формирование системы непрерывного обучения, профессиональной переподготовки и повышения квалификации для профессионального развития муниципальных служащих</t>
  </si>
  <si>
    <t>не менее 25</t>
  </si>
  <si>
    <t>Задача 3. Внедрение эффективных технологий и современных методов кадровой работы, направленных на повышение компетенции муниципальных служащих, обеспечение условий для их результативной профессиональной служебной деятельности</t>
  </si>
  <si>
    <t>Задача 4. Формирование системы функционального кадрового резерва, применение методов подбора наиболее квалифицированных кадров для муниципальной службы, оценки результатов служебной деятельности муниципальных служащих, а также создание условий для их должностного роста</t>
  </si>
  <si>
    <t>не менее 5 в год</t>
  </si>
  <si>
    <t>Задача 5. Создание условий для обеспечения устойчивого развития кадрового потенциала, повышения эффективности, престижа, открытости и прозрачности муниципальной службы в городском округе Жигулевск; развитие и совершенствование механизмов предупреждения коррупции, выявления и разрешения конфликта интересов на муниципальной службе</t>
  </si>
  <si>
    <t>Задача 1. Развитие качества предоставления государственных и муниципальных услуг, оптимизация порядка оказания услуг, необходимых и обязательных для получения государственных и муниципальных услуг.</t>
  </si>
  <si>
    <t>не более 2</t>
  </si>
  <si>
    <t>Итого по подпрограмме № 3:</t>
  </si>
  <si>
    <t>Задача 1. Обеспечение оценки условий и охраны труда работников и получения работниками объективной информации о состоянии условий и охраны труда на рабочих местах</t>
  </si>
  <si>
    <t>1.1. Удельный вес рабочих мест, на которых проведена специальная оценка условий труда, от общего количества рабочих мест, запланированных к проведению специальной оценке условий труда, %</t>
  </si>
  <si>
    <t>Задача 2. Содействие внедрению современной высокотехнологичной продукции и технологий, способствующих улучшению условий и охраны труда</t>
  </si>
  <si>
    <t>2.1. Удельный вес замененных светильников, от общего количества светильников, подлежащих замене для устранения вредных факторов и приведения в соответствие с нормами освещенности рабочих мест, %</t>
  </si>
  <si>
    <t>Задача 3. Обеспечение оценки профессиональных рисков</t>
  </si>
  <si>
    <t>3.1. Удельный вес должностей и профессий, на которых проведена оценка профессиональных рисков, от общего количества должностей и профессий, %</t>
  </si>
  <si>
    <t>Задача 4. Обеспечение непрерывной подготовки работников по охране труда на основе современных технологий обучения</t>
  </si>
  <si>
    <t>4.1. Удельный вес обученных работников по охране труда, от общего количества работников, запланированных к обучению, %</t>
  </si>
  <si>
    <t>Задача 5. Информационное обеспечение и пропаганда охраны труда</t>
  </si>
  <si>
    <t xml:space="preserve">5.2. Доля организаций, разработавших корпоративную программу «Нулевой травматизм», от общего количества организаций, % </t>
  </si>
  <si>
    <t>Задача 6. Повышение эффективности обеспечения соблюдения трудового законодательства и иных нормативных правовых актов, содержащих нормы трудового права</t>
  </si>
  <si>
    <t>6.1. Доля организаций, состоящих на учете, ежеквартально предоставляющих отчеты установленной формы в бюро охраны труда администрации городского округа Жигулевск, %</t>
  </si>
  <si>
    <t>Задача 7. Реализация превентивных мер, направленных на улучшение условий труда работников, снижение уровней производственного травматизма и профессиональной заболеваемости, включая совершенствование лечебно-профилактического обслуживания и обеспечение современными высокотехнологичными средствами индивидуальной и коллективной защиты работающего населения</t>
  </si>
  <si>
    <t>7.5. Доля работников, прошедших обязательные медосмотры (обследования), от общего количества запланированных к прохождению медосмотров, %</t>
  </si>
  <si>
    <t>7.6. Доля работников, обеспеченных сертифицированными средствами индивидуальной и коллективной защиты, от количества запланированных к обеспечению сертифицированными средствами индивидуальной и коллективной защиты, %</t>
  </si>
  <si>
    <t>Задача 1. Оказание финансовой поддержки СОНКО</t>
  </si>
  <si>
    <t>Задача 2. Оказание информационной, методической и имущественной поддержки СОНКО, содействие в повышении квалификации работников и добровольцев СОНКО</t>
  </si>
  <si>
    <t>Задача 3. Содействие СОНКО в развитии гражданского общества</t>
  </si>
  <si>
    <t>Муниципальная  программа "Капитальный ремонт общего имущества в многоквартирных домах, расположенных на территории городского округа Жигулевск"</t>
  </si>
  <si>
    <t>Средства жильцов МКД</t>
  </si>
  <si>
    <t>Количество многоквартирных домов, в которых проведены первоочередные виды работ по капитальному ремонту, шт.</t>
  </si>
  <si>
    <t>Итого по Программе:</t>
  </si>
  <si>
    <t>ВСЕГО:</t>
  </si>
  <si>
    <t>Местный бюджет</t>
  </si>
  <si>
    <t>Областной бюджет</t>
  </si>
  <si>
    <t>Федеральный бюджет</t>
  </si>
  <si>
    <t>Безвозмездные поступления</t>
  </si>
  <si>
    <t>2.1.Количество СОНКО, получивших информационную, методическую и консультационную поддержку, ед.</t>
  </si>
  <si>
    <t>1.1.Количество СОНКО, получивших финансовую поддержку, ед.</t>
  </si>
  <si>
    <t>3.1.Количество волонтеров, вовлеченных в реализацию социально-значимых мероприятий и проектов на территории городского округа Жигулевск, чел.</t>
  </si>
  <si>
    <t>1. Количество земельных участков, поставленных на государственный кадастровый учет, ед</t>
  </si>
  <si>
    <t>2. Отчет о рыночной стоимости земельного участка, ед.</t>
  </si>
  <si>
    <t>Программа</t>
  </si>
  <si>
    <t>Итого</t>
  </si>
  <si>
    <t>Местый</t>
  </si>
  <si>
    <t>Областной</t>
  </si>
  <si>
    <t>Федеральный</t>
  </si>
  <si>
    <t>Предпринимательство</t>
  </si>
  <si>
    <t>Повышение качества МУ</t>
  </si>
  <si>
    <t>КАДРЫ</t>
  </si>
  <si>
    <t>МФЦ</t>
  </si>
  <si>
    <t>Жигулевский рабочий</t>
  </si>
  <si>
    <t>Вода</t>
  </si>
  <si>
    <t>Дороги</t>
  </si>
  <si>
    <t>Охрана труда</t>
  </si>
  <si>
    <t>ТОиЭЗ</t>
  </si>
  <si>
    <t>Молодая семья</t>
  </si>
  <si>
    <t>Строительство</t>
  </si>
  <si>
    <t>Мед.кадры</t>
  </si>
  <si>
    <t>НКО</t>
  </si>
  <si>
    <t>КУМИ</t>
  </si>
  <si>
    <t>Благоустройство</t>
  </si>
  <si>
    <t>Туризм</t>
  </si>
  <si>
    <t>Спорт</t>
  </si>
  <si>
    <t>Молодежь</t>
  </si>
  <si>
    <t>Культура</t>
  </si>
  <si>
    <t>Соц.поддержка</t>
  </si>
  <si>
    <t>ФКГС</t>
  </si>
  <si>
    <t>Инвентаризация</t>
  </si>
  <si>
    <t>Охрана ОС</t>
  </si>
  <si>
    <t>Земля</t>
  </si>
  <si>
    <t>Волга</t>
  </si>
  <si>
    <t>Общественная безопасность</t>
  </si>
  <si>
    <t>Здоровье</t>
  </si>
  <si>
    <t>Кап.ремонт</t>
  </si>
  <si>
    <t>*</t>
  </si>
  <si>
    <t>по бюджету</t>
  </si>
  <si>
    <t>разница</t>
  </si>
  <si>
    <t>4 КВАРТАЛ</t>
  </si>
  <si>
    <r>
      <t xml:space="preserve">Бюджетные ассигнования на </t>
    </r>
    <r>
      <rPr>
        <b/>
        <sz val="13"/>
        <color indexed="10"/>
        <rFont val="Arial Cyr"/>
        <charset val="204"/>
      </rPr>
      <t>01.01.2023</t>
    </r>
  </si>
  <si>
    <r>
      <t xml:space="preserve">Касса на </t>
    </r>
    <r>
      <rPr>
        <b/>
        <sz val="13"/>
        <color indexed="10"/>
        <rFont val="Arial Cyr"/>
        <charset val="204"/>
      </rPr>
      <t>01.01.2023</t>
    </r>
  </si>
  <si>
    <t>не менее 10       в год</t>
  </si>
  <si>
    <t>Задача 2. Обеспечение инвалидов средствами реабилитации и приспособлениями, облегчающими их труд и быт</t>
  </si>
  <si>
    <t>Задача 3 Обеспечение беспрепятственного доступа и пользования инвалидами объектами социальной и транспортной инфраструктуры</t>
  </si>
  <si>
    <t>Задача 4. Обеспечение социокультурной реабилитации инвалидов</t>
  </si>
  <si>
    <t xml:space="preserve">Подпрограмма № 4:
«Предоставление мер социальной поддержки отдельным категориям граждан» на 2018-2025 годы </t>
  </si>
  <si>
    <t>459 247,951</t>
  </si>
  <si>
    <t>Итого по подпрограмме №4:</t>
  </si>
  <si>
    <t xml:space="preserve">Подпрограмма № 2: "Доступная среда" на 2018-2025 годы
</t>
  </si>
  <si>
    <t>Подпрограмма № 1: "Ветераны" на 2018-2025 годы</t>
  </si>
  <si>
    <t xml:space="preserve">Муниципальная программа «О мерах социальной поддержки отдельных категорий граждан городского округа Жигулевск» на 2018-2025 годы
</t>
  </si>
  <si>
    <t xml:space="preserve">Предусмотрено на 2023 год,          тыс. руб. </t>
  </si>
  <si>
    <t>Предусмотрено на 2023 год</t>
  </si>
  <si>
    <t>в том числе уникальных</t>
  </si>
  <si>
    <t>планируется выполнение во 2 кв.</t>
  </si>
  <si>
    <t>3. Проведение комплексных кадастровых работ (ККР) ед.</t>
  </si>
  <si>
    <t xml:space="preserve">не менее 10       </t>
  </si>
  <si>
    <t>Муниципальная программа "Стимулирование жилищного строительства на территории городского округа Жигулевск Самарской области" на 2016-2025 годы</t>
  </si>
  <si>
    <t>Муниципальная программа "Поддержка социально ориентированных некоммерческих организаций городского округа Жигулевск" на 2016-2025 годы</t>
  </si>
  <si>
    <t>Муниципальная программа городского округа Жигулевск "Медицинские кадры" на 2016-2025 годы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</si>
  <si>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2019-2025 годы</t>
  </si>
  <si>
    <t>Отчет о ходе реализации муниципальной программы городского округа Жигулевск по состоянию на 01.01.2023                                                                                                                                                                                                                                                                                                                                                                                                                                                                                                   Наименование структурного подразделения (головного исполнителя) муниципальной программы :     Отдел по земельным отношениям</t>
  </si>
  <si>
    <t>Начальник отдела по земельным отношениям КУМИ                                                                    А.Ю.Бардин</t>
  </si>
  <si>
    <t>порядок заявительный (количество обратившихся)</t>
  </si>
  <si>
    <t>2.2.Количество объектов, включенных в Перечень имущества городского округа Жигулевск, свободного от прав третьих лиц, используемого в целях предоставления его во владение и (или) пользование на долгосрочной основе СОНКО, ед.</t>
  </si>
  <si>
    <t>2.3. Количество представителей СОНКО, принявших участие в мероприятиях, способствующих повышению квалификации, чел.</t>
  </si>
  <si>
    <t xml:space="preserve">Муниципальная программа городского округа Жигулевск  "Формирование комфортной городской среды на территории городского округа Жигулевск на 2018-2030 годы" </t>
  </si>
  <si>
    <t>250/100</t>
  </si>
  <si>
    <t>Итого по Подпрограмме:</t>
  </si>
  <si>
    <t>Задача 1. Своевременная оплата коммунальных расходов, на содержание зданий с целью обеспечения бесперебойной поставки энергоресурсов потребителям</t>
  </si>
  <si>
    <t>Задача 3. Проведение капитального ремонта и подготовка учреждений образования к новому учебному году</t>
  </si>
  <si>
    <t xml:space="preserve">Подпрограмма № 3:
«Социальная поддержка многодетных семей, семей с детьми, одиноко проживающих пенсионеров и семей мобилизованных граждан» на 2018-2025 годы </t>
  </si>
  <si>
    <t>2,811</t>
  </si>
  <si>
    <t>2679</t>
  </si>
  <si>
    <t>3558</t>
  </si>
  <si>
    <t>197,134</t>
  </si>
  <si>
    <t xml:space="preserve">Адресная муниципальная программа городского округа Жигулевск Самарской области "Переселение граждан из аварийного жилищного фонда, признанного таковым в период с 1 января 2017 года до 01 января 2022 года" </t>
  </si>
  <si>
    <t>2. Количество расселяемых жилых помещений из аварийного жилищного фонда, количество квартир</t>
  </si>
  <si>
    <t>1. Число граждан, переселенных из аварийного жилищного фонда, чел.</t>
  </si>
  <si>
    <t>3. Общая площадь расселяемых жилых помещений из аварийного жилищного фонда, кв.м.</t>
  </si>
  <si>
    <t xml:space="preserve">Муниципальная программа 
«Улучшение условий и охраны труда в городском округе Жигулевск» на 2022-2027 годы </t>
  </si>
  <si>
    <t>Предусмотрено на 2025 год</t>
  </si>
  <si>
    <t xml:space="preserve">Предусмотрено на 2025 год, тыс. руб. </t>
  </si>
  <si>
    <t>Муниципальная программа "Поддержка общественных инициатив граждан" на 2024 - 2027 годы</t>
  </si>
  <si>
    <t>Показатель будет достигнут в 3 квартале</t>
  </si>
  <si>
    <t>Показатель будет достигнут в 4 квартале</t>
  </si>
  <si>
    <t>Муниципальная программа «Развитие систем водоснабжения, водоочистки и водоотведения городского округа Жигулевск» на 2024-2027 годы</t>
  </si>
  <si>
    <t>Протяженность отремонтированных сетей водоснабжения с. Ширяево городского округа Жигулевск, км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</si>
  <si>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2019-2027 годы</t>
  </si>
  <si>
    <t>84</t>
  </si>
  <si>
    <t>Муниципальная программа "Создание условий для развития туризма и обустройство отдельных рекреационных зон на территории городского округа Жигулевск" на 2018-2027 годы</t>
  </si>
  <si>
    <t>Муниципальная программа "Строительство, содержание и ремонт зданий общеобразовательных учреждений городского округа Жигулевск" на 2022-2027 годы</t>
  </si>
  <si>
    <t>Кол-во молодежи в возрасте 14-35 лет</t>
  </si>
  <si>
    <t>4 квартал</t>
  </si>
  <si>
    <t xml:space="preserve">Муниципальная программа городского округа Жигулевск "Молодежь Жигулевска" на 2018-2027 годы
</t>
  </si>
  <si>
    <t xml:space="preserve">Задача 6. Цифровая зрелость органов муниципального управления </t>
  </si>
  <si>
    <t xml:space="preserve"> Муниципальная программа «Учет и содержание муниципального имущества городского округа Жигулевск» на 2018-2027 годы</t>
  </si>
  <si>
    <t>Работы проводятся в рамках МЗ МБУ "Благоустройство" в течение календарного года</t>
  </si>
  <si>
    <t>Подпрограмма № 1 "Реконструкция котельных городского округа Жигулевск" на 2024-2027 годы</t>
  </si>
  <si>
    <t>Подпрограмма № 2 " Капитальный ремонт сетей теплоснабжения и ГВС котельных городского округа Жигулевск" на 2024-2027 годы</t>
  </si>
  <si>
    <t>Подпрограмма № 3 "Актуализация схемы теплоснабжения в административных границах городского округа Жигулевск" на 2024-2027 годы</t>
  </si>
  <si>
    <t>Муниципальная программа «Охрана окружающей среды городского округа Жигулевск» на 2019-2027 годы</t>
  </si>
  <si>
    <t>Итоговое значение показателя будет достигнуто в 4 квартале 2025 года</t>
  </si>
  <si>
    <t>По итогам года</t>
  </si>
  <si>
    <t xml:space="preserve">По итогам года </t>
  </si>
  <si>
    <t>Выполнение в 4 квартале</t>
  </si>
  <si>
    <t>Выполнение в течении календарного года</t>
  </si>
  <si>
    <t>3</t>
  </si>
  <si>
    <t xml:space="preserve"> Муниципальная программа «Благоустройство городского округа Жигулевск» на 2018-2027 годы
</t>
  </si>
  <si>
    <t xml:space="preserve"> Муниципальная программа «Модернизация и развитие улично-дорожной сети, внутриквартальных дорог и остановок общественного транспорта на территории городского округа Жигулевск» на 2022-2027 годы</t>
  </si>
  <si>
    <t xml:space="preserve">Муниципальная программа: "Молодой семье - доступное жилье" на 2015-2027 годы
</t>
  </si>
  <si>
    <t xml:space="preserve">Муниципальная программа «Развитие физической культуры и спорта в городском округе Жигулевск» на 2018-2027 годы
</t>
  </si>
  <si>
    <t xml:space="preserve">Муниципальная программа городского округа Жигулевск «Культура» на 2023 -2027 годы
</t>
  </si>
  <si>
    <t xml:space="preserve">Муниципальная программа «Развитие малого и среднего предпринимательства, торговли и потребительского рынка в городском округе Жигулевск» на 2022-2027 годы
</t>
  </si>
  <si>
    <r>
      <t xml:space="preserve">Подпрограмма № 1:        </t>
    </r>
    <r>
      <rPr>
        <u/>
        <sz val="12"/>
        <rFont val="Times New Roman"/>
        <family val="1"/>
        <charset val="204"/>
      </rPr>
      <t>Учет и содержание муниципального имущества городского округа Жигулевск на 2018-2027 годы</t>
    </r>
  </si>
  <si>
    <r>
      <rPr>
        <b/>
        <sz val="12"/>
        <rFont val="Times New Roman"/>
        <family val="1"/>
        <charset val="204"/>
      </rPr>
      <t xml:space="preserve">Подпрограмма № 2: </t>
    </r>
    <r>
      <rPr>
        <u/>
        <sz val="12"/>
        <rFont val="Times New Roman"/>
        <family val="1"/>
        <charset val="204"/>
      </rPr>
      <t>Управление муниципальным имуществом городского округа Жигулевск по оказанию имущественной поддержки субъектам малого и среднего предпринимательства на 2018-2027 годы</t>
    </r>
  </si>
  <si>
    <t xml:space="preserve">Подпрограмма № 2:
«Повышение качества предоставления государственных и муниципальных услуг на базе МБУ «МФЦ» на 2022-2027 годы </t>
  </si>
  <si>
    <t>Подпрограмма №3: "Опубликование нормативно-правовых актов и иной официальной информации городского округа Жигулевск" на 2022-2027 годы</t>
  </si>
  <si>
    <t>Муниципальная программа "Оздоровление Волги. Проектирование и реконструкция канализационных очистных сооружений городского округа Жигулевск" на 2019 - 2025 годы</t>
  </si>
  <si>
    <t>Муниципальная программа "Укрепление общественного здоровья среди населения городского округа Жигулевск" на 2020-2027 годы</t>
  </si>
  <si>
    <t xml:space="preserve">2.1. Количество публикаций и информации в средствах массовой информации о мероприятиях в сфере туризма в городском округе Жигулевск, ед. 
</t>
  </si>
  <si>
    <t>4.1. Количество мероприятий в рамках муниципального задания, шт.</t>
  </si>
  <si>
    <t xml:space="preserve">Мероприятия запланированы на 3 и 4 квартал 2025 года </t>
  </si>
  <si>
    <t xml:space="preserve"> Муниципальная программа  «Обеспечение общественной безопасности на территории городского округа Жигулевск» на 2022-2027 годы</t>
  </si>
  <si>
    <t>Работы будут проводиться в третьем квартале</t>
  </si>
  <si>
    <t>1.1. Количество отремонтированных зданий муниципальных учреждений, осуществляющих деятельность в сфере культуры на территории городского округа Жигулевск Самарской области, ед.</t>
  </si>
  <si>
    <t>4.1. Количество городских культурно-досуговых мероприятий, ед.</t>
  </si>
  <si>
    <t>Задача 5. Укрепление кадрового потенциала сферы культуры</t>
  </si>
  <si>
    <t>5.1. Доля специалистов сферы культуры, прошедших обучение, переподготовку, повышение квалификации, в общем количестве специалистов учреждений культуры городского округа Жигулевск, %</t>
  </si>
  <si>
    <t>6.1. Соотношение средней заработной платы работников муниципальных учреждений культуры городского округа Жигулевск Самарской области и средней заработной платы в Самарской области, %</t>
  </si>
  <si>
    <t>6.2. Соотношение средней заработной платы работников муниципальных учреждений дополнительного образования в  городском округе Жигулевск Самарской области и средней заработной платы в Самарской области, %</t>
  </si>
  <si>
    <t>1.1. Наличие проекта "Визит-Центра" в селе Ширяево</t>
  </si>
  <si>
    <t>1.2. Наличие положительного заключения гос.экспертизы проекта "Визит-Центра" в селе Ширяево</t>
  </si>
  <si>
    <t>1.3. Количество участников  летнего фестиваля на территории городского пляжа</t>
  </si>
  <si>
    <t>1.4. Количество участников фестиваля "Жигулевский окунь"</t>
  </si>
  <si>
    <t xml:space="preserve">1.5. Количество человек, посетивших музей "Жигулевская мозаика", музей Николы Теслы </t>
  </si>
  <si>
    <t>1.6. Количество человек, посетивших в музей промышленных предприятий г.о. Жигулевск</t>
  </si>
  <si>
    <t>1.7. Количество туристов посетивших ФГБУ "Жигулевский заповедник", ФГБУ "НП "Самарская лука"</t>
  </si>
  <si>
    <t>1.8. Количество коллективных средств размещения</t>
  </si>
  <si>
    <t>1.1. Уровень преступности на 10 тысяч населения, ед.</t>
  </si>
  <si>
    <t>1.2. Количество народных дружин, действующих на территории городского округа Жигулевск, ед.</t>
  </si>
  <si>
    <t>2.1. Количество межнациональных конфликтов, ед.</t>
  </si>
  <si>
    <t>3.1. Количество преступлений, совершенных несовершеннолетними в возрасте от 14 до 18 лет, шт.</t>
  </si>
  <si>
    <t>3.2. Количество участников преступлений в возрасте от 14 до 18 лет, шт.</t>
  </si>
  <si>
    <t>4.2. Количество проведенных мероприятий по профилактике терроризма и экстремизма, ед.</t>
  </si>
  <si>
    <t>4.3. Количество проведенных проверок выполнения минимальных требований антитеррористической защищенности объектов вероятных террористических посягательств, ед.</t>
  </si>
  <si>
    <t>4.4. Количество проведенных проверок выполнения требований антитеррористической защищенности объектов массового пребывания людей, ед.</t>
  </si>
  <si>
    <t>5.1. Поэтапное сокращение больных наркоманией, ед.</t>
  </si>
  <si>
    <t>5.2. Количество профилактических мероприятий антинаркотической направленности, ед.</t>
  </si>
  <si>
    <t>5.3. Количество участников мероприятий по формированию здорового образа жизни, ед.</t>
  </si>
  <si>
    <t>6.2. Доля устраненных коррупционных факторов в муниципальных правовых актах (проектах), прошедших антикоррупционную экспертизу, от общего количества выявленных коррупционных факторов, %</t>
  </si>
  <si>
    <t>6.4. Доля представлений прокуратуры в отношении муниципальных служащих, представивших неполные (недостоверные) сведения о доходах от общего числа муниципальных служащих, представляющих указанные сведения, %</t>
  </si>
  <si>
    <t>6.5. Количество проведенных мероприятий по вопросам противодействия коррупции, ед.</t>
  </si>
  <si>
    <t>6.7. Количество проведенных проверок информации о наличии или возможности возникновения конфликта интересов у муниципального служащего, поступающей представителю нанимателя в установленном законодательством порядке, ед.</t>
  </si>
  <si>
    <t>6.8. Количество проведенных проверок, направленных на выявление факторов неправомерного отчуждения муниципальной собственности, ед.</t>
  </si>
  <si>
    <t>7.1. Протяженность минерализированных полос в местах примыкания территории городского округа Жигулевск к лесным массивам, км.</t>
  </si>
  <si>
    <t>7.2. Количество добровольных пожарных, чел.</t>
  </si>
  <si>
    <t>7.3. Количество проведенных пожарно-профилактических мероприятий, ед.</t>
  </si>
  <si>
    <t>8.3. Количество чрезвычайных ситуаций, произошедших на территории городского округа Жигулевск, ед.</t>
  </si>
  <si>
    <t>8.4. Число погибших и пострадавших при чрезвычайных ситуациях, чел.</t>
  </si>
  <si>
    <t>9.1. Количество профилактических мероприятий по обеспечению безопасности людей на водных объектах, ед.</t>
  </si>
  <si>
    <t>10.1. Площадь, на которой проведены дератизационные обработки от грызунов, га.</t>
  </si>
  <si>
    <t>10.2. Площадь на которой проведены акарицидные обработки от клещей, га</t>
  </si>
  <si>
    <t>10.3. Площадь муниципальных объектов, на которой проведены обработки от грызунов и членистоногих (дератизация, дезинсекция), га</t>
  </si>
  <si>
    <t>10.4. Количество отловленных животных без владельцев, ед.</t>
  </si>
  <si>
    <t>11.1. Количество зарегистрированных утечек информации ограниченного доступа и персональных данных, ед.</t>
  </si>
  <si>
    <t>4. Оценка возмещения лицам, в чьей собственности находятся жилые помещения, входящие в аварийный фонд в соответствии со статьей 32 Жилищного кодекса Российской Федерации, шт.</t>
  </si>
  <si>
    <t>Задача 1. Участие населения городского округа Жигулевск в решении социально значимых вопросов</t>
  </si>
  <si>
    <t>3. Проведение комплексных кадастровых работ (ККР), ед.</t>
  </si>
  <si>
    <t>7.1. Численность пострадавших в результате несчастных случаев на производстве со смертельным исходом, чел.</t>
  </si>
  <si>
    <t>7.2. Численность пострадавших в результате несчастных случаев на производстве с утратой трудоспособности на 1 рабочий день и более, чел.</t>
  </si>
  <si>
    <t>7.3. Количество дней временной нетрудоспособности в связи с несчастным случаем на производстве в расчете на 1 пострадавшего, дн.</t>
  </si>
  <si>
    <t>7.4.Численность работников с впервые установленным профессиональным заболеванием, чел.</t>
  </si>
  <si>
    <t>Данные за 2 квартал будут представлены Федеральной службой государственной статистики в августе 2025 года</t>
  </si>
  <si>
    <t>1.1. Количество консультаций, данных ветеранам, по вопросам предоставления мер социальной поддержки, чел.</t>
  </si>
  <si>
    <t>2.1. Количество ветеранов, прошедших ежегодный медицинский осмотр, чел.</t>
  </si>
  <si>
    <t>2.2. Количество ветеранов, получивших социальные услуги, чел.</t>
  </si>
  <si>
    <t>2.3. Количество ветеранов, получивших услуги пункта проката технических средств реабилитации, чел.</t>
  </si>
  <si>
    <t>2.4. Количество ветеранов, обученных навыкам пользования техническими средствами реабилитации, чел.</t>
  </si>
  <si>
    <t>2.5. Количество ветеранов, обеспеченных путевками на санаторно-курортное лечение, чел.</t>
  </si>
  <si>
    <t>3.1. Количество ветеранов, охваченных культурно-массовыми и спортивными мероприятиями, чел.</t>
  </si>
  <si>
    <t>Задача 1. Обеспечение мероприятий по медицинской, социальной и психологической реабилитации инвалидов</t>
  </si>
  <si>
    <t>1.1. Количество инвалидов, которым определены показания для проведения  эндопротезирования, глазопротезирования, кардиохирургических операций, чел.</t>
  </si>
  <si>
    <t>1.2. Количество инвалидов, поставленных на диспансерный учет для восстановительно-поддерживающей терапии, чел.</t>
  </si>
  <si>
    <t>1.3. Количество лиц, прошедших  диспансеризацию из числа лиц, впервые признанных инвалидами и инвалидов трудоспособного возраста, чел.</t>
  </si>
  <si>
    <t>1.4. Количество обследованных инвалидов по рекомендации БМСЭ, чел.</t>
  </si>
  <si>
    <t xml:space="preserve">1.5. Количество инвалидов, направленных в реабилитационные центры, чел. </t>
  </si>
  <si>
    <t>1.6. Количество безработных инвалидов, направленных на обучение согласно индивидуальной программе реабилитации (ИПР), чел.</t>
  </si>
  <si>
    <t xml:space="preserve">1.7. Количество  безработных инвалидов, получивших профориентационные консультации, чел. </t>
  </si>
  <si>
    <t>1.8. Количество безработных  инвалидов, получившие государственные услуги по социальной адаптации, чел.</t>
  </si>
  <si>
    <t xml:space="preserve">1.9. Количество  безработных инвалидов, направленных  на временные работы, чел. </t>
  </si>
  <si>
    <t>1.10. Количество  безработных инвалидов, направленных  на  общественные работы, чел.</t>
  </si>
  <si>
    <t>1.11. Количество безработных инвалидов, получивших государственные услуги по психологической поддержке, чел.</t>
  </si>
  <si>
    <t>2.1. Количество инвалидов, обеспеченных  вспомогательными техническими средствами реабилитации в соответствии с индивидуальными программами реабилитации, чел. /средств (шт.)</t>
  </si>
  <si>
    <t>2.2. Количество инвалидов, получивших  услуги пункта проката вспомогательных технических средств реабилитации за счет средств областного бюджета, чел.</t>
  </si>
  <si>
    <t xml:space="preserve">2.3. Количество инвалидов,  обученных  навыкам пользования техническими средствами реабилитации, чел. </t>
  </si>
  <si>
    <t>4.1. Количество культурно-массовых и спортивных мероприятий, проведенных для инвалидов и детей-инвалидов, ед./чел.</t>
  </si>
  <si>
    <t>5.2. Количество консультаций, данных инвалидам по вопросам предоставления мер социальной поддержки, ед.</t>
  </si>
  <si>
    <t xml:space="preserve">Количество обратившихся  в ГБУЗ СО ЦГБ      </t>
  </si>
  <si>
    <t xml:space="preserve">Количество ветеранов/пенсионеров состоящих на социальном обслуживании </t>
  </si>
  <si>
    <t>Количество обратившихся в КЦСО</t>
  </si>
  <si>
    <t xml:space="preserve">Количество путевок выделяемых МСДиСП </t>
  </si>
  <si>
    <t>Количество ветеранов обратившихся в КЦСО</t>
  </si>
  <si>
    <t>Количество принявших участие в мероприятиях</t>
  </si>
  <si>
    <t>Задача 3. Создание условий для активного участия ветеранов в общественной жизни, упрочение социальных связей</t>
  </si>
  <si>
    <t>Количество обратившихся        на БМСЭ</t>
  </si>
  <si>
    <t>Количество обратившихся в ГБУ СО ЦСО</t>
  </si>
  <si>
    <t>Отсутствие финансирования</t>
  </si>
  <si>
    <t>Количество обратившихся        граждан за компенсацией</t>
  </si>
  <si>
    <t>Количество проводимых мероприятий за пределами городского округа</t>
  </si>
  <si>
    <t>Количество обратившихся граждан</t>
  </si>
  <si>
    <t xml:space="preserve">1.1. Количество проведенных официальных физкультурных и спортивных мероприятий, ед.
</t>
  </si>
  <si>
    <t>1.2. Доля жителей городского округа Жигулевск, регулярно занимающихся физической культурой и спортом, %</t>
  </si>
  <si>
    <t>1.3. Доля граждан в возрасте от 25 до 54 лет (женщины) и до 59 лет (мужчины) включительно, регулярно занимающихся физической культурой и спортом, %</t>
  </si>
  <si>
    <t>1.4. Доля граждан в возрасте от 55 лет (женщины) и от 60 лет (мужчины) до 79 лет включительно, регулярно занимающихся физической культурой и спортом, %</t>
  </si>
  <si>
    <t>1.5. Количество предоставленных услуг МАУ "ЦРФКИС", услуг</t>
  </si>
  <si>
    <t>1.7. Уровень обеспеченности населения спортивными сооружениями исходя из единовременной пропускной способности объектов спорта, %</t>
  </si>
  <si>
    <t>2.1. Количество опубликованных материалов о потенциальных возможностях для занятий физической культурой и спортом, о проводимых физкультурно-спортивных мероприятиях, достижениях спортсменов, материалов, пропагандирующих здоровый образ жизни, ед.</t>
  </si>
  <si>
    <t>2.2. Удельный вес социально ориентированных некоммерческих организаций, оказывающих услуги в области физической культуры и спорта, от общего количества организаций, оказывающих услуги в области физической культуры и спорта, %</t>
  </si>
  <si>
    <t>1.9. Объем трат туристов, млн.руб.</t>
  </si>
  <si>
    <t>Факт ЦИ ниже плана, что свидетельствует о благоприятном развитии оперативной обстановки на территории г.о. Жигулевск</t>
  </si>
  <si>
    <t>4.1. Количество зарегистрированных проявлений терроризма и экстремизма в городском округе Жигулёвск, ед.</t>
  </si>
  <si>
    <t>6.1. Доля нормативных правовых актов, прошедших антикоррупционную экспертизу, от общего количества нормативных правовых актов, принятых в отчетном периоде, %</t>
  </si>
  <si>
    <t>6.3. Количество проведенных обследований антикоррупционной деятельности структурных подразделений администрации городского округа Жигулевск, ед.</t>
  </si>
  <si>
    <t>6.6. Количество проведенных плановых проверок при размещении муниципального заказа в целях предупреждения и выявления нарушений законодательства Российской Федерации о размещении заказов и иных нормативных правовых актов, ед.</t>
  </si>
  <si>
    <t>8.5. Доля выездов спасателей аварийной спасательной группы МКУ «Управление по вопросам общественной безопасности "городского округа Жигулевск Самарской области на вызовы, в результате которых оказана помощь населению городского округа Жигулевск, оказавшемуся в ситуации, угрожающей жизни и (или) здоровью и (или) сохранности имущества, в том числе пожары, аварийно-спасательные работы, поисково-спасательные работы, дорожно-транспортные происшествия и происшествия на водных объектах, от общего количества выездов, %</t>
  </si>
  <si>
    <t>11.2. Количество нарушений установленных российским законодательством требований по защите такой информации персональных данных в администрации городского округа Жигулевск, а также в муниципальных предприятиях (учреждениях), ед.</t>
  </si>
  <si>
    <t>1.8. Количество учреждений физической культуры и спорта, в которые поставлены спортивная экипировка, оборудование и инвентарь</t>
  </si>
  <si>
    <t>1.2. Доля муниципальных учреждений культуры, здания которых находятся в удовлетворительном состоянии в общем количестве муниципальных учреждений культуры к 2030 году, %</t>
  </si>
  <si>
    <t>2.2. Количество представленных (во всех формах) зрителю музейных предметов, ед.</t>
  </si>
  <si>
    <t>4.3. Удовлетворенность населения качеством предоставления муниципальных услуг в сфере культуры, %</t>
  </si>
  <si>
    <t>Задача 2.  Поддержка молодежных инициатив, деятельности детских и молодежных объединений городского округа Жигулевск</t>
  </si>
  <si>
    <t>Задача 6. Организация отдыха, оздоровления детей и подростков в каникулярное время</t>
  </si>
  <si>
    <t>Задача 1 Своевременная подготовка и опубликование в полном объеме нормативно-правовых актов городского округа Жигулевск</t>
  </si>
  <si>
    <t>2.4. Количество СОНКО, принявших участие в конкурсах грантов, ед.</t>
  </si>
  <si>
    <t>1. Количество земельных участков, поставленных на государственный кадастровый учет, ед.</t>
  </si>
  <si>
    <t xml:space="preserve">Превышение показателя целевого индикатора связанно с увеличением постановки на ГКУ земельных участков, расположенных под МКД (многоквартирные жилые дома) на территории городского округа Жигулевск Самарской области </t>
  </si>
  <si>
    <t xml:space="preserve">Муниципальная программа "Развитие систем теплоснабжения городского округа Жигулевск Самарской области" на 2024-2027 годы.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</si>
  <si>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Финансирование программы, тыс.руб.</t>
  </si>
  <si>
    <t>Задача 1. Повышение безопасности дорожного движения на территории городского округа Жигулевск</t>
  </si>
  <si>
    <t>4. Площадь ямочного ремонта внутриквартальных дорог, м2</t>
  </si>
  <si>
    <t>5. Протяженность автодорог и дорог частного сектора, включенных в муниципальное задание МБУ "Благоустройство", км</t>
  </si>
  <si>
    <t>Факт ЦИ равен нулю, что свидетельствует о благоприятном развитии оперативной обстановки на территории г.о. Жигулевск</t>
  </si>
  <si>
    <t>Задача 1. Охрана общественного порядка, в том числе при проведении спортивных, зрелищных и иных массовых мероприятий</t>
  </si>
  <si>
    <t>Задача 2. Противодействие незаконной миграции, социальная и культурная адаптация и интеграция мигрантов</t>
  </si>
  <si>
    <t>Задача 3. Предупреждение безнадзорности, беспризорности, проявлений радикализма, профилактика экстремистских и иных преступных проявлений и антиобщественных действий среди несовершеннолетних и молодежи</t>
  </si>
  <si>
    <t>Задача 4. Противодействие терроризму, повышение уровня антитеррористической защищенности мест массового пребывания людей, объектов жизнеобеспечения населения, объектов топливно-энергетического комплекса, объектов транспортной инфраструктуры, других критически важных и потенциально опасных объектов</t>
  </si>
  <si>
    <t>Задача 5. Противодействие незаконному обороту наркотических средств, психотропных веществ и их прекурсоров</t>
  </si>
  <si>
    <t>Задача 6. Противодействие коррупции, выявление и устранение причин и условий ее возникновения</t>
  </si>
  <si>
    <t>Задача 7. Обеспечение пожарной безопасности</t>
  </si>
  <si>
    <t>Задача 8. Защита населения (территории) от чрезвычайных ситуаций природного и техногенного характера, ведение гражданской обороны</t>
  </si>
  <si>
    <t>Задача 9. Обеспечение безопасности людей на водных объектах</t>
  </si>
  <si>
    <t>Задача 10. Обеспечение защиты населения от опасных инфекционных заболеваний, способных вызвать чрезвычайную ситуацию в области санитарно-эпидемиологического благополучия населения</t>
  </si>
  <si>
    <t>Задача 11. Обеспечение информационной безопасности</t>
  </si>
  <si>
    <t>4.5. Количество установленного видеонаблюдения правоохранительной направленности, ед.</t>
  </si>
  <si>
    <t>4.6. Количество изготовленных листовок и баннеров, касающихся проведения специальной военной операции, ед.</t>
  </si>
  <si>
    <t>8.2. Выполнение плана комплектования учебных учреждений Самарской области на учебный год от городского округа Жигулевск, %</t>
  </si>
  <si>
    <t>8.1. Количество обученных специалистов организации в МКУ "Управление по вопросам общественной безопасности" городского округа Жигулевск Самарской области, чел.</t>
  </si>
  <si>
    <t>Задача 1. Предоставление молодым семьям - участникам программы социальных выплат на приобретение жилья или строительство индивидуального жилого дома</t>
  </si>
  <si>
    <t>в том числе ИЖС, кв.м</t>
  </si>
  <si>
    <t>в том числе количество внесенных изменений в Генеральный план городского округа Жигулевск</t>
  </si>
  <si>
    <t>1.1. Количество молодых семей, улучшивших жилищные условия, ед.</t>
  </si>
  <si>
    <t>Задача 4. Оптимизация системы обращения с отходами производства и потребления</t>
  </si>
  <si>
    <t>1.1. Количество маршрутных наблюдений за загрязнением атмосферного воздуха, шт.</t>
  </si>
  <si>
    <t>1.2. Объем выбросов загрязняющих веществ в атмосферу, тыс.т.</t>
  </si>
  <si>
    <t>2.1. Количество проведенных субботников "Зеленая весна" на территории г.о.Жигулевск, шт.</t>
  </si>
  <si>
    <t>3.1. Количество ликвидированных и рекультивированных массивов существующих объектов размещения отходов, шт.</t>
  </si>
  <si>
    <t>4.1. Количество отремонтированных контейнерных площадок, шт.</t>
  </si>
  <si>
    <t>4.2. Количество приобретенных мусоросборников, предназначенных для складирования твердых коммунальных отходов, шт.</t>
  </si>
  <si>
    <t>4.3. Количество обустроенных контейнерных площадок, шт.</t>
  </si>
  <si>
    <t>4.4. Количество ликвидированных несанкционированных объектов размещения отходов, шт.</t>
  </si>
  <si>
    <t>Задача 3. Проведение рекультивации земельного участка</t>
  </si>
  <si>
    <t>Задача 2. Улучшение санитарного состояния водных объектов и прилегающих зон в пределах городского округа Жигулевск</t>
  </si>
  <si>
    <t>Задача 1. Организация контроля за состоянием атмосферного воздуха на территории городского округа Жигулевск</t>
  </si>
  <si>
    <t>1.1. Годовой объем ввода жилья, кв.м</t>
  </si>
  <si>
    <t>1.2. Реализация мероприятий по разработке градостроительной документации</t>
  </si>
  <si>
    <t>1.3. Количество внесенных изменений  в Правила землепользования и застройки городского округа Жигулевск</t>
  </si>
  <si>
    <t>Факт ЦИ равен нулю, что свидетельствует о благоприятном экологическом состоянии воздуха</t>
  </si>
  <si>
    <t>Задача 2. Устранение аварийных ситуаций, связанных с техническим состоянием зданий и систем жизнеобеспечения образовательных учреждений, повышение противопожарной безопасности объектов</t>
  </si>
  <si>
    <t>Жалобы отсутствуют</t>
  </si>
  <si>
    <t>Случаев закрытия объектов не зафиксировано</t>
  </si>
  <si>
    <t>Случаев отключения от источников энергоресурсов не зарегистрировано</t>
  </si>
  <si>
    <t>1.1. Количество случаев отключения потребителей от источников энергоресурсов по причине несвоевременных расчетов за поставленные ресурсы, шт.</t>
  </si>
  <si>
    <t>2.1. Количество жалоб потребителей на несвоевременное оказание услуг по причине неудовлетворительного технического обслуживания, шт.</t>
  </si>
  <si>
    <t>2.2. Количество случаев закрытия объектов по причине нарушения противопожарного режима и несвоевременного устранения предписаний ОГПН, %</t>
  </si>
  <si>
    <t>2.3. Количество случаев закрытия объектов образования на срок более одних суток по причине несвоевременного устранения аварий систем инженерного обеспечения (электро, тепло, водоснабжения), шт.</t>
  </si>
  <si>
    <t>3.1. Количество капитально отремонтированных зданий общеобразовательных учреждений, находящихся в оперативном управлении МКУ "ТОиЭЗ", шт.</t>
  </si>
  <si>
    <t>3.2. Количество зданий общеобразовательных учреждений, находящихся в оперативном управлении МКУ "ТОиЭЗ", подготовленных к новому учебному году, шт.</t>
  </si>
  <si>
    <t>3.3. Количество зданий дошкольных образовательных учреждений, находящихся в оперативном управлении МКУ "ТОиЭЗ", подготовленных к новому учебному году, шт.</t>
  </si>
  <si>
    <t>3.4. Количество отремонтированных пищеблоков в общеобразовательных учреждениях, шт.</t>
  </si>
  <si>
    <t>3.5. Количество зданий общеобразовательных учреждений, в которых проведена замена систем противопожарной безопасности со сроком службы 10 и более лет, шт.</t>
  </si>
  <si>
    <t>3.6. Доля общеобразовательных учреждений, здания которых находятся в аварийном состоянии или требуют капитального ремонта, %</t>
  </si>
  <si>
    <t>3.7. Доля дошкольных образовательных учреждений, здания которых находятся в аварийном состоянии или требуют капитального ремонта, %</t>
  </si>
  <si>
    <t>3.8. Доля общеобразовательных и дошкольных  учреждений, в зданиях которых созданы условия для обучения детей с инвалидностью и детей с ОВЗ, %</t>
  </si>
  <si>
    <t>3.9. Доля образовательных  учреждений, в зданиях которых проведены мероприятия по замене систем противопожарной безопасности со сроком службы 10 и более лет, %</t>
  </si>
  <si>
    <t>2.4. Количество случаев закрытия объектов по причине нарушения санэпидемиологического состояния и несвоевременного устранения предписаний ОРПН, шт.</t>
  </si>
  <si>
    <t>1.6. Количество созданных спортивных объектов по месту жительства, на территории образовательных учреждений, ед.</t>
  </si>
  <si>
    <t>1.4. Количество приобретенного специализированного автотранспорта для обслуживания населения удаленных территорий, ед.</t>
  </si>
  <si>
    <t>1.3. Количество созданных модельных библиотек, ед.</t>
  </si>
  <si>
    <t xml:space="preserve">Итоговое значение показателя будет достигнуто в 4 квартале </t>
  </si>
  <si>
    <t>2.1. Доля расходов, направленных на приобретение основных средств, в общем объеме расходов муниципальных учреждений культуры, %</t>
  </si>
  <si>
    <t>3.1. Количество детей,  привлекаемых к участию в творческих мероприятиях, чел.</t>
  </si>
  <si>
    <t>4.2. Количество участников культурно-досуговых мероприятий, проводимых муниципальными учреждениями клубного типа, чел.</t>
  </si>
  <si>
    <t>4.4. Доля учащихся с 1 по 4 классы общеобразовательных учреждений городского округа Жигулевск Самарской области, вовлеченных в движение "Орлята России" к 2030 году, %</t>
  </si>
  <si>
    <t>1.1. Количество созданных рабочих мест для несовершеннолетних граждан, принявших участие в мероприятиях в период каникул и свободное от учебы время, ед.</t>
  </si>
  <si>
    <t>2.1. Количество молодежных объединений, принявших участие в мероприятиях городского и (или) областного и (или) всероссийского уровней, ед.</t>
  </si>
  <si>
    <t>2.2. Количество молодежи, вовлеченной в добровольческую деятельность, чел.</t>
  </si>
  <si>
    <t>2.3. Доля молодых людей, вовлеченных в добровольческую деятельность, %</t>
  </si>
  <si>
    <t>2.4. Количество участников слета детских организаций, чел.</t>
  </si>
  <si>
    <t>2.5. Количество молодежных объединений, принявших участие в Слете детских и молодежных объединений, ед.</t>
  </si>
  <si>
    <t>7.1. Количество организованных мероприятий в рамках текущей деятельности, ед.</t>
  </si>
  <si>
    <t>6.1. Количество  детей, пребывающих в лагерях дневного пребывания, чел.</t>
  </si>
  <si>
    <t>5.1. Количество мероприятий, направленных на профилактику асоциального и деструктивного поведения подростков и молодежи, поддержка детей и молодежи, находящейся в социально-опасном положении, ед.</t>
  </si>
  <si>
    <t>4.1. Количество городских мероприятий в сфере молодежной политики, ед.</t>
  </si>
  <si>
    <t>4.2. Количество посещений мероприятий, ед.</t>
  </si>
  <si>
    <t>4.3. Количество поддержанных студентов педагогов, чел.</t>
  </si>
  <si>
    <t xml:space="preserve">3.1. Количество граждан, регулярно участвующих в работе патриотических объединений и клубов, чел. </t>
  </si>
  <si>
    <t>3.2. Доля молодых людей, участвующих в проектах и программах, направленных на профессиональное и личностное развитие, %</t>
  </si>
  <si>
    <t>3.3. Доля молодых людей, участвующих в проектах и программах, направленных на патриотическое воспитание, %</t>
  </si>
  <si>
    <t>3.4. Количество участников патриотического фестиваля "За нами Россия!", чел.</t>
  </si>
  <si>
    <t>3.5. Количество зрителей патриотического фестиваля "За нами Россия!", чел.</t>
  </si>
  <si>
    <t>Задача 1. Координация взаимодействия администрации городского округа Жигулевск, общественных объединений, других учреждений и организаций при решении проблем ветеранов</t>
  </si>
  <si>
    <t>Задача 2. Организация медико-социальной реабилитации ветеранов и граждан пожилого возраста</t>
  </si>
  <si>
    <t>3.2. Количество проведенных культурно-массовых и спортивных мероприятий для ветеранов и граждан пожилого возраста, ед.</t>
  </si>
  <si>
    <t xml:space="preserve">Количество направлений выделенных министерством здравоохранения </t>
  </si>
  <si>
    <t>3.1. Количество адаптированных жилых помещений и общедомового имущества с учетом требований их доступности для маломобильных граждан, ед.</t>
  </si>
  <si>
    <t>Задача 5. Информационное, кадровое и методическое обеспечение системы реабилитации инвалидов</t>
  </si>
  <si>
    <t>5.1. Количество публикаций и телерепортажей, посвященных актуальным проблемам инвалидов, деятельности их общественных организаций; освещающих мероприятия по созданию безбарьерной среды жизнедеятельности для маломобильных групп населения в г.о.Жигулевск, ед.</t>
  </si>
  <si>
    <t xml:space="preserve">Количество публикаций в сми и сети интернет </t>
  </si>
  <si>
    <t>Количество обратившихся в УСЗН, КЦСОН и КСПН</t>
  </si>
  <si>
    <t xml:space="preserve">Количество средств выделенных МСДиСП </t>
  </si>
  <si>
    <t>1. Количество порций компенсируемых в размере 100% понесенных расходов за питание в общеобразовательных учреждениях детям из многодетных семей, получающих пенсию по потере кормильца,  детям-инвалидам, в размере 50%  одного вида  питания (обед или завтрак) детям из многодетных семей, признанных в установленном порядке малоимущими, пор.</t>
  </si>
  <si>
    <t>1. Количество поездок к местам проведения мероприятий для участников специальной военной операции и членов их семей, ед.</t>
  </si>
  <si>
    <t>2. Количество граждан, получивших компенсацию понесенных расходов членам семей участников СВО, попавших в трудную жизненную ситуацию, чел.</t>
  </si>
  <si>
    <t>2.1. Количество СМСП, получивших услуги в центре "Мой бизнес" в г.о.Жигулевск, ед.</t>
  </si>
  <si>
    <t>2.2. Количество самозанятых граждан, получивших услуги в центре "Мой бизнес" в г.о.Жигулевск, ед.</t>
  </si>
  <si>
    <t>2.3. Количество потенциальных СМСП, получивших услуги в центре "Мой бизнес" в г.о.Жигулевск, ед.</t>
  </si>
  <si>
    <t>2.4. Количество обращений в центр "Мой бизнес" в г.о.Жигулевск за услугами и мерами поддержки, ед.</t>
  </si>
  <si>
    <t>2.5. Доля субъектов МСП, превысивших передельные значения для определения категорий субъектов МСП (микро-, малые, средние), %</t>
  </si>
  <si>
    <t>Задача 4. Развитие и поддержка предпринимательской инициативы. Пропаганда предпринимательства</t>
  </si>
  <si>
    <t>3.1. Количество займов, предоставленных СМСП в Фонде, ед.</t>
  </si>
  <si>
    <t>3.2. Объем займов, предоставленных СМСП в Фонде, млн.руб.</t>
  </si>
  <si>
    <t>3.3. Количество направленных в АО "ГФСО" уникальных субъектов МСП, заинтересованных в получении финансовой поддержки, ед.</t>
  </si>
  <si>
    <t>Количество предоставленных мест для размещения нестационарных торговых объектов без проведения торгов (конкурсов, аукционов) на льготных условиях или на безвозмездной основе производителям товаров (сельскохозяйственных и продовольственных товаров, в том числе фермерской продукции) и организациям потребительской кооперации, ед.</t>
  </si>
  <si>
    <t>Задача 10. Реализация комплекса мер по защите прав потребителей в городском округе Жигулевск</t>
  </si>
  <si>
    <t>Количество мест нестационарных торговых объектов и мобильных объектов общественного питания, включенных в Схему размещения нестационарных торговых объектов, расположенных на территории городского округа Жигулевск, ед.</t>
  </si>
  <si>
    <t>4.1. Количество публикаций в муниципальных СМИ, официальных сайтах, наружная реклама, ед.</t>
  </si>
  <si>
    <t>4.2. Количество СМСП, участников региональных предпринимательских конкурсов, ед.</t>
  </si>
  <si>
    <t>4.3. Количество субъектов МСП, ед.</t>
  </si>
  <si>
    <t>4.4. Количество СМСП, принявших участие во Всероссийском опросе работодателей о перспективной потребности в кадрах, ед.</t>
  </si>
  <si>
    <t>5.1. Количество проведенных мероприятий (семинаров, конференций, круглых столов, встреч по актуальным вопросам предпринимательской деятельности), ед.</t>
  </si>
  <si>
    <t>5.2. Количество СМСП, принявших участие в мероприятиях, проводимых центром "Мой бизнес", чел.</t>
  </si>
  <si>
    <t>6.1. Количество СМСП, отвечающих критериям отнесения к социальному предпринимательству, направленных в МЭР СО (ИКАСО), ед.</t>
  </si>
  <si>
    <t>6.2. Увеличение количества молодых предпринимателей (до 25 лет), ед.</t>
  </si>
  <si>
    <t>6.3. Охват участников мероприятий среди молодежи, чел.</t>
  </si>
  <si>
    <t>6.4. Количество мероприятий для школьников и студентов, ед.</t>
  </si>
  <si>
    <t>6.5. Охват участников мероприятий среди социального, креативного и семейного бизнеса, чел.</t>
  </si>
  <si>
    <t>8.1. Рост оборота розничной торговли к предыдущему году, %</t>
  </si>
  <si>
    <t>8.2. Количество отчетов специализированной организации об оценке рыночной стоимости платы за размещение нестационарного торгового объекта в отношении свободных мест размещения нестационарных торговых объектов, включенных в схему размещения нестационарных торговых объектов на территории городского округа Жигулевск, ед.</t>
  </si>
  <si>
    <t>8.3. Количество организованных ярмарок на территории городского округа Жигулевск в соответствии с действующим законодательством, ед.</t>
  </si>
  <si>
    <t>8.4. Количество выявленных административных правонарушений, ответственность за которые предусмотрена статьей 6.1. Закона Самарской области от 01.11.2007 № 115-ГД "Об административных правонарушениях на территории Самарской области", в целях упорядочивания торговой деятельности на территории городского округа Жигулевск, ед.</t>
  </si>
  <si>
    <t xml:space="preserve">1.1. Количество объектов  муниципального имущества, находящегося в казне, в отношении которых проведена оценка рыночной стоимости, ед. </t>
  </si>
  <si>
    <t>2.1. Количество объектов муниципального имущества, на которые подготовлена техническая документация, ед.</t>
  </si>
  <si>
    <t>Запрашиваемые в ГУП "ЦТИ" технически сведения относятся к информации, предоставляемой в соответствии с проводимой работой по реализации Федерального закона № 518-ФЗ на безвозмездной основе, освоение финансирования планируется до конца года. Изготовление технических планов выполняет МКУ "ЖСЗ" в рамках текущей деятельности. Заключаются договора на изготовление технических паспортов</t>
  </si>
  <si>
    <t>Количество незаселенных жилых помещений муниципального жилищного фонда, содержание которых осуществляется за счет средств программы, помещений (кв.)</t>
  </si>
  <si>
    <t>Задача 6. Увеличение количества муниципального имущества городского округа Жигулевск, в перечне имущества городского округа Жигулевск, предназначенного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предпринимательства, самозанятым гражданам 
Задача 7.  Расширение состава имущества, включаемого в Перечень, улучшение его качества
Задача 8. Увеличение количества имущества, предоставляемого субъектам МСП в долгосрочное владение (пользование) на основании договоров из Перечней
Задача 9. Совершенствование льготного порядка предоставления имущества в аренду
Задача 10. Упрощение и повышение прозрачности процедур предоставления имущества во владение (пользование)</t>
  </si>
  <si>
    <t>2. Доля сданных в аренду субъектами малого и среднего предпринимательства и организациям, образующим инфраструктуру поддержки субъектов малого и среднего предпринимательства, объектов недвижимого имущества. включенных в  перечень, в общем количестве объектов недвижимого имущества, включенных в данный перечень, %</t>
  </si>
  <si>
    <t>Количество помещений муниципального жилищного фонда и нежилых помещений казны для оплаты взносов на капитальный ремонт, ед.</t>
  </si>
  <si>
    <t>1. Ежегодное увеличение не менее чем на 10% количества объектов имущества в перечне имущества городского округа Жигулевск, предназначенного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предпринимательства, самозанятым гражданам, ед.</t>
  </si>
  <si>
    <t xml:space="preserve">Муниципальная программа «Повышение качества предоставления муниципальных услуг» на 2022-2027 годы
</t>
  </si>
  <si>
    <t>Подпрограмма №1:
«Развитие муниципальной службы в городском округе Жигулевск» 
на 2022-2027 годы</t>
  </si>
  <si>
    <t xml:space="preserve">1.1. Актуальность сформированной нормативной базы, регулирующей вопросы муниципальной службы на территории городского округа Жигулевск, %                                       </t>
  </si>
  <si>
    <t>2.1. Доля муниципальных служащих, прошедших обучение по программам повышения квалификации (от количества муниципальных служащих, которым необходимо обучение), %</t>
  </si>
  <si>
    <t>3.1. Доля муниципальных служащих, данные о которых включены в Реестр муниципальных служащих городского округа Жигулевск (от общего количества муниципальных служащих), %</t>
  </si>
  <si>
    <t>3.2. Доля должностей муниципальной службы, для которых утверждены должностные инструкции, соответствующие требованиям, установленным муниципальными правовыми актами городского округа Жигулевск, %</t>
  </si>
  <si>
    <t>2.2. Количество муниципальных служащих, принявших участие в мероприятиях, проводимых Правительством Самарской области, чел.</t>
  </si>
  <si>
    <t>4.1. Доля должностей муниципальной службы, для которых сформирован кадровый резерв от общего количества должностей муниципальной службы, для которых требуется формирование кадрового резерва, %</t>
  </si>
  <si>
    <t>4.2. Наличие программного продукта АКС управления персоналом (с необходимым количеством специальных модулей), ед.</t>
  </si>
  <si>
    <t>4.3. Количество поощрений муниципальных служащих, ед.</t>
  </si>
  <si>
    <t>5.1. Количество заседаний комиссии по соблюдению требований к служебному поведению муниципальных служащих и регулированию конфликта интересов на муниципальной службе, ед.</t>
  </si>
  <si>
    <t>5.2. Актуализация размещенной информации по вопросам муниципальной службы, %</t>
  </si>
  <si>
    <t>5.3. Доля сведений о доходах, о расходах, об имуществе и обязательствах имущественного характера, представленных муниципальными служащими и членами их семей, в отношении которых проведен внутренний мониторинг на их полноту и достоверность (от общего количества предоставленных сведений), %</t>
  </si>
  <si>
    <t>6.1. Доля муниципальных услуг, предоставляемых в электронном виде, %</t>
  </si>
  <si>
    <t>1.1. Соблюдение сроков оказания государственных и муниципальных услуг (в том числе предельных сроков осуществления административных процедур, указанных в соглашениях с органами власти и организациями, ответственными за оказание государственных и муниципальных услуг, предоставляемых на базе МФЦ), %</t>
  </si>
  <si>
    <t>1.2. Отсутствие жалоб потребителей государственных и муниципальных услуг, жалобы</t>
  </si>
  <si>
    <t>1.3. Удовлетворенность потребителей государственных и муниципальных услуг работой МФЦ, %</t>
  </si>
  <si>
    <t>1.1. Соблюдение сроков, полноты и достоверности донесения информации, %</t>
  </si>
  <si>
    <t>5.1. Количество опубликованных в городской газете и на официальном сайте администрации городского округа Жигулевск статей по вопросам охраны труда, ед.</t>
  </si>
  <si>
    <t>5.3. Количество проведенных городских семинаров и совещаний с рассмотрением вопросов охраны труда, ед.</t>
  </si>
  <si>
    <t>5.4. Количество подписок на журналы по охране труда, ед.</t>
  </si>
  <si>
    <t>2.5. Наличие реестра СОНКО - получателей муниципальной поддержки, ед.</t>
  </si>
  <si>
    <t>Денежная выплата осуществляется два раза в год: 
1) не позднее 10 августа текущего финансового года за период с 1 января по 30 июня текущего финансового года;
2) не позднее 10 декабря текущего финансового года за период с 1 июля по 31 декабря текущего финансового года</t>
  </si>
  <si>
    <t>3.2. Количество участников социально значимых мероприятий и проектов, реализованных СОНКО на территории городского округа Жигулевск, чел.</t>
  </si>
  <si>
    <t>Задача 1. Повышение обеспеченности врачебными кадрами,снижение коэффициента совместительства</t>
  </si>
  <si>
    <t>1.1. Количество медицинских работников, получивших компенсацию расходов по договору найма (поднайма) жилого помещения, чел.</t>
  </si>
  <si>
    <t>Показатели будут достигнуты в 4 квартале</t>
  </si>
  <si>
    <t>Задача 1. Переселение граждан из многоквартирных жилых домов, признанных в установленном порядке аварийными и подлежащими сносу или реконструкции в период с 1 января 2017 года до 01 января 2022 года                                           Задача 2. Предоставление государственной поддержки на переселение граждан из аварийного жилищного фонда</t>
  </si>
  <si>
    <t>1. Количество обследований водоприемных оголовков водозаборного сооружения водоснабжения г.о.Жигулевск, шт.</t>
  </si>
  <si>
    <t>2. Снижение аварийности объектов водоснабжения, %</t>
  </si>
  <si>
    <t>3. Количество актуализированных схем водоснабжения и водоотведения на территории г.о.Жигулевск, шт.</t>
  </si>
  <si>
    <t>4. Количество проведенных инвентаризаций объектов водоснабжения и водоотведения с целью определения их эксплуатационного состояния, шт.</t>
  </si>
  <si>
    <t>5. Количество проведенных технических обследований систем водоснабжения и водоотведения городского округа Жигулевск Самарской области и актуализации схемы водоснабжения и водоотведения</t>
  </si>
  <si>
    <t>1. Количество граждан, ежегодно проходящих профилактический осмотр и (или) диспансеризацию, человек</t>
  </si>
  <si>
    <t>2. Количество публикаций в СМИ и в сети Интернет направленных на формирование здорового образа жизни, шт.</t>
  </si>
  <si>
    <t>3. Количество проведенных городских мероприятий мотивирующих граждан к здоровому образу жизни, шт.</t>
  </si>
  <si>
    <t>4. Количество участников молодежных акций антиалкогольной, антинаркотической и антитабачной направленности, чел.</t>
  </si>
  <si>
    <t>5. Проведение физкультурно-оздоровительных мероприятий среди различных категорий граждан по месту работы и учебы, направленных на формирование ЗОЖ, в том числе предусматривающих выполнение нормативов комплекса ГТО, шт.</t>
  </si>
  <si>
    <t>1. Количество благоустроенных дворовых территорий, шт.</t>
  </si>
  <si>
    <t>3. Количество разработанных конкурсных заявок, шт.</t>
  </si>
  <si>
    <t>4. Доля благоустроенных муниципальных территорий общего пользования, %</t>
  </si>
  <si>
    <t>5. Доля благоустроенных дворовых территорий, %</t>
  </si>
  <si>
    <t>2.1. Количество студентов высших учебных заведений и ординаторов, получающих денежную выплату, чел.</t>
  </si>
  <si>
    <t>Отчет о ходе реализации муниципальных программ городского округа Жигулевск по состоянию на "01" октября 2025 года</t>
  </si>
  <si>
    <t>1102</t>
  </si>
  <si>
    <t>ДТП с погибшими за 9 месяцев не было</t>
  </si>
  <si>
    <t>Работы на завершающем этапе</t>
  </si>
  <si>
    <t>3.Задача Поддержка студентов высших учебных заведений и ординаторов, обучающимся по медицинским специальностям и заключившим договор о целевом обучении с государственным учреждением здравоохранения, подведомственным министерству здравоохранения Самарской области расположенных на территории городского округа Жигулевск (ГБУЗ СО «Жигулевская ЦГБ») в виде денежной выплаты.</t>
  </si>
  <si>
    <t>98,86% (всего р.м. 9249, из них на 9144 р.м. проведена СОУТ)</t>
  </si>
  <si>
    <t>140,34 % (обучено 5861 чел. из запланированных к обучению на 2025 год 4176 чел - 1/3 от общего кол-ва работников)</t>
  </si>
  <si>
    <t>78,75 % (всего в 2025 г.126 публикаций: 12 в газете, 60 на официальном сайте)</t>
  </si>
  <si>
    <t>100% (всего в 2025 году: 10 совещания с СОТ, 3 заседание координац. совета, 3 заседание трехсторонн. комиссии)</t>
  </si>
  <si>
    <t>Подписка на электронную систему по охране труда</t>
  </si>
  <si>
    <t>В 3 квартале 2025 года несчастных случаев на производстве со смертельным исходом на территории городского округа не зарегистрировано</t>
  </si>
  <si>
    <t>В 1 квартале 2025 года несчастных случаев на производстве на территории городского округа не зарегистрировано, во 2 квартале АО "АКОМ" 1 н/с легкий, в 3 квартале ООО "Газпром Газораспределением Самара"</t>
  </si>
  <si>
    <t>Работе по оценке рыночной стоимости предшествует работа по формированию земельных участков, постановка на государственный кадастровый учет, получение технических условий для подключениям к сетям, поэтому значение целевых индикаторов планируется в 4 квартале 2025 года</t>
  </si>
  <si>
    <t xml:space="preserve">Работы проводятся в рамках МЗ МБУ "Благоустройство", показатель будет достигнут в 4 квартале </t>
  </si>
  <si>
    <t xml:space="preserve">Показатель будет достигнут в 4 квартале </t>
  </si>
  <si>
    <t>Количество выполненных комплексных работ по приведению показателей, превышающих предельно-допустимые концентрации к нормальным значениям утвержденного проекта НДС на объекте "Проектирование и реконструкция канализационных очистных сооружений села Богатырь г.о.Жигулевск"</t>
  </si>
  <si>
    <t>Показатели будут выполнены в 4 квартале</t>
  </si>
  <si>
    <t>Объем сбросов загрязненных сточных вод, отводимых в реку Волга Самарской области на территории городского округа Жигулевск в результате реконструкции канализационных очистных сооружений, тыс.м3/год</t>
  </si>
  <si>
    <t>Количество проведенных лабораторно-инструментальных исследований с выдачей протоколов и экспертных заключений объекту "Реконструкция канализационных очистных сооружений с. Солнечная Поляна г.о.Жигулевск", шт.</t>
  </si>
  <si>
    <t>1. Количество инициированных проектов по поддержке общественных инициатив, ед.</t>
  </si>
  <si>
    <t>2. Количество реализованных проектов по поддержке общественных инициатив, ед.</t>
  </si>
  <si>
    <t>3. Доля внебюджетных средств, привлеченных для софинансирования проектов по поддержке общественных инициатив в денежной форме и (или) неденежной форме (неоплачиваемый вклад), %</t>
  </si>
  <si>
    <t xml:space="preserve">1. Площадь усовершенствованных покрытий, убираемых механизированным способом, включая остановки общественного транспорта, м2 </t>
  </si>
  <si>
    <t xml:space="preserve">2. Площадь неусовершенствованных покрытий, убираемых вручную, м2 </t>
  </si>
  <si>
    <t>4. Объем убранных деревьев, упавших после сильных ветров, м3</t>
  </si>
  <si>
    <t>5. Количество высаженной цветочной рассады, шт.</t>
  </si>
  <si>
    <t>6. Количество обустроенных мест массового отдыха населения в водоохранных зонах, на особо охраняемых и других природных территориях элементами сбора и удаления отходов, шт.</t>
  </si>
  <si>
    <t>7. Количество спиленных аварийных деревьев, куб.м.</t>
  </si>
  <si>
    <t>8. Количество деревьев, подвергнутых формовочной обрезке, куб.м.</t>
  </si>
  <si>
    <t>9. Количество отремонтированных подпорных стенок и лестниц</t>
  </si>
  <si>
    <t>10. Проведение отдельных видов работ по ремонту многоквартирных домов и благоустройству их дворовых территорий</t>
  </si>
  <si>
    <t>11. Количество благоустроенных территорий общего пользования в рамках реализации мероприятий государственной программы "Поддержка инициатив населения муниципальных образований в Самарской области", шт.</t>
  </si>
  <si>
    <t>12. Количество обслуживаемых фонтанов, шт.</t>
  </si>
  <si>
    <t>13. Благоустройство территорий по наказам избирателей, шт.</t>
  </si>
  <si>
    <t>14. Количество приобретенной техники по лизингу, ед.</t>
  </si>
  <si>
    <t>15. Количество обустроенных противопожарных полос в местах примыкания г.о. Жигулевск к лесным массивам, км</t>
  </si>
  <si>
    <t>16. Количество очищенных прудов, шт.</t>
  </si>
  <si>
    <t>17. Количество расчищенных территорий в с. Бахилова Поляна для проведения геодезических работ по разбивке земельных участков, шт.</t>
  </si>
  <si>
    <t>18. Количество благоустроенных территорий парка с. Ширяево вокруг Монумента погибшим воинам, шт.</t>
  </si>
  <si>
    <t>19. Количество отремонтированных тротуаров по адресу: ул. Приволжская 5 ("Памятник Герою Советского Союза Ф.И.Ткачеву" в сквере на пересечении улиц Приволжской и Гагарина, шт.</t>
  </si>
  <si>
    <t>20. Количество проведенных работ по ремонту ступеней на территории парка "им.40-летия ВЛКСМ", ед.</t>
  </si>
  <si>
    <t>21. Количество отремонтированных ограждений на ул. Победы, ед.</t>
  </si>
  <si>
    <t>1. Протяженность промытых трубопроводов ливневой канализации (различных диаметров), п.м.</t>
  </si>
  <si>
    <t xml:space="preserve">2. Объем очищенных камер, проходных и полупроходных каналов от мокрого ила и грязи, м3 </t>
  </si>
  <si>
    <t xml:space="preserve">3. Площадь очищенных ливневых ручьев от ила, грязи, мусора, ТБО и сорной растительности, м2 </t>
  </si>
  <si>
    <t>4. Количество восстановленных ливневых канализаций по ул. Репина, д. 17</t>
  </si>
  <si>
    <t>5. Количество устроенных ливневых канализаций с отводом воды с "Морквашинского сада" в существующий колодец</t>
  </si>
  <si>
    <t>6. Количество устроенных ливневых канализаций с отводом воды по ул. Комсомольская, д. 52 в существующий колодец</t>
  </si>
  <si>
    <t>1. Площадь территории мест захоронения, на которой выполнены работы по благоустройству, м2</t>
  </si>
  <si>
    <t>2. Доля очищенной территории кладбищ от случайного и негабаритного мусора, %</t>
  </si>
  <si>
    <t>3. Процент по выполнению работ по уборке негабаритного мусора с территории кладбищ, %</t>
  </si>
  <si>
    <t>4. Степень очистки территории кладбища от свежевыпавшего снега, %</t>
  </si>
  <si>
    <t>5. Доля обработанных асфальтовых покрытий на кладбищах противогололедными материалами, %</t>
  </si>
  <si>
    <t>6. Объем собранного мусора в контейнеры и вывезенного на полигон ТБО с территории кладбищ (городское кладбище), %</t>
  </si>
  <si>
    <t>7. Объем собранного мусора в контейнеры и вывезенного на полигон ТБО с территории кладбищ (сельские кладбища), %</t>
  </si>
  <si>
    <t>8. Обеспечение своевременного ухода за бесхозными могилами спец.квартала кладбища, шт.</t>
  </si>
  <si>
    <t>9.Процент содержания старого кладбища, %</t>
  </si>
  <si>
    <t>10. Количество проведенных инвентаризаций кладбищ</t>
  </si>
  <si>
    <t>1. Количество единиц оборудования, применяемых при проведении работ по ремонту уличного освещения г.о.Жигулевск  шт.</t>
  </si>
  <si>
    <t>2. Количество отремонтированных (реконструированных) светоточек уличного освещения городского округа Жигулевск, шт.</t>
  </si>
  <si>
    <t>3. Объем потребленной электроэнергии для осуществления уличного освещения, тыс.кВт/ч</t>
  </si>
  <si>
    <t>4. Устройство уличного освещения по ул. Ново-Самарская от ул.Интернационалистов до границы железнодорожного переезда, шт.</t>
  </si>
  <si>
    <t>2. Количество благоустроенных муниципальных территорий общего пользования, в том числе: шт.</t>
  </si>
  <si>
    <t>дополнительные территории, благоустроенные вне федерального проекта «Формирование комфортной городской среды»</t>
  </si>
  <si>
    <t>На территории г.о.Жигулевск в 2025 году проводятся федеральные комплексные кадастровые работы в отношении 43 кадастровых кварталов в период с 01.01.2025 по 31.12.2025 из федерального бюджета. Выполнение показателя планируется в 4 квартале 2025 года</t>
  </si>
  <si>
    <t>1. Количество реконструированных котельных, ед.</t>
  </si>
  <si>
    <t>1. Количество актуализированных схем теплоснабжения в административных границах городского округа Жигулевск, шт.</t>
  </si>
  <si>
    <t>2. Количество проведенных аварийно-восстановительных работ на кабельной линии к котельной № 25, шт.</t>
  </si>
  <si>
    <t>Прочие средства</t>
  </si>
  <si>
    <t xml:space="preserve">Количество обратившихся  ветеранов        </t>
  </si>
  <si>
    <t>10/0/7</t>
  </si>
  <si>
    <t>139</t>
  </si>
  <si>
    <t>139/60</t>
  </si>
  <si>
    <t>55,6/60%</t>
  </si>
  <si>
    <t>40/0/116,67%</t>
  </si>
  <si>
    <t>327</t>
  </si>
  <si>
    <t>50</t>
  </si>
  <si>
    <t>4</t>
  </si>
  <si>
    <t>27</t>
  </si>
  <si>
    <t>9</t>
  </si>
  <si>
    <t>8</t>
  </si>
  <si>
    <t>46/79</t>
  </si>
  <si>
    <t>46/65,83%</t>
  </si>
  <si>
    <t>75</t>
  </si>
  <si>
    <t>178</t>
  </si>
  <si>
    <t>86/1748</t>
  </si>
  <si>
    <t>114,67/87,4%</t>
  </si>
  <si>
    <t>Количество определено министерством труда, занятости и миграционной политики</t>
  </si>
  <si>
    <t>Порядок заявительный. Обратилось меньшее количество медицинских работников. Выплаты осуществляются в течении 20 рабочих дней с момента окончания квартала (запланированная сумма 205 тыс.руб.)</t>
  </si>
  <si>
    <t>1. Количество котельных, на тепловых сетях которых проведен капитальный ремонт, ед.</t>
  </si>
  <si>
    <t>2. Количество проведенного технического обследования сетей теплоснабжения и ГВС котельных 13А, 22А, ед.</t>
  </si>
  <si>
    <t>2. Количество проведённых строительных контролей на объекте "Капитальный ремонт сетей теплоснабжения и ГВС котельных 13А и 22 А, ед.</t>
  </si>
  <si>
    <t>3. Количество проведенных сортировок демонтированных труб на объекте "Капитальный ремонт сетей теплоснабжения и ГВС котельных 13А и 22А", ед.</t>
  </si>
  <si>
    <t>4. Проведение государственной (негосударственной) экспертизы проектной документации, осуществление строительного контроля за капитальным ремонтом объектов капитального строительства, ед.</t>
  </si>
  <si>
    <t xml:space="preserve">3. Площадь окашиваемых территорий, м2 </t>
  </si>
  <si>
    <t>Денежные средства будут перенесены на 2026 год всвязи с изготовлением пандуса в период с октября по декабрь и невозможностью выполнения работ до конца года</t>
  </si>
  <si>
    <t>6. Доля протяженности автомобильных дорог общего пользования местного значения, отвечающих нормативным требованиям,%</t>
  </si>
  <si>
    <t>2481 чел (НП Молодежь и дети)</t>
  </si>
  <si>
    <t>5558 чел (НП Молодежь и дети)</t>
  </si>
  <si>
    <t>В соответствии с заключенными договорами</t>
  </si>
  <si>
    <t>7. Снижение количества ДТП с пострадавшими, ед.</t>
  </si>
  <si>
    <t>Профинанси-ровано в отчетном периоде, тыс.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</si>
</sst>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0.0%"/>
    <numFmt numFmtId="166" formatCode="#,##0.00000"/>
    <numFmt numFmtId="167" formatCode="#,##0.00_ ;\-#,##0.00\ "/>
  </numFmts>
  <fonts count="33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color rgb="FFFF0000"/>
      <name val="Arial Cyr"/>
      <charset val="204"/>
    </font>
    <font>
      <sz val="13"/>
      <name val="Arial Cyr"/>
      <charset val="204"/>
    </font>
    <font>
      <b/>
      <sz val="13"/>
      <name val="Times New Roman"/>
      <family val="1"/>
      <charset val="204"/>
    </font>
    <font>
      <b/>
      <sz val="13"/>
      <color indexed="10"/>
      <name val="Arial Cyr"/>
      <charset val="204"/>
    </font>
    <font>
      <sz val="10"/>
      <name val="Arial Cyr"/>
      <charset val="204"/>
    </font>
    <font>
      <sz val="10"/>
      <color rgb="FF00B050"/>
      <name val="Arial Cyr"/>
      <charset val="204"/>
    </font>
    <font>
      <sz val="10"/>
      <color theme="1"/>
      <name val="Calibri"/>
      <family val="2"/>
      <charset val="204"/>
      <scheme val="minor"/>
    </font>
    <font>
      <sz val="13"/>
      <color rgb="FF7030A0"/>
      <name val="Arial Cyr"/>
      <charset val="204"/>
    </font>
    <font>
      <sz val="10"/>
      <color rgb="FF7030A0"/>
      <name val="Arial Cyr"/>
      <charset val="204"/>
    </font>
    <font>
      <u/>
      <sz val="10"/>
      <color rgb="FF7030A0"/>
      <name val="Arial Cyr"/>
      <charset val="204"/>
    </font>
    <font>
      <b/>
      <sz val="13"/>
      <color rgb="FFFF0000"/>
      <name val="Arial Cyr"/>
      <charset val="204"/>
    </font>
    <font>
      <b/>
      <u/>
      <sz val="10"/>
      <color rgb="FFFF0000"/>
      <name val="Arial Cyr"/>
      <charset val="204"/>
    </font>
    <font>
      <b/>
      <sz val="10"/>
      <name val="Arial Cyr"/>
      <charset val="204"/>
    </font>
    <font>
      <b/>
      <u/>
      <sz val="10"/>
      <name val="Arial Cyr"/>
      <charset val="204"/>
    </font>
    <font>
      <b/>
      <sz val="14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7" fillId="0" borderId="0" applyFont="0" applyFill="0" applyBorder="0" applyAlignment="0" applyProtection="0"/>
  </cellStyleXfs>
  <cellXfs count="57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49" fontId="1" fillId="2" borderId="0" xfId="0" applyNumberFormat="1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10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1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4" fontId="2" fillId="0" borderId="8" xfId="0" applyNumberFormat="1" applyFont="1" applyBorder="1" applyAlignment="1">
      <alignment horizontal="center" wrapText="1"/>
    </xf>
    <xf numFmtId="4" fontId="2" fillId="0" borderId="18" xfId="0" applyNumberFormat="1" applyFont="1" applyBorder="1" applyAlignment="1">
      <alignment horizontal="center" wrapText="1"/>
    </xf>
    <xf numFmtId="10" fontId="2" fillId="0" borderId="8" xfId="0" applyNumberFormat="1" applyFont="1" applyBorder="1" applyAlignment="1">
      <alignment horizontal="center" wrapText="1"/>
    </xf>
    <xf numFmtId="10" fontId="1" fillId="0" borderId="8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/>
    </xf>
    <xf numFmtId="4" fontId="2" fillId="0" borderId="8" xfId="0" applyNumberFormat="1" applyFont="1" applyBorder="1" applyAlignment="1">
      <alignment horizontal="center" vertical="top" wrapText="1"/>
    </xf>
    <xf numFmtId="4" fontId="2" fillId="0" borderId="8" xfId="0" applyNumberFormat="1" applyFont="1" applyBorder="1" applyAlignment="1">
      <alignment horizontal="center" vertical="center" wrapText="1"/>
    </xf>
    <xf numFmtId="10" fontId="2" fillId="0" borderId="8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left" vertical="center"/>
    </xf>
    <xf numFmtId="0" fontId="2" fillId="0" borderId="18" xfId="0" applyFont="1" applyBorder="1" applyAlignment="1">
      <alignment horizontal="right" vertical="top" wrapText="1"/>
    </xf>
    <xf numFmtId="10" fontId="2" fillId="0" borderId="11" xfId="0" applyNumberFormat="1" applyFont="1" applyBorder="1" applyAlignment="1">
      <alignment horizontal="center" wrapText="1"/>
    </xf>
    <xf numFmtId="10" fontId="2" fillId="0" borderId="16" xfId="0" applyNumberFormat="1" applyFont="1" applyBorder="1" applyAlignment="1">
      <alignment horizontal="center" vertical="top" wrapText="1"/>
    </xf>
    <xf numFmtId="4" fontId="2" fillId="0" borderId="18" xfId="0" applyNumberFormat="1" applyFont="1" applyBorder="1" applyAlignment="1">
      <alignment horizontal="center" vertical="top" wrapText="1"/>
    </xf>
    <xf numFmtId="10" fontId="2" fillId="0" borderId="19" xfId="0" applyNumberFormat="1" applyFont="1" applyBorder="1" applyAlignment="1">
      <alignment horizontal="center" vertical="top" wrapText="1"/>
    </xf>
    <xf numFmtId="10" fontId="2" fillId="0" borderId="16" xfId="0" applyNumberFormat="1" applyFont="1" applyBorder="1" applyAlignment="1">
      <alignment horizontal="center" wrapText="1"/>
    </xf>
    <xf numFmtId="0" fontId="2" fillId="0" borderId="18" xfId="0" applyFont="1" applyBorder="1" applyAlignment="1">
      <alignment horizontal="right" vertical="center" wrapText="1"/>
    </xf>
    <xf numFmtId="0" fontId="10" fillId="0" borderId="0" xfId="0" applyFont="1"/>
    <xf numFmtId="0" fontId="10" fillId="0" borderId="3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/>
    </xf>
    <xf numFmtId="4" fontId="13" fillId="0" borderId="8" xfId="0" applyNumberFormat="1" applyFont="1" applyBorder="1"/>
    <xf numFmtId="0" fontId="10" fillId="3" borderId="31" xfId="0" applyFont="1" applyFill="1" applyBorder="1" applyAlignment="1">
      <alignment horizontal="center"/>
    </xf>
    <xf numFmtId="0" fontId="10" fillId="3" borderId="16" xfId="0" applyFont="1" applyFill="1" applyBorder="1"/>
    <xf numFmtId="4" fontId="13" fillId="3" borderId="8" xfId="0" applyNumberFormat="1" applyFont="1" applyFill="1" applyBorder="1"/>
    <xf numFmtId="4" fontId="13" fillId="3" borderId="34" xfId="0" applyNumberFormat="1" applyFont="1" applyFill="1" applyBorder="1"/>
    <xf numFmtId="4" fontId="13" fillId="3" borderId="31" xfId="0" applyNumberFormat="1" applyFont="1" applyFill="1" applyBorder="1"/>
    <xf numFmtId="0" fontId="10" fillId="0" borderId="31" xfId="0" applyFont="1" applyBorder="1" applyAlignment="1">
      <alignment horizontal="center" vertical="top"/>
    </xf>
    <xf numFmtId="0" fontId="10" fillId="0" borderId="19" xfId="0" applyFont="1" applyBorder="1"/>
    <xf numFmtId="4" fontId="13" fillId="0" borderId="31" xfId="0" applyNumberFormat="1" applyFont="1" applyBorder="1" applyAlignment="1">
      <alignment horizontal="center" vertical="center"/>
    </xf>
    <xf numFmtId="4" fontId="13" fillId="0" borderId="8" xfId="0" applyNumberFormat="1" applyFont="1" applyBorder="1" applyAlignment="1">
      <alignment horizontal="center" vertical="center"/>
    </xf>
    <xf numFmtId="4" fontId="13" fillId="0" borderId="34" xfId="0" applyNumberFormat="1" applyFont="1" applyBorder="1" applyAlignment="1">
      <alignment horizontal="center" vertical="center"/>
    </xf>
    <xf numFmtId="0" fontId="10" fillId="0" borderId="35" xfId="0" applyFont="1" applyBorder="1"/>
    <xf numFmtId="0" fontId="10" fillId="0" borderId="7" xfId="0" applyFont="1" applyBorder="1"/>
    <xf numFmtId="0" fontId="16" fillId="0" borderId="0" xfId="0" applyFont="1"/>
    <xf numFmtId="0" fontId="16" fillId="0" borderId="21" xfId="0" applyFont="1" applyBorder="1"/>
    <xf numFmtId="4" fontId="17" fillId="0" borderId="0" xfId="0" applyNumberFormat="1" applyFont="1"/>
    <xf numFmtId="4" fontId="18" fillId="0" borderId="0" xfId="0" applyNumberFormat="1" applyFont="1"/>
    <xf numFmtId="0" fontId="19" fillId="0" borderId="0" xfId="0" applyFont="1"/>
    <xf numFmtId="0" fontId="19" fillId="0" borderId="21" xfId="0" applyFont="1" applyBorder="1"/>
    <xf numFmtId="4" fontId="9" fillId="0" borderId="0" xfId="0" applyNumberFormat="1" applyFont="1"/>
    <xf numFmtId="4" fontId="20" fillId="0" borderId="0" xfId="0" applyNumberFormat="1" applyFont="1"/>
    <xf numFmtId="0" fontId="10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10" fillId="0" borderId="0" xfId="0" applyNumberFormat="1" applyFont="1"/>
    <xf numFmtId="4" fontId="0" fillId="0" borderId="0" xfId="0" applyNumberFormat="1"/>
    <xf numFmtId="0" fontId="13" fillId="3" borderId="8" xfId="0" applyFont="1" applyFill="1" applyBorder="1"/>
    <xf numFmtId="0" fontId="0" fillId="3" borderId="16" xfId="0" applyFill="1" applyBorder="1"/>
    <xf numFmtId="4" fontId="14" fillId="3" borderId="8" xfId="0" applyNumberFormat="1" applyFont="1" applyFill="1" applyBorder="1"/>
    <xf numFmtId="4" fontId="14" fillId="3" borderId="31" xfId="0" applyNumberFormat="1" applyFont="1" applyFill="1" applyBorder="1"/>
    <xf numFmtId="0" fontId="14" fillId="3" borderId="34" xfId="0" applyFont="1" applyFill="1" applyBorder="1"/>
    <xf numFmtId="0" fontId="14" fillId="3" borderId="31" xfId="0" applyFont="1" applyFill="1" applyBorder="1"/>
    <xf numFmtId="4" fontId="14" fillId="3" borderId="34" xfId="0" applyNumberFormat="1" applyFont="1" applyFill="1" applyBorder="1"/>
    <xf numFmtId="4" fontId="15" fillId="3" borderId="8" xfId="0" applyNumberFormat="1" applyFont="1" applyFill="1" applyBorder="1"/>
    <xf numFmtId="4" fontId="15" fillId="3" borderId="0" xfId="0" applyNumberFormat="1" applyFont="1" applyFill="1"/>
    <xf numFmtId="4" fontId="13" fillId="3" borderId="18" xfId="0" applyNumberFormat="1" applyFont="1" applyFill="1" applyBorder="1"/>
    <xf numFmtId="0" fontId="13" fillId="3" borderId="34" xfId="0" applyFont="1" applyFill="1" applyBorder="1"/>
    <xf numFmtId="0" fontId="0" fillId="3" borderId="0" xfId="0" applyFill="1"/>
    <xf numFmtId="0" fontId="10" fillId="3" borderId="16" xfId="0" applyFont="1" applyFill="1" applyBorder="1" applyAlignment="1">
      <alignment vertical="top" wrapText="1"/>
    </xf>
    <xf numFmtId="4" fontId="2" fillId="0" borderId="18" xfId="0" applyNumberFormat="1" applyFont="1" applyBorder="1" applyAlignment="1">
      <alignment horizontal="center" vertical="center"/>
    </xf>
    <xf numFmtId="2" fontId="10" fillId="0" borderId="0" xfId="0" applyNumberFormat="1" applyFont="1"/>
    <xf numFmtId="2" fontId="0" fillId="0" borderId="0" xfId="0" applyNumberFormat="1"/>
    <xf numFmtId="49" fontId="0" fillId="0" borderId="0" xfId="0" applyNumberFormat="1"/>
    <xf numFmtId="166" fontId="0" fillId="0" borderId="0" xfId="0" applyNumberFormat="1"/>
    <xf numFmtId="0" fontId="1" fillId="0" borderId="10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wrapText="1"/>
    </xf>
    <xf numFmtId="0" fontId="1" fillId="0" borderId="16" xfId="0" applyFont="1" applyBorder="1" applyAlignment="1">
      <alignment horizontal="center" vertical="center" wrapText="1"/>
    </xf>
    <xf numFmtId="4" fontId="6" fillId="0" borderId="8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0" fontId="13" fillId="0" borderId="0" xfId="0" applyFont="1"/>
    <xf numFmtId="2" fontId="2" fillId="0" borderId="11" xfId="0" applyNumberFormat="1" applyFont="1" applyBorder="1" applyAlignment="1">
      <alignment horizontal="center" wrapText="1"/>
    </xf>
    <xf numFmtId="2" fontId="2" fillId="0" borderId="16" xfId="0" applyNumberFormat="1" applyFont="1" applyBorder="1" applyAlignment="1">
      <alignment horizontal="center" vertical="top" wrapText="1"/>
    </xf>
    <xf numFmtId="2" fontId="2" fillId="0" borderId="19" xfId="0" applyNumberFormat="1" applyFont="1" applyBorder="1" applyAlignment="1">
      <alignment horizontal="center" vertical="top" wrapText="1"/>
    </xf>
    <xf numFmtId="2" fontId="2" fillId="0" borderId="16" xfId="0" applyNumberFormat="1" applyFont="1" applyBorder="1" applyAlignment="1">
      <alignment horizontal="center" wrapText="1"/>
    </xf>
    <xf numFmtId="2" fontId="2" fillId="0" borderId="8" xfId="0" applyNumberFormat="1" applyFont="1" applyBorder="1" applyAlignment="1">
      <alignment horizontal="center" wrapText="1"/>
    </xf>
    <xf numFmtId="49" fontId="1" fillId="0" borderId="0" xfId="0" applyNumberFormat="1" applyFont="1" applyAlignment="1">
      <alignment horizontal="center" vertical="center" wrapText="1"/>
    </xf>
    <xf numFmtId="4" fontId="21" fillId="0" borderId="6" xfId="0" applyNumberFormat="1" applyFont="1" applyBorder="1" applyAlignment="1">
      <alignment horizontal="center"/>
    </xf>
    <xf numFmtId="4" fontId="22" fillId="0" borderId="34" xfId="0" applyNumberFormat="1" applyFont="1" applyBorder="1"/>
    <xf numFmtId="4" fontId="21" fillId="0" borderId="35" xfId="0" applyNumberFormat="1" applyFont="1" applyBorder="1"/>
    <xf numFmtId="4" fontId="21" fillId="0" borderId="6" xfId="0" applyNumberFormat="1" applyFont="1" applyBorder="1"/>
    <xf numFmtId="4" fontId="21" fillId="0" borderId="36" xfId="0" applyNumberFormat="1" applyFont="1" applyBorder="1"/>
    <xf numFmtId="0" fontId="2" fillId="3" borderId="8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horizontal="center" vertical="top" wrapText="1"/>
    </xf>
    <xf numFmtId="4" fontId="2" fillId="3" borderId="10" xfId="0" applyNumberFormat="1" applyFont="1" applyFill="1" applyBorder="1" applyAlignment="1">
      <alignment horizontal="center" vertical="top" wrapText="1"/>
    </xf>
    <xf numFmtId="10" fontId="2" fillId="3" borderId="10" xfId="0" applyNumberFormat="1" applyFont="1" applyFill="1" applyBorder="1" applyAlignment="1">
      <alignment horizontal="center" vertical="top" wrapText="1"/>
    </xf>
    <xf numFmtId="10" fontId="2" fillId="3" borderId="8" xfId="0" applyNumberFormat="1" applyFont="1" applyFill="1" applyBorder="1" applyAlignment="1">
      <alignment horizontal="center" vertical="top" wrapText="1"/>
    </xf>
    <xf numFmtId="4" fontId="2" fillId="3" borderId="8" xfId="0" applyNumberFormat="1" applyFont="1" applyFill="1" applyBorder="1" applyAlignment="1">
      <alignment horizontal="center" vertical="top" wrapText="1"/>
    </xf>
    <xf numFmtId="4" fontId="1" fillId="4" borderId="8" xfId="0" applyNumberFormat="1" applyFont="1" applyFill="1" applyBorder="1" applyAlignment="1">
      <alignment horizontal="center" vertical="top" wrapText="1"/>
    </xf>
    <xf numFmtId="10" fontId="1" fillId="4" borderId="8" xfId="0" applyNumberFormat="1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horizontal="left" vertical="top" wrapText="1"/>
    </xf>
    <xf numFmtId="4" fontId="2" fillId="3" borderId="8" xfId="0" applyNumberFormat="1" applyFont="1" applyFill="1" applyBorder="1" applyAlignment="1">
      <alignment horizontal="center" vertical="top"/>
    </xf>
    <xf numFmtId="10" fontId="2" fillId="3" borderId="8" xfId="0" applyNumberFormat="1" applyFont="1" applyFill="1" applyBorder="1" applyAlignment="1">
      <alignment horizontal="center" vertical="top"/>
    </xf>
    <xf numFmtId="0" fontId="2" fillId="4" borderId="10" xfId="0" applyFont="1" applyFill="1" applyBorder="1" applyAlignment="1">
      <alignment horizontal="left" vertical="top" wrapText="1"/>
    </xf>
    <xf numFmtId="0" fontId="2" fillId="4" borderId="10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left" vertical="top" wrapText="1"/>
    </xf>
    <xf numFmtId="0" fontId="1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10" fontId="1" fillId="0" borderId="10" xfId="0" applyNumberFormat="1" applyFont="1" applyBorder="1" applyAlignment="1">
      <alignment horizontal="center" vertical="top" wrapText="1"/>
    </xf>
    <xf numFmtId="4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top" wrapText="1"/>
    </xf>
    <xf numFmtId="0" fontId="2" fillId="0" borderId="21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4" fontId="1" fillId="0" borderId="1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right" vertical="center" wrapText="1"/>
    </xf>
    <xf numFmtId="0" fontId="2" fillId="3" borderId="21" xfId="0" applyFont="1" applyFill="1" applyBorder="1" applyAlignment="1">
      <alignment horizontal="center" vertical="top" wrapText="1"/>
    </xf>
    <xf numFmtId="0" fontId="1" fillId="3" borderId="15" xfId="0" applyFont="1" applyFill="1" applyBorder="1" applyAlignment="1">
      <alignment horizontal="left" vertical="top" wrapText="1"/>
    </xf>
    <xf numFmtId="0" fontId="1" fillId="3" borderId="15" xfId="0" applyFont="1" applyFill="1" applyBorder="1" applyAlignment="1">
      <alignment horizontal="center" vertical="top" wrapText="1"/>
    </xf>
    <xf numFmtId="0" fontId="1" fillId="4" borderId="15" xfId="0" applyFont="1" applyFill="1" applyBorder="1" applyAlignment="1">
      <alignment horizontal="left" vertical="top" wrapText="1"/>
    </xf>
    <xf numFmtId="0" fontId="1" fillId="4" borderId="15" xfId="0" applyFont="1" applyFill="1" applyBorder="1" applyAlignment="1">
      <alignment horizontal="center" vertical="top" wrapText="1"/>
    </xf>
    <xf numFmtId="10" fontId="1" fillId="4" borderId="15" xfId="0" applyNumberFormat="1" applyFont="1" applyFill="1" applyBorder="1" applyAlignment="1">
      <alignment horizontal="center" vertical="top" wrapText="1"/>
    </xf>
    <xf numFmtId="0" fontId="2" fillId="3" borderId="19" xfId="0" applyFont="1" applyFill="1" applyBorder="1" applyAlignment="1">
      <alignment vertical="top" wrapText="1"/>
    </xf>
    <xf numFmtId="0" fontId="2" fillId="3" borderId="8" xfId="0" applyFont="1" applyFill="1" applyBorder="1" applyAlignment="1">
      <alignment vertical="top" wrapText="1"/>
    </xf>
    <xf numFmtId="0" fontId="2" fillId="4" borderId="8" xfId="0" applyFont="1" applyFill="1" applyBorder="1" applyAlignment="1">
      <alignment vertical="top" wrapText="1"/>
    </xf>
    <xf numFmtId="0" fontId="2" fillId="4" borderId="16" xfId="0" applyFont="1" applyFill="1" applyBorder="1" applyAlignment="1">
      <alignment vertical="top" wrapText="1"/>
    </xf>
    <xf numFmtId="0" fontId="2" fillId="3" borderId="16" xfId="0" applyFont="1" applyFill="1" applyBorder="1" applyAlignment="1">
      <alignment wrapText="1"/>
    </xf>
    <xf numFmtId="0" fontId="5" fillId="0" borderId="8" xfId="0" applyFont="1" applyBorder="1"/>
    <xf numFmtId="0" fontId="2" fillId="3" borderId="16" xfId="0" applyFont="1" applyFill="1" applyBorder="1" applyAlignment="1">
      <alignment horizontal="center" wrapText="1"/>
    </xf>
    <xf numFmtId="0" fontId="1" fillId="3" borderId="15" xfId="0" applyFont="1" applyFill="1" applyBorder="1" applyAlignment="1">
      <alignment vertical="top" wrapText="1"/>
    </xf>
    <xf numFmtId="0" fontId="1" fillId="3" borderId="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 vertical="top" wrapText="1"/>
    </xf>
    <xf numFmtId="0" fontId="0" fillId="0" borderId="8" xfId="0" applyBorder="1"/>
    <xf numFmtId="0" fontId="8" fillId="4" borderId="15" xfId="0" applyFont="1" applyFill="1" applyBorder="1" applyAlignment="1">
      <alignment horizontal="center" vertical="top" wrapText="1"/>
    </xf>
    <xf numFmtId="0" fontId="0" fillId="4" borderId="0" xfId="0" applyFill="1"/>
    <xf numFmtId="0" fontId="5" fillId="4" borderId="15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2" borderId="8" xfId="0" applyFont="1" applyFill="1" applyBorder="1" applyAlignment="1">
      <alignment vertical="top" wrapText="1"/>
    </xf>
    <xf numFmtId="0" fontId="1" fillId="2" borderId="8" xfId="0" applyFont="1" applyFill="1" applyBorder="1" applyAlignment="1">
      <alignment horizontal="center" vertical="top" wrapText="1"/>
    </xf>
    <xf numFmtId="10" fontId="1" fillId="2" borderId="8" xfId="0" applyNumberFormat="1" applyFont="1" applyFill="1" applyBorder="1" applyAlignment="1">
      <alignment horizontal="center" vertical="top" wrapText="1"/>
    </xf>
    <xf numFmtId="9" fontId="1" fillId="2" borderId="8" xfId="0" applyNumberFormat="1" applyFont="1" applyFill="1" applyBorder="1" applyAlignment="1">
      <alignment horizontal="center" vertical="top" wrapText="1"/>
    </xf>
    <xf numFmtId="4" fontId="1" fillId="2" borderId="8" xfId="0" applyNumberFormat="1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center" vertical="top" wrapText="1"/>
    </xf>
    <xf numFmtId="165" fontId="1" fillId="2" borderId="8" xfId="0" applyNumberFormat="1" applyFont="1" applyFill="1" applyBorder="1" applyAlignment="1">
      <alignment horizontal="center" vertical="top" wrapText="1"/>
    </xf>
    <xf numFmtId="0" fontId="1" fillId="2" borderId="18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center" vertical="top" wrapText="1"/>
    </xf>
    <xf numFmtId="9" fontId="5" fillId="2" borderId="8" xfId="0" applyNumberFormat="1" applyFont="1" applyFill="1" applyBorder="1" applyAlignment="1">
      <alignment horizontal="center" vertical="top" wrapText="1"/>
    </xf>
    <xf numFmtId="16" fontId="1" fillId="2" borderId="8" xfId="0" applyNumberFormat="1" applyFont="1" applyFill="1" applyBorder="1" applyAlignment="1">
      <alignment horizontal="left" vertical="top" wrapText="1"/>
    </xf>
    <xf numFmtId="10" fontId="2" fillId="2" borderId="16" xfId="0" applyNumberFormat="1" applyFont="1" applyFill="1" applyBorder="1" applyAlignment="1">
      <alignment horizontal="center" vertical="top" wrapText="1"/>
    </xf>
    <xf numFmtId="10" fontId="2" fillId="2" borderId="19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2" fillId="3" borderId="8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9" fontId="2" fillId="3" borderId="8" xfId="0" applyNumberFormat="1" applyFont="1" applyFill="1" applyBorder="1" applyAlignment="1">
      <alignment horizontal="center" vertical="top" wrapText="1"/>
    </xf>
    <xf numFmtId="4" fontId="1" fillId="3" borderId="8" xfId="0" applyNumberFormat="1" applyFont="1" applyFill="1" applyBorder="1" applyAlignment="1">
      <alignment vertical="top" wrapText="1"/>
    </xf>
    <xf numFmtId="10" fontId="1" fillId="3" borderId="8" xfId="0" applyNumberFormat="1" applyFont="1" applyFill="1" applyBorder="1" applyAlignment="1">
      <alignment vertical="top" wrapText="1"/>
    </xf>
    <xf numFmtId="4" fontId="1" fillId="0" borderId="8" xfId="0" applyNumberFormat="1" applyFont="1" applyBorder="1" applyAlignment="1">
      <alignment horizontal="center" vertical="top"/>
    </xf>
    <xf numFmtId="4" fontId="1" fillId="0" borderId="8" xfId="0" applyNumberFormat="1" applyFont="1" applyBorder="1" applyAlignment="1">
      <alignment horizontal="left" vertical="top"/>
    </xf>
    <xf numFmtId="0" fontId="0" fillId="0" borderId="0" xfId="0" applyAlignment="1">
      <alignment vertical="top"/>
    </xf>
    <xf numFmtId="49" fontId="1" fillId="2" borderId="0" xfId="0" applyNumberFormat="1" applyFont="1" applyFill="1" applyAlignment="1">
      <alignment horizontal="left" vertical="top"/>
    </xf>
    <xf numFmtId="0" fontId="1" fillId="2" borderId="0" xfId="0" applyFont="1" applyFill="1" applyAlignment="1">
      <alignment horizontal="right" vertical="top"/>
    </xf>
    <xf numFmtId="10" fontId="1" fillId="2" borderId="0" xfId="0" applyNumberFormat="1" applyFont="1" applyFill="1" applyAlignment="1">
      <alignment horizontal="center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right" vertical="top"/>
    </xf>
    <xf numFmtId="10" fontId="1" fillId="0" borderId="0" xfId="0" applyNumberFormat="1" applyFont="1" applyAlignment="1">
      <alignment horizontal="center" vertical="top"/>
    </xf>
    <xf numFmtId="4" fontId="2" fillId="3" borderId="18" xfId="0" applyNumberFormat="1" applyFont="1" applyFill="1" applyBorder="1" applyAlignment="1">
      <alignment horizontal="center" vertical="top" wrapText="1"/>
    </xf>
    <xf numFmtId="10" fontId="1" fillId="3" borderId="8" xfId="0" applyNumberFormat="1" applyFont="1" applyFill="1" applyBorder="1" applyAlignment="1">
      <alignment horizontal="center" vertical="top" wrapText="1"/>
    </xf>
    <xf numFmtId="10" fontId="2" fillId="2" borderId="8" xfId="0" applyNumberFormat="1" applyFont="1" applyFill="1" applyBorder="1" applyAlignment="1">
      <alignment horizontal="center" vertical="top" wrapText="1"/>
    </xf>
    <xf numFmtId="4" fontId="2" fillId="4" borderId="8" xfId="0" applyNumberFormat="1" applyFont="1" applyFill="1" applyBorder="1" applyAlignment="1">
      <alignment horizontal="center" vertical="top" wrapText="1"/>
    </xf>
    <xf numFmtId="10" fontId="2" fillId="4" borderId="8" xfId="0" applyNumberFormat="1" applyFont="1" applyFill="1" applyBorder="1" applyAlignment="1">
      <alignment horizontal="center" vertical="top" wrapText="1"/>
    </xf>
    <xf numFmtId="4" fontId="2" fillId="4" borderId="10" xfId="0" applyNumberFormat="1" applyFont="1" applyFill="1" applyBorder="1" applyAlignment="1">
      <alignment horizontal="center" vertical="top" wrapText="1"/>
    </xf>
    <xf numFmtId="4" fontId="2" fillId="4" borderId="20" xfId="0" applyNumberFormat="1" applyFont="1" applyFill="1" applyBorder="1" applyAlignment="1">
      <alignment horizontal="center" vertical="top" wrapText="1"/>
    </xf>
    <xf numFmtId="10" fontId="2" fillId="4" borderId="10" xfId="0" applyNumberFormat="1" applyFont="1" applyFill="1" applyBorder="1" applyAlignment="1">
      <alignment horizontal="center" vertical="top" wrapText="1"/>
    </xf>
    <xf numFmtId="2" fontId="6" fillId="3" borderId="8" xfId="0" applyNumberFormat="1" applyFont="1" applyFill="1" applyBorder="1" applyAlignment="1">
      <alignment horizontal="center" vertical="top" wrapText="1"/>
    </xf>
    <xf numFmtId="10" fontId="6" fillId="3" borderId="16" xfId="0" applyNumberFormat="1" applyFont="1" applyFill="1" applyBorder="1" applyAlignment="1">
      <alignment horizontal="center" vertical="top" wrapText="1"/>
    </xf>
    <xf numFmtId="0" fontId="1" fillId="3" borderId="11" xfId="0" applyFont="1" applyFill="1" applyBorder="1" applyAlignment="1">
      <alignment horizontal="center" vertical="top" wrapText="1"/>
    </xf>
    <xf numFmtId="4" fontId="2" fillId="3" borderId="15" xfId="0" applyNumberFormat="1" applyFont="1" applyFill="1" applyBorder="1" applyAlignment="1">
      <alignment horizontal="center" vertical="top" wrapText="1"/>
    </xf>
    <xf numFmtId="4" fontId="2" fillId="4" borderId="14" xfId="0" applyNumberFormat="1" applyFont="1" applyFill="1" applyBorder="1" applyAlignment="1">
      <alignment horizontal="center" vertical="top" wrapText="1"/>
    </xf>
    <xf numFmtId="10" fontId="2" fillId="4" borderId="14" xfId="0" applyNumberFormat="1" applyFont="1" applyFill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top" wrapText="1"/>
    </xf>
    <xf numFmtId="10" fontId="2" fillId="0" borderId="8" xfId="0" applyNumberFormat="1" applyFont="1" applyBorder="1" applyAlignment="1">
      <alignment horizontal="center" vertical="top" wrapText="1"/>
    </xf>
    <xf numFmtId="0" fontId="5" fillId="0" borderId="0" xfId="0" applyFont="1" applyAlignment="1">
      <alignment vertical="top"/>
    </xf>
    <xf numFmtId="0" fontId="5" fillId="2" borderId="16" xfId="0" applyFont="1" applyFill="1" applyBorder="1" applyAlignment="1">
      <alignment vertical="top"/>
    </xf>
    <xf numFmtId="0" fontId="5" fillId="0" borderId="18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0" fillId="2" borderId="0" xfId="0" applyFill="1" applyAlignment="1">
      <alignment vertical="top"/>
    </xf>
    <xf numFmtId="9" fontId="1" fillId="4" borderId="15" xfId="0" applyNumberFormat="1" applyFont="1" applyFill="1" applyBorder="1" applyAlignment="1">
      <alignment horizontal="center" vertical="top" wrapText="1"/>
    </xf>
    <xf numFmtId="9" fontId="1" fillId="3" borderId="15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8" fillId="0" borderId="8" xfId="0" applyFont="1" applyBorder="1" applyAlignment="1">
      <alignment horizontal="left" vertical="top"/>
    </xf>
    <xf numFmtId="4" fontId="26" fillId="0" borderId="8" xfId="0" applyNumberFormat="1" applyFont="1" applyBorder="1" applyAlignment="1">
      <alignment vertical="top"/>
    </xf>
    <xf numFmtId="4" fontId="2" fillId="4" borderId="8" xfId="0" applyNumberFormat="1" applyFont="1" applyFill="1" applyBorder="1" applyAlignment="1">
      <alignment horizontal="center" vertical="top"/>
    </xf>
    <xf numFmtId="10" fontId="2" fillId="4" borderId="8" xfId="0" applyNumberFormat="1" applyFont="1" applyFill="1" applyBorder="1" applyAlignment="1">
      <alignment horizontal="center" vertical="top"/>
    </xf>
    <xf numFmtId="0" fontId="1" fillId="4" borderId="8" xfId="0" applyFont="1" applyFill="1" applyBorder="1" applyAlignment="1">
      <alignment horizontal="center" vertical="top" wrapText="1"/>
    </xf>
    <xf numFmtId="9" fontId="1" fillId="4" borderId="8" xfId="0" applyNumberFormat="1" applyFont="1" applyFill="1" applyBorder="1" applyAlignment="1">
      <alignment horizontal="center" vertical="top" wrapText="1"/>
    </xf>
    <xf numFmtId="3" fontId="2" fillId="3" borderId="8" xfId="0" applyNumberFormat="1" applyFont="1" applyFill="1" applyBorder="1" applyAlignment="1">
      <alignment horizontal="center" vertical="top" wrapText="1"/>
    </xf>
    <xf numFmtId="9" fontId="1" fillId="3" borderId="8" xfId="0" applyNumberFormat="1" applyFont="1" applyFill="1" applyBorder="1" applyAlignment="1">
      <alignment horizontal="center" vertical="top" wrapText="1"/>
    </xf>
    <xf numFmtId="3" fontId="1" fillId="4" borderId="8" xfId="0" applyNumberFormat="1" applyFont="1" applyFill="1" applyBorder="1" applyAlignment="1">
      <alignment horizontal="center" vertical="top" wrapText="1"/>
    </xf>
    <xf numFmtId="3" fontId="2" fillId="3" borderId="8" xfId="0" applyNumberFormat="1" applyFont="1" applyFill="1" applyBorder="1" applyAlignment="1">
      <alignment horizontal="center" vertical="top"/>
    </xf>
    <xf numFmtId="3" fontId="2" fillId="4" borderId="8" xfId="0" applyNumberFormat="1" applyFont="1" applyFill="1" applyBorder="1" applyAlignment="1">
      <alignment horizontal="center" vertical="top" wrapText="1"/>
    </xf>
    <xf numFmtId="3" fontId="2" fillId="4" borderId="18" xfId="0" applyNumberFormat="1" applyFont="1" applyFill="1" applyBorder="1" applyAlignment="1">
      <alignment horizontal="center" vertical="top" wrapText="1"/>
    </xf>
    <xf numFmtId="9" fontId="2" fillId="4" borderId="8" xfId="0" applyNumberFormat="1" applyFont="1" applyFill="1" applyBorder="1" applyAlignment="1">
      <alignment horizontal="center" vertical="top" wrapText="1"/>
    </xf>
    <xf numFmtId="3" fontId="2" fillId="3" borderId="15" xfId="0" applyNumberFormat="1" applyFont="1" applyFill="1" applyBorder="1" applyAlignment="1">
      <alignment horizontal="center" vertical="top" wrapText="1"/>
    </xf>
    <xf numFmtId="9" fontId="2" fillId="3" borderId="15" xfId="0" applyNumberFormat="1" applyFont="1" applyFill="1" applyBorder="1" applyAlignment="1">
      <alignment horizontal="center" vertical="top" wrapText="1"/>
    </xf>
    <xf numFmtId="3" fontId="2" fillId="4" borderId="10" xfId="0" applyNumberFormat="1" applyFont="1" applyFill="1" applyBorder="1" applyAlignment="1">
      <alignment horizontal="center" vertical="top" wrapText="1"/>
    </xf>
    <xf numFmtId="9" fontId="2" fillId="2" borderId="16" xfId="0" applyNumberFormat="1" applyFont="1" applyFill="1" applyBorder="1" applyAlignment="1">
      <alignment horizontal="center" vertical="top" wrapText="1"/>
    </xf>
    <xf numFmtId="9" fontId="2" fillId="2" borderId="11" xfId="0" applyNumberFormat="1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vertical="center" wrapText="1"/>
    </xf>
    <xf numFmtId="0" fontId="30" fillId="0" borderId="0" xfId="0" applyFont="1"/>
    <xf numFmtId="0" fontId="1" fillId="2" borderId="10" xfId="0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4" fontId="1" fillId="2" borderId="14" xfId="0" applyNumberFormat="1" applyFont="1" applyFill="1" applyBorder="1" applyAlignment="1">
      <alignment horizontal="center" vertical="top" wrapText="1"/>
    </xf>
    <xf numFmtId="10" fontId="1" fillId="2" borderId="10" xfId="0" applyNumberFormat="1" applyFont="1" applyFill="1" applyBorder="1" applyAlignment="1">
      <alignment horizontal="center" vertical="top" wrapText="1"/>
    </xf>
    <xf numFmtId="10" fontId="1" fillId="2" borderId="14" xfId="0" applyNumberFormat="1" applyFont="1" applyFill="1" applyBorder="1" applyAlignment="1">
      <alignment horizontal="center" vertical="top" wrapText="1"/>
    </xf>
    <xf numFmtId="10" fontId="1" fillId="2" borderId="15" xfId="0" applyNumberFormat="1" applyFont="1" applyFill="1" applyBorder="1" applyAlignment="1">
      <alignment horizontal="center" vertical="top" wrapText="1"/>
    </xf>
    <xf numFmtId="49" fontId="1" fillId="2" borderId="10" xfId="0" applyNumberFormat="1" applyFont="1" applyFill="1" applyBorder="1" applyAlignment="1">
      <alignment horizontal="center" vertical="top" wrapText="1"/>
    </xf>
    <xf numFmtId="49" fontId="1" fillId="2" borderId="14" xfId="0" applyNumberFormat="1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left" vertical="top" wrapText="1"/>
    </xf>
    <xf numFmtId="4" fontId="1" fillId="2" borderId="10" xfId="0" applyNumberFormat="1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left" vertical="top" wrapText="1"/>
    </xf>
    <xf numFmtId="3" fontId="1" fillId="2" borderId="8" xfId="0" applyNumberFormat="1" applyFont="1" applyFill="1" applyBorder="1" applyAlignment="1">
      <alignment horizontal="center" vertical="top" wrapText="1"/>
    </xf>
    <xf numFmtId="4" fontId="5" fillId="2" borderId="15" xfId="0" applyNumberFormat="1" applyFont="1" applyFill="1" applyBorder="1" applyAlignment="1">
      <alignment horizontal="center" vertical="top" wrapText="1"/>
    </xf>
    <xf numFmtId="9" fontId="1" fillId="2" borderId="10" xfId="0" applyNumberFormat="1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left"/>
    </xf>
    <xf numFmtId="0" fontId="1" fillId="2" borderId="14" xfId="0" applyFont="1" applyFill="1" applyBorder="1" applyAlignment="1">
      <alignment vertical="top" wrapText="1"/>
    </xf>
    <xf numFmtId="0" fontId="5" fillId="2" borderId="8" xfId="0" applyFont="1" applyFill="1" applyBorder="1" applyAlignment="1">
      <alignment horizontal="center" vertical="top"/>
    </xf>
    <xf numFmtId="0" fontId="5" fillId="2" borderId="8" xfId="0" applyFont="1" applyFill="1" applyBorder="1" applyAlignment="1">
      <alignment vertical="top"/>
    </xf>
    <xf numFmtId="9" fontId="1" fillId="2" borderId="15" xfId="0" applyNumberFormat="1" applyFont="1" applyFill="1" applyBorder="1" applyAlignment="1">
      <alignment horizontal="center" vertical="top" wrapText="1"/>
    </xf>
    <xf numFmtId="4" fontId="5" fillId="2" borderId="8" xfId="0" applyNumberFormat="1" applyFont="1" applyFill="1" applyBorder="1" applyAlignment="1">
      <alignment horizontal="center" vertical="top" wrapText="1"/>
    </xf>
    <xf numFmtId="3" fontId="5" fillId="2" borderId="8" xfId="0" applyNumberFormat="1" applyFont="1" applyFill="1" applyBorder="1" applyAlignment="1">
      <alignment horizontal="center" vertical="top" wrapText="1"/>
    </xf>
    <xf numFmtId="4" fontId="1" fillId="2" borderId="14" xfId="0" applyNumberFormat="1" applyFont="1" applyFill="1" applyBorder="1" applyAlignment="1">
      <alignment horizontal="center" vertical="top"/>
    </xf>
    <xf numFmtId="4" fontId="1" fillId="2" borderId="8" xfId="0" applyNumberFormat="1" applyFont="1" applyFill="1" applyBorder="1" applyAlignment="1">
      <alignment horizontal="left" vertical="top" wrapText="1"/>
    </xf>
    <xf numFmtId="164" fontId="1" fillId="2" borderId="8" xfId="0" applyNumberFormat="1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/>
    </xf>
    <xf numFmtId="3" fontId="1" fillId="2" borderId="8" xfId="0" applyNumberFormat="1" applyFont="1" applyFill="1" applyBorder="1" applyAlignment="1">
      <alignment horizontal="center" vertical="top"/>
    </xf>
    <xf numFmtId="1" fontId="1" fillId="2" borderId="8" xfId="0" applyNumberFormat="1" applyFont="1" applyFill="1" applyBorder="1" applyAlignment="1">
      <alignment horizontal="center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" fontId="1" fillId="2" borderId="20" xfId="0" applyNumberFormat="1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4" fontId="5" fillId="2" borderId="13" xfId="0" applyNumberFormat="1" applyFont="1" applyFill="1" applyBorder="1" applyAlignment="1">
      <alignment horizontal="center" vertical="top" wrapText="1"/>
    </xf>
    <xf numFmtId="49" fontId="1" fillId="2" borderId="16" xfId="0" applyNumberFormat="1" applyFont="1" applyFill="1" applyBorder="1" applyAlignment="1">
      <alignment horizontal="center" vertical="top" wrapText="1"/>
    </xf>
    <xf numFmtId="2" fontId="5" fillId="2" borderId="8" xfId="0" applyNumberFormat="1" applyFont="1" applyFill="1" applyBorder="1" applyAlignment="1">
      <alignment horizontal="center" vertical="top" wrapText="1"/>
    </xf>
    <xf numFmtId="0" fontId="5" fillId="2" borderId="18" xfId="0" applyFont="1" applyFill="1" applyBorder="1" applyAlignment="1">
      <alignment horizontal="center" vertical="top" wrapText="1"/>
    </xf>
    <xf numFmtId="49" fontId="5" fillId="2" borderId="8" xfId="0" applyNumberFormat="1" applyFont="1" applyFill="1" applyBorder="1" applyAlignment="1">
      <alignment horizontal="center" vertical="top"/>
    </xf>
    <xf numFmtId="2" fontId="5" fillId="2" borderId="18" xfId="0" applyNumberFormat="1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vertical="center"/>
    </xf>
    <xf numFmtId="0" fontId="29" fillId="2" borderId="8" xfId="0" applyFont="1" applyFill="1" applyBorder="1" applyAlignment="1">
      <alignment horizontal="left" vertical="top" wrapText="1"/>
    </xf>
    <xf numFmtId="0" fontId="32" fillId="2" borderId="8" xfId="0" applyFont="1" applyFill="1" applyBorder="1" applyAlignment="1">
      <alignment horizontal="left" vertical="top" wrapText="1"/>
    </xf>
    <xf numFmtId="4" fontId="1" fillId="2" borderId="10" xfId="0" applyNumberFormat="1" applyFont="1" applyFill="1" applyBorder="1" applyAlignment="1">
      <alignment vertical="top" wrapText="1"/>
    </xf>
    <xf numFmtId="49" fontId="1" fillId="2" borderId="16" xfId="0" applyNumberFormat="1" applyFont="1" applyFill="1" applyBorder="1" applyAlignment="1">
      <alignment horizontal="left" vertical="top" wrapText="1"/>
    </xf>
    <xf numFmtId="9" fontId="5" fillId="2" borderId="8" xfId="0" applyNumberFormat="1" applyFont="1" applyFill="1" applyBorder="1" applyAlignment="1">
      <alignment horizontal="center" vertical="top"/>
    </xf>
    <xf numFmtId="0" fontId="0" fillId="2" borderId="8" xfId="0" applyFill="1" applyBorder="1" applyAlignment="1">
      <alignment horizontal="left"/>
    </xf>
    <xf numFmtId="0" fontId="28" fillId="2" borderId="8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top" wrapText="1"/>
    </xf>
    <xf numFmtId="10" fontId="5" fillId="2" borderId="8" xfId="0" applyNumberFormat="1" applyFont="1" applyFill="1" applyBorder="1" applyAlignment="1">
      <alignment horizontal="center" vertical="top" wrapText="1"/>
    </xf>
    <xf numFmtId="10" fontId="5" fillId="2" borderId="8" xfId="0" applyNumberFormat="1" applyFont="1" applyFill="1" applyBorder="1" applyAlignment="1">
      <alignment horizontal="center" vertical="top"/>
    </xf>
    <xf numFmtId="0" fontId="28" fillId="2" borderId="16" xfId="0" applyFont="1" applyFill="1" applyBorder="1" applyAlignment="1">
      <alignment vertical="center" wrapText="1"/>
    </xf>
    <xf numFmtId="0" fontId="1" fillId="0" borderId="21" xfId="0" applyFont="1" applyBorder="1" applyAlignment="1">
      <alignment horizontal="center" vertical="top" wrapText="1"/>
    </xf>
    <xf numFmtId="0" fontId="2" fillId="0" borderId="21" xfId="0" applyFont="1" applyBorder="1" applyAlignment="1">
      <alignment vertical="top" wrapText="1"/>
    </xf>
    <xf numFmtId="0" fontId="1" fillId="2" borderId="16" xfId="0" applyFont="1" applyFill="1" applyBorder="1" applyAlignment="1">
      <alignment horizontal="left" vertical="center" wrapText="1"/>
    </xf>
    <xf numFmtId="0" fontId="1" fillId="3" borderId="16" xfId="0" applyFont="1" applyFill="1" applyBorder="1" applyAlignment="1">
      <alignment horizontal="left" vertical="top" wrapText="1"/>
    </xf>
    <xf numFmtId="0" fontId="1" fillId="2" borderId="16" xfId="0" applyFont="1" applyFill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4" fontId="1" fillId="0" borderId="21" xfId="0" applyNumberFormat="1" applyFont="1" applyBorder="1" applyAlignment="1">
      <alignment horizontal="center" vertical="center" wrapText="1"/>
    </xf>
    <xf numFmtId="3" fontId="1" fillId="2" borderId="17" xfId="0" applyNumberFormat="1" applyFont="1" applyFill="1" applyBorder="1" applyAlignment="1">
      <alignment horizontal="center" vertical="top" wrapText="1"/>
    </xf>
    <xf numFmtId="9" fontId="5" fillId="2" borderId="8" xfId="1" applyFont="1" applyFill="1" applyBorder="1" applyAlignment="1">
      <alignment horizontal="center" vertical="top"/>
    </xf>
    <xf numFmtId="3" fontId="1" fillId="2" borderId="10" xfId="0" applyNumberFormat="1" applyFont="1" applyFill="1" applyBorder="1" applyAlignment="1">
      <alignment horizontal="center" vertical="top" wrapText="1"/>
    </xf>
    <xf numFmtId="9" fontId="1" fillId="2" borderId="8" xfId="0" applyNumberFormat="1" applyFont="1" applyFill="1" applyBorder="1" applyAlignment="1">
      <alignment horizontal="center" vertical="top"/>
    </xf>
    <xf numFmtId="4" fontId="5" fillId="2" borderId="10" xfId="0" applyNumberFormat="1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left" vertical="top"/>
    </xf>
    <xf numFmtId="9" fontId="1" fillId="2" borderId="8" xfId="0" applyNumberFormat="1" applyFont="1" applyFill="1" applyBorder="1" applyAlignment="1">
      <alignment horizontal="left" vertical="top" wrapText="1"/>
    </xf>
    <xf numFmtId="3" fontId="1" fillId="2" borderId="14" xfId="0" applyNumberFormat="1" applyFont="1" applyFill="1" applyBorder="1" applyAlignment="1">
      <alignment horizontal="center" vertical="top" wrapText="1"/>
    </xf>
    <xf numFmtId="3" fontId="1" fillId="2" borderId="15" xfId="0" applyNumberFormat="1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left" vertical="top" wrapText="1"/>
    </xf>
    <xf numFmtId="49" fontId="5" fillId="2" borderId="8" xfId="0" applyNumberFormat="1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left" vertical="top" wrapText="1"/>
    </xf>
    <xf numFmtId="3" fontId="1" fillId="2" borderId="8" xfId="0" applyNumberFormat="1" applyFont="1" applyFill="1" applyBorder="1" applyAlignment="1">
      <alignment horizontal="left" vertical="top" wrapText="1"/>
    </xf>
    <xf numFmtId="0" fontId="2" fillId="2" borderId="14" xfId="0" applyFont="1" applyFill="1" applyBorder="1" applyAlignment="1">
      <alignment vertical="top" wrapText="1"/>
    </xf>
    <xf numFmtId="0" fontId="2" fillId="2" borderId="15" xfId="0" applyFont="1" applyFill="1" applyBorder="1" applyAlignment="1">
      <alignment vertical="top" wrapText="1"/>
    </xf>
    <xf numFmtId="0" fontId="3" fillId="2" borderId="8" xfId="0" applyFont="1" applyFill="1" applyBorder="1" applyAlignment="1">
      <alignment horizontal="justify" vertical="top" wrapText="1"/>
    </xf>
    <xf numFmtId="9" fontId="3" fillId="2" borderId="8" xfId="0" applyNumberFormat="1" applyFont="1" applyFill="1" applyBorder="1" applyAlignment="1">
      <alignment horizontal="center" vertical="top" wrapText="1"/>
    </xf>
    <xf numFmtId="10" fontId="3" fillId="2" borderId="8" xfId="0" applyNumberFormat="1" applyFont="1" applyFill="1" applyBorder="1" applyAlignment="1">
      <alignment horizontal="center" vertical="top" wrapText="1"/>
    </xf>
    <xf numFmtId="10" fontId="1" fillId="2" borderId="8" xfId="0" applyNumberFormat="1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justify" vertical="top" wrapText="1"/>
    </xf>
    <xf numFmtId="0" fontId="3" fillId="2" borderId="18" xfId="0" applyFont="1" applyFill="1" applyBorder="1" applyAlignment="1">
      <alignment horizontal="center" vertical="top" wrapText="1"/>
    </xf>
    <xf numFmtId="1" fontId="3" fillId="2" borderId="8" xfId="0" applyNumberFormat="1" applyFont="1" applyFill="1" applyBorder="1" applyAlignment="1">
      <alignment horizontal="center" vertical="top" wrapText="1"/>
    </xf>
    <xf numFmtId="0" fontId="3" fillId="2" borderId="18" xfId="0" applyFont="1" applyFill="1" applyBorder="1" applyAlignment="1">
      <alignment horizontal="left" vertical="top" wrapText="1"/>
    </xf>
    <xf numFmtId="9" fontId="3" fillId="2" borderId="18" xfId="1" applyFont="1" applyFill="1" applyBorder="1" applyAlignment="1">
      <alignment horizontal="center" vertical="top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left" vertical="top" wrapText="1"/>
    </xf>
    <xf numFmtId="9" fontId="3" fillId="2" borderId="8" xfId="1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justify" vertical="top" wrapText="1"/>
    </xf>
    <xf numFmtId="0" fontId="1" fillId="2" borderId="17" xfId="0" applyFont="1" applyFill="1" applyBorder="1" applyAlignment="1">
      <alignment horizontal="center" vertical="top" wrapText="1"/>
    </xf>
    <xf numFmtId="9" fontId="1" fillId="2" borderId="17" xfId="0" applyNumberFormat="1" applyFont="1" applyFill="1" applyBorder="1" applyAlignment="1">
      <alignment horizontal="center" vertical="top" wrapText="1"/>
    </xf>
    <xf numFmtId="0" fontId="5" fillId="2" borderId="15" xfId="0" applyFont="1" applyFill="1" applyBorder="1" applyAlignment="1">
      <alignment horizontal="center" vertical="top" wrapText="1"/>
    </xf>
    <xf numFmtId="9" fontId="1" fillId="2" borderId="15" xfId="1" applyFont="1" applyFill="1" applyBorder="1" applyAlignment="1">
      <alignment horizontal="center" vertical="top" wrapText="1"/>
    </xf>
    <xf numFmtId="0" fontId="29" fillId="2" borderId="8" xfId="0" applyFont="1" applyFill="1" applyBorder="1" applyAlignment="1">
      <alignment horizontal="center" vertical="top" wrapText="1"/>
    </xf>
    <xf numFmtId="9" fontId="29" fillId="2" borderId="8" xfId="0" applyNumberFormat="1" applyFont="1" applyFill="1" applyBorder="1" applyAlignment="1">
      <alignment horizontal="center" vertical="top" wrapText="1"/>
    </xf>
    <xf numFmtId="0" fontId="5" fillId="2" borderId="19" xfId="0" applyFont="1" applyFill="1" applyBorder="1" applyAlignment="1">
      <alignment horizontal="center" vertical="top" wrapText="1"/>
    </xf>
    <xf numFmtId="9" fontId="5" fillId="2" borderId="15" xfId="0" applyNumberFormat="1" applyFont="1" applyFill="1" applyBorder="1" applyAlignment="1">
      <alignment horizontal="center" vertical="top" wrapText="1"/>
    </xf>
    <xf numFmtId="0" fontId="0" fillId="2" borderId="0" xfId="0" applyFill="1"/>
    <xf numFmtId="0" fontId="30" fillId="2" borderId="0" xfId="0" applyFont="1" applyFill="1"/>
    <xf numFmtId="0" fontId="31" fillId="2" borderId="0" xfId="0" applyFont="1" applyFill="1"/>
    <xf numFmtId="0" fontId="5" fillId="2" borderId="8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top" wrapText="1"/>
    </xf>
    <xf numFmtId="4" fontId="6" fillId="0" borderId="8" xfId="0" applyNumberFormat="1" applyFont="1" applyBorder="1" applyAlignment="1">
      <alignment horizontal="center" vertical="top" wrapText="1"/>
    </xf>
    <xf numFmtId="4" fontId="6" fillId="2" borderId="8" xfId="0" applyNumberFormat="1" applyFont="1" applyFill="1" applyBorder="1" applyAlignment="1">
      <alignment horizontal="center" vertical="top"/>
    </xf>
    <xf numFmtId="4" fontId="6" fillId="2" borderId="8" xfId="0" applyNumberFormat="1" applyFont="1" applyFill="1" applyBorder="1" applyAlignment="1">
      <alignment horizontal="center" vertical="top" wrapText="1"/>
    </xf>
    <xf numFmtId="3" fontId="6" fillId="2" borderId="15" xfId="0" applyNumberFormat="1" applyFont="1" applyFill="1" applyBorder="1" applyAlignment="1">
      <alignment horizontal="center" vertical="top" wrapText="1"/>
    </xf>
    <xf numFmtId="4" fontId="6" fillId="2" borderId="18" xfId="0" applyNumberFormat="1" applyFont="1" applyFill="1" applyBorder="1" applyAlignment="1">
      <alignment horizontal="center" vertical="top"/>
    </xf>
    <xf numFmtId="0" fontId="1" fillId="2" borderId="23" xfId="0" applyFont="1" applyFill="1" applyBorder="1" applyAlignment="1">
      <alignment horizontal="center" vertical="top" wrapText="1"/>
    </xf>
    <xf numFmtId="0" fontId="1" fillId="2" borderId="18" xfId="0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vertical="top" wrapText="1"/>
    </xf>
    <xf numFmtId="49" fontId="1" fillId="2" borderId="8" xfId="0" applyNumberFormat="1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horizontal="center" vertical="top" wrapText="1"/>
    </xf>
    <xf numFmtId="9" fontId="1" fillId="2" borderId="10" xfId="0" applyNumberFormat="1" applyFont="1" applyFill="1" applyBorder="1" applyAlignment="1">
      <alignment horizontal="center" vertical="top" wrapText="1"/>
    </xf>
    <xf numFmtId="9" fontId="1" fillId="2" borderId="14" xfId="0" applyNumberFormat="1" applyFont="1" applyFill="1" applyBorder="1" applyAlignment="1">
      <alignment horizontal="center" vertical="top" wrapText="1"/>
    </xf>
    <xf numFmtId="9" fontId="1" fillId="2" borderId="15" xfId="0" applyNumberFormat="1" applyFont="1" applyFill="1" applyBorder="1" applyAlignment="1">
      <alignment horizontal="center" vertical="top" wrapText="1"/>
    </xf>
    <xf numFmtId="4" fontId="1" fillId="2" borderId="8" xfId="0" applyNumberFormat="1" applyFont="1" applyFill="1" applyBorder="1" applyAlignment="1">
      <alignment horizontal="center" vertical="top" wrapText="1"/>
    </xf>
    <xf numFmtId="0" fontId="2" fillId="3" borderId="16" xfId="0" applyFont="1" applyFill="1" applyBorder="1" applyAlignment="1">
      <alignment horizontal="right" wrapText="1"/>
    </xf>
    <xf numFmtId="0" fontId="2" fillId="3" borderId="18" xfId="0" applyFont="1" applyFill="1" applyBorder="1" applyAlignment="1">
      <alignment horizontal="right" wrapText="1"/>
    </xf>
    <xf numFmtId="10" fontId="1" fillId="2" borderId="8" xfId="0" applyNumberFormat="1" applyFont="1" applyFill="1" applyBorder="1" applyAlignment="1">
      <alignment horizontal="center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2" borderId="11" xfId="0" applyNumberFormat="1" applyFont="1" applyFill="1" applyBorder="1" applyAlignment="1">
      <alignment horizontal="center" vertical="top" wrapText="1"/>
    </xf>
    <xf numFmtId="4" fontId="5" fillId="2" borderId="8" xfId="0" applyNumberFormat="1" applyFont="1" applyFill="1" applyBorder="1" applyAlignment="1">
      <alignment horizontal="center" vertical="top" wrapText="1"/>
    </xf>
    <xf numFmtId="10" fontId="1" fillId="2" borderId="10" xfId="0" applyNumberFormat="1" applyFont="1" applyFill="1" applyBorder="1" applyAlignment="1">
      <alignment horizontal="center" vertical="top" wrapText="1"/>
    </xf>
    <xf numFmtId="10" fontId="1" fillId="2" borderId="14" xfId="0" applyNumberFormat="1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49" fontId="1" fillId="2" borderId="10" xfId="0" applyNumberFormat="1" applyFont="1" applyFill="1" applyBorder="1" applyAlignment="1">
      <alignment horizontal="center" vertical="top" wrapText="1"/>
    </xf>
    <xf numFmtId="49" fontId="1" fillId="2" borderId="14" xfId="0" applyNumberFormat="1" applyFont="1" applyFill="1" applyBorder="1" applyAlignment="1">
      <alignment horizontal="center" vertical="top" wrapText="1"/>
    </xf>
    <xf numFmtId="167" fontId="1" fillId="2" borderId="10" xfId="0" applyNumberFormat="1" applyFont="1" applyFill="1" applyBorder="1" applyAlignment="1">
      <alignment horizontal="center" vertical="top" wrapText="1"/>
    </xf>
    <xf numFmtId="167" fontId="1" fillId="2" borderId="15" xfId="0" applyNumberFormat="1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4" xfId="0" applyFont="1" applyFill="1" applyBorder="1" applyAlignment="1">
      <alignment horizontal="left" vertical="top" wrapText="1"/>
    </xf>
    <xf numFmtId="4" fontId="1" fillId="2" borderId="10" xfId="0" applyNumberFormat="1" applyFont="1" applyFill="1" applyBorder="1" applyAlignment="1">
      <alignment horizontal="center" vertical="top" wrapText="1"/>
    </xf>
    <xf numFmtId="4" fontId="1" fillId="2" borderId="14" xfId="0" applyNumberFormat="1" applyFont="1" applyFill="1" applyBorder="1" applyAlignment="1">
      <alignment horizontal="center" vertical="top" wrapText="1"/>
    </xf>
    <xf numFmtId="4" fontId="1" fillId="2" borderId="15" xfId="0" applyNumberFormat="1" applyFont="1" applyFill="1" applyBorder="1" applyAlignment="1">
      <alignment horizontal="center" vertical="top" wrapText="1"/>
    </xf>
    <xf numFmtId="49" fontId="1" fillId="2" borderId="15" xfId="0" applyNumberFormat="1" applyFont="1" applyFill="1" applyBorder="1" applyAlignment="1">
      <alignment horizontal="center" vertical="top" wrapText="1"/>
    </xf>
    <xf numFmtId="10" fontId="1" fillId="2" borderId="15" xfId="0" applyNumberFormat="1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left" vertical="top" wrapText="1"/>
    </xf>
    <xf numFmtId="0" fontId="2" fillId="2" borderId="16" xfId="0" applyFont="1" applyFill="1" applyBorder="1" applyAlignment="1">
      <alignment horizontal="left" vertical="top" wrapText="1"/>
    </xf>
    <xf numFmtId="0" fontId="2" fillId="2" borderId="17" xfId="0" applyFont="1" applyFill="1" applyBorder="1" applyAlignment="1">
      <alignment horizontal="left" vertical="top" wrapText="1"/>
    </xf>
    <xf numFmtId="0" fontId="2" fillId="2" borderId="18" xfId="0" applyFont="1" applyFill="1" applyBorder="1" applyAlignment="1">
      <alignment horizontal="left" vertical="top" wrapText="1"/>
    </xf>
    <xf numFmtId="16" fontId="2" fillId="2" borderId="16" xfId="0" applyNumberFormat="1" applyFont="1" applyFill="1" applyBorder="1" applyAlignment="1">
      <alignment horizontal="left" vertical="top" wrapText="1"/>
    </xf>
    <xf numFmtId="16" fontId="2" fillId="2" borderId="17" xfId="0" applyNumberFormat="1" applyFont="1" applyFill="1" applyBorder="1" applyAlignment="1">
      <alignment horizontal="left" vertical="top" wrapText="1"/>
    </xf>
    <xf numFmtId="16" fontId="2" fillId="2" borderId="18" xfId="0" applyNumberFormat="1" applyFont="1" applyFill="1" applyBorder="1" applyAlignment="1">
      <alignment horizontal="left" vertical="top" wrapText="1"/>
    </xf>
    <xf numFmtId="0" fontId="2" fillId="3" borderId="16" xfId="0" applyFont="1" applyFill="1" applyBorder="1" applyAlignment="1">
      <alignment horizontal="center" wrapText="1"/>
    </xf>
    <xf numFmtId="0" fontId="2" fillId="3" borderId="18" xfId="0" applyFont="1" applyFill="1" applyBorder="1" applyAlignment="1">
      <alignment horizontal="center" wrapText="1"/>
    </xf>
    <xf numFmtId="3" fontId="1" fillId="2" borderId="10" xfId="0" applyNumberFormat="1" applyFont="1" applyFill="1" applyBorder="1" applyAlignment="1">
      <alignment horizontal="center" vertical="top" wrapText="1"/>
    </xf>
    <xf numFmtId="3" fontId="1" fillId="2" borderId="14" xfId="0" applyNumberFormat="1" applyFont="1" applyFill="1" applyBorder="1" applyAlignment="1">
      <alignment horizontal="center" vertical="top" wrapText="1"/>
    </xf>
    <xf numFmtId="3" fontId="1" fillId="2" borderId="15" xfId="0" applyNumberFormat="1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center" vertical="top" wrapText="1"/>
    </xf>
    <xf numFmtId="4" fontId="1" fillId="2" borderId="8" xfId="0" applyNumberFormat="1" applyFont="1" applyFill="1" applyBorder="1" applyAlignment="1">
      <alignment horizontal="center" vertical="top"/>
    </xf>
    <xf numFmtId="0" fontId="5" fillId="2" borderId="10" xfId="0" applyFont="1" applyFill="1" applyBorder="1" applyAlignment="1">
      <alignment horizontal="center" vertical="top"/>
    </xf>
    <xf numFmtId="0" fontId="5" fillId="2" borderId="14" xfId="0" applyFont="1" applyFill="1" applyBorder="1" applyAlignment="1">
      <alignment horizontal="center" vertical="top"/>
    </xf>
    <xf numFmtId="0" fontId="5" fillId="2" borderId="15" xfId="0" applyFont="1" applyFill="1" applyBorder="1" applyAlignment="1">
      <alignment horizontal="center" vertical="top"/>
    </xf>
    <xf numFmtId="0" fontId="1" fillId="2" borderId="10" xfId="0" applyFont="1" applyFill="1" applyBorder="1" applyAlignment="1">
      <alignment horizontal="left" vertical="top" wrapText="1"/>
    </xf>
    <xf numFmtId="0" fontId="1" fillId="2" borderId="15" xfId="0" applyFont="1" applyFill="1" applyBorder="1" applyAlignment="1">
      <alignment horizontal="left" vertical="top" wrapText="1"/>
    </xf>
    <xf numFmtId="10" fontId="1" fillId="2" borderId="10" xfId="0" applyNumberFormat="1" applyFont="1" applyFill="1" applyBorder="1" applyAlignment="1">
      <alignment horizontal="center" vertical="top"/>
    </xf>
    <xf numFmtId="10" fontId="1" fillId="2" borderId="14" xfId="0" applyNumberFormat="1" applyFont="1" applyFill="1" applyBorder="1" applyAlignment="1">
      <alignment horizontal="center" vertical="top"/>
    </xf>
    <xf numFmtId="10" fontId="1" fillId="2" borderId="15" xfId="0" applyNumberFormat="1" applyFont="1" applyFill="1" applyBorder="1" applyAlignment="1">
      <alignment horizontal="center" vertical="top"/>
    </xf>
    <xf numFmtId="0" fontId="2" fillId="2" borderId="16" xfId="0" applyFont="1" applyFill="1" applyBorder="1" applyAlignment="1">
      <alignment horizontal="left" wrapText="1"/>
    </xf>
    <xf numFmtId="0" fontId="2" fillId="2" borderId="17" xfId="0" applyFont="1" applyFill="1" applyBorder="1" applyAlignment="1">
      <alignment horizontal="left" wrapText="1"/>
    </xf>
    <xf numFmtId="0" fontId="2" fillId="2" borderId="18" xfId="0" applyFont="1" applyFill="1" applyBorder="1" applyAlignment="1">
      <alignment horizontal="left" wrapText="1"/>
    </xf>
    <xf numFmtId="0" fontId="2" fillId="2" borderId="16" xfId="0" applyFont="1" applyFill="1" applyBorder="1" applyAlignment="1">
      <alignment vertical="top" wrapText="1"/>
    </xf>
    <xf numFmtId="0" fontId="2" fillId="2" borderId="17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2" fillId="2" borderId="13" xfId="0" applyFont="1" applyFill="1" applyBorder="1" applyAlignment="1">
      <alignment horizontal="left" vertical="top" wrapText="1"/>
    </xf>
    <xf numFmtId="0" fontId="2" fillId="2" borderId="16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7" fillId="2" borderId="21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7" fillId="2" borderId="21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left" vertical="top" wrapText="1"/>
    </xf>
    <xf numFmtId="0" fontId="7" fillId="2" borderId="16" xfId="0" applyFont="1" applyFill="1" applyBorder="1" applyAlignment="1">
      <alignment horizontal="left" vertical="center" wrapText="1"/>
    </xf>
    <xf numFmtId="0" fontId="7" fillId="2" borderId="17" xfId="0" applyFont="1" applyFill="1" applyBorder="1" applyAlignment="1">
      <alignment horizontal="left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7" fillId="2" borderId="19" xfId="0" applyFont="1" applyFill="1" applyBorder="1" applyAlignment="1">
      <alignment horizontal="left" vertical="top" wrapText="1"/>
    </xf>
    <xf numFmtId="0" fontId="7" fillId="2" borderId="23" xfId="0" applyFont="1" applyFill="1" applyBorder="1" applyAlignment="1">
      <alignment horizontal="left" vertical="top" wrapText="1"/>
    </xf>
    <xf numFmtId="0" fontId="7" fillId="2" borderId="18" xfId="0" applyFont="1" applyFill="1" applyBorder="1" applyAlignment="1">
      <alignment horizontal="left" vertical="top" wrapText="1"/>
    </xf>
    <xf numFmtId="0" fontId="2" fillId="2" borderId="19" xfId="0" applyFont="1" applyFill="1" applyBorder="1" applyAlignment="1">
      <alignment horizontal="left" vertical="top" wrapText="1"/>
    </xf>
    <xf numFmtId="0" fontId="2" fillId="2" borderId="23" xfId="0" applyFont="1" applyFill="1" applyBorder="1" applyAlignment="1">
      <alignment horizontal="left" vertical="top" wrapText="1"/>
    </xf>
    <xf numFmtId="0" fontId="2" fillId="2" borderId="2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5" fillId="2" borderId="10" xfId="0" applyFont="1" applyFill="1" applyBorder="1" applyAlignment="1">
      <alignment horizontal="center" vertical="top" wrapText="1"/>
    </xf>
    <xf numFmtId="0" fontId="5" fillId="2" borderId="14" xfId="0" applyFont="1" applyFill="1" applyBorder="1" applyAlignment="1">
      <alignment horizontal="center" vertical="top" wrapText="1"/>
    </xf>
    <xf numFmtId="0" fontId="5" fillId="2" borderId="15" xfId="0" applyFont="1" applyFill="1" applyBorder="1" applyAlignment="1">
      <alignment horizontal="center" vertical="top" wrapText="1"/>
    </xf>
    <xf numFmtId="4" fontId="5" fillId="2" borderId="10" xfId="0" applyNumberFormat="1" applyFont="1" applyFill="1" applyBorder="1" applyAlignment="1">
      <alignment horizontal="center" vertical="top" wrapText="1"/>
    </xf>
    <xf numFmtId="4" fontId="5" fillId="2" borderId="14" xfId="0" applyNumberFormat="1" applyFont="1" applyFill="1" applyBorder="1" applyAlignment="1">
      <alignment horizontal="center" vertical="top" wrapText="1"/>
    </xf>
    <xf numFmtId="4" fontId="5" fillId="2" borderId="15" xfId="0" applyNumberFormat="1" applyFont="1" applyFill="1" applyBorder="1" applyAlignment="1">
      <alignment horizontal="center" vertical="top" wrapText="1"/>
    </xf>
    <xf numFmtId="9" fontId="5" fillId="2" borderId="10" xfId="0" applyNumberFormat="1" applyFont="1" applyFill="1" applyBorder="1" applyAlignment="1">
      <alignment horizontal="center" vertical="top" wrapText="1"/>
    </xf>
    <xf numFmtId="9" fontId="5" fillId="2" borderId="14" xfId="0" applyNumberFormat="1" applyFont="1" applyFill="1" applyBorder="1" applyAlignment="1">
      <alignment horizontal="center" vertical="top" wrapText="1"/>
    </xf>
    <xf numFmtId="9" fontId="5" fillId="2" borderId="15" xfId="0" applyNumberFormat="1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left" vertical="top" wrapText="1"/>
    </xf>
    <xf numFmtId="0" fontId="6" fillId="2" borderId="14" xfId="0" applyFont="1" applyFill="1" applyBorder="1" applyAlignment="1">
      <alignment horizontal="left" vertical="top" wrapText="1"/>
    </xf>
    <xf numFmtId="0" fontId="5" fillId="2" borderId="10" xfId="0" applyFont="1" applyFill="1" applyBorder="1" applyAlignment="1">
      <alignment horizontal="left" vertical="top" wrapText="1"/>
    </xf>
    <xf numFmtId="0" fontId="5" fillId="2" borderId="14" xfId="0" applyFont="1" applyFill="1" applyBorder="1" applyAlignment="1">
      <alignment horizontal="left" vertical="top" wrapText="1"/>
    </xf>
    <xf numFmtId="0" fontId="1" fillId="2" borderId="14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left" vertical="center" wrapText="1"/>
    </xf>
    <xf numFmtId="0" fontId="2" fillId="2" borderId="21" xfId="0" applyFont="1" applyFill="1" applyBorder="1" applyAlignment="1">
      <alignment horizontal="left" vertical="top" wrapText="1"/>
    </xf>
    <xf numFmtId="0" fontId="2" fillId="4" borderId="16" xfId="0" applyFont="1" applyFill="1" applyBorder="1" applyAlignment="1">
      <alignment horizontal="center" vertical="top" wrapText="1"/>
    </xf>
    <xf numFmtId="0" fontId="2" fillId="4" borderId="18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/>
    </xf>
    <xf numFmtId="0" fontId="1" fillId="2" borderId="14" xfId="0" applyFont="1" applyFill="1" applyBorder="1" applyAlignment="1">
      <alignment horizontal="center" vertical="top"/>
    </xf>
    <xf numFmtId="0" fontId="1" fillId="2" borderId="15" xfId="0" applyFont="1" applyFill="1" applyBorder="1" applyAlignment="1">
      <alignment horizontal="center" vertical="top"/>
    </xf>
    <xf numFmtId="0" fontId="2" fillId="3" borderId="16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10" fontId="5" fillId="2" borderId="10" xfId="0" applyNumberFormat="1" applyFont="1" applyFill="1" applyBorder="1" applyAlignment="1">
      <alignment horizontal="center" vertical="top"/>
    </xf>
    <xf numFmtId="10" fontId="5" fillId="2" borderId="14" xfId="0" applyNumberFormat="1" applyFont="1" applyFill="1" applyBorder="1" applyAlignment="1">
      <alignment horizontal="center" vertical="top"/>
    </xf>
    <xf numFmtId="10" fontId="5" fillId="2" borderId="15" xfId="0" applyNumberFormat="1" applyFont="1" applyFill="1" applyBorder="1" applyAlignment="1">
      <alignment horizontal="center" vertical="top"/>
    </xf>
    <xf numFmtId="0" fontId="1" fillId="2" borderId="14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left"/>
    </xf>
    <xf numFmtId="167" fontId="5" fillId="2" borderId="10" xfId="0" applyNumberFormat="1" applyFont="1" applyFill="1" applyBorder="1" applyAlignment="1">
      <alignment horizontal="center" vertical="top" wrapText="1"/>
    </xf>
    <xf numFmtId="167" fontId="5" fillId="2" borderId="15" xfId="0" applyNumberFormat="1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left" vertical="top" wrapText="1"/>
    </xf>
    <xf numFmtId="0" fontId="5" fillId="2" borderId="14" xfId="0" applyFont="1" applyFill="1" applyBorder="1" applyAlignment="1">
      <alignment vertical="top"/>
    </xf>
    <xf numFmtId="0" fontId="5" fillId="2" borderId="15" xfId="0" applyFont="1" applyFill="1" applyBorder="1" applyAlignment="1">
      <alignment vertical="top"/>
    </xf>
    <xf numFmtId="0" fontId="1" fillId="2" borderId="19" xfId="0" applyFont="1" applyFill="1" applyBorder="1" applyAlignment="1">
      <alignment horizontal="left" vertical="center" wrapText="1"/>
    </xf>
    <xf numFmtId="0" fontId="1" fillId="2" borderId="21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4" fontId="2" fillId="2" borderId="16" xfId="0" applyNumberFormat="1" applyFont="1" applyFill="1" applyBorder="1" applyAlignment="1">
      <alignment horizontal="left" vertical="top" wrapText="1"/>
    </xf>
    <xf numFmtId="4" fontId="2" fillId="2" borderId="17" xfId="0" applyNumberFormat="1" applyFont="1" applyFill="1" applyBorder="1" applyAlignment="1">
      <alignment horizontal="left" vertical="top" wrapText="1"/>
    </xf>
    <xf numFmtId="4" fontId="2" fillId="2" borderId="18" xfId="0" applyNumberFormat="1" applyFont="1" applyFill="1" applyBorder="1" applyAlignment="1">
      <alignment horizontal="left" vertical="top" wrapText="1"/>
    </xf>
    <xf numFmtId="9" fontId="1" fillId="2" borderId="8" xfId="0" applyNumberFormat="1" applyFont="1" applyFill="1" applyBorder="1" applyAlignment="1">
      <alignment horizontal="center" vertical="top" wrapText="1"/>
    </xf>
    <xf numFmtId="4" fontId="5" fillId="2" borderId="20" xfId="0" applyNumberFormat="1" applyFont="1" applyFill="1" applyBorder="1" applyAlignment="1">
      <alignment horizontal="center" vertical="top" wrapText="1"/>
    </xf>
    <xf numFmtId="4" fontId="5" fillId="2" borderId="13" xfId="0" applyNumberFormat="1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3" xfId="0" applyFont="1" applyFill="1" applyBorder="1" applyAlignment="1">
      <alignment horizontal="left" vertical="center" wrapText="1"/>
    </xf>
    <xf numFmtId="0" fontId="2" fillId="2" borderId="2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right" wrapText="1"/>
    </xf>
    <xf numFmtId="0" fontId="2" fillId="2" borderId="8" xfId="0" applyFont="1" applyFill="1" applyBorder="1" applyAlignment="1">
      <alignment horizontal="left" vertical="center" wrapText="1"/>
    </xf>
    <xf numFmtId="4" fontId="1" fillId="2" borderId="10" xfId="0" applyNumberFormat="1" applyFont="1" applyFill="1" applyBorder="1" applyAlignment="1">
      <alignment horizontal="center" vertical="top"/>
    </xf>
    <xf numFmtId="4" fontId="1" fillId="2" borderId="14" xfId="0" applyNumberFormat="1" applyFont="1" applyFill="1" applyBorder="1" applyAlignment="1">
      <alignment horizontal="center" vertical="top"/>
    </xf>
    <xf numFmtId="0" fontId="2" fillId="2" borderId="15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 wrapText="1"/>
    </xf>
    <xf numFmtId="10" fontId="1" fillId="0" borderId="6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2" fillId="2" borderId="16" xfId="0" applyNumberFormat="1" applyFont="1" applyFill="1" applyBorder="1" applyAlignment="1">
      <alignment horizontal="left" vertical="top" wrapText="1"/>
    </xf>
    <xf numFmtId="49" fontId="2" fillId="2" borderId="17" xfId="0" applyNumberFormat="1" applyFont="1" applyFill="1" applyBorder="1" applyAlignment="1">
      <alignment horizontal="left" vertical="top" wrapText="1"/>
    </xf>
    <xf numFmtId="49" fontId="2" fillId="2" borderId="18" xfId="0" applyNumberFormat="1" applyFont="1" applyFill="1" applyBorder="1" applyAlignment="1">
      <alignment horizontal="left" vertical="top" wrapText="1"/>
    </xf>
    <xf numFmtId="1" fontId="1" fillId="2" borderId="10" xfId="0" applyNumberFormat="1" applyFont="1" applyFill="1" applyBorder="1" applyAlignment="1">
      <alignment horizontal="center" vertical="top" wrapText="1"/>
    </xf>
    <xf numFmtId="1" fontId="1" fillId="2" borderId="14" xfId="0" applyNumberFormat="1" applyFont="1" applyFill="1" applyBorder="1" applyAlignment="1">
      <alignment horizontal="center" vertical="top" wrapText="1"/>
    </xf>
    <xf numFmtId="1" fontId="1" fillId="2" borderId="15" xfId="0" applyNumberFormat="1" applyFont="1" applyFill="1" applyBorder="1" applyAlignment="1">
      <alignment horizontal="center" vertical="top" wrapText="1"/>
    </xf>
    <xf numFmtId="4" fontId="1" fillId="2" borderId="20" xfId="0" applyNumberFormat="1" applyFont="1" applyFill="1" applyBorder="1" applyAlignment="1">
      <alignment horizontal="center" vertical="top" wrapText="1"/>
    </xf>
    <xf numFmtId="4" fontId="1" fillId="2" borderId="13" xfId="0" applyNumberFormat="1" applyFont="1" applyFill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3" fontId="5" fillId="2" borderId="10" xfId="0" applyNumberFormat="1" applyFont="1" applyFill="1" applyBorder="1" applyAlignment="1">
      <alignment horizontal="center" vertical="top" wrapText="1"/>
    </xf>
    <xf numFmtId="3" fontId="5" fillId="2" borderId="14" xfId="0" applyNumberFormat="1" applyFont="1" applyFill="1" applyBorder="1" applyAlignment="1">
      <alignment horizontal="center" vertical="top" wrapText="1"/>
    </xf>
    <xf numFmtId="3" fontId="5" fillId="2" borderId="15" xfId="0" applyNumberFormat="1" applyFont="1" applyFill="1" applyBorder="1" applyAlignment="1">
      <alignment horizontal="center" vertical="top" wrapText="1"/>
    </xf>
    <xf numFmtId="4" fontId="1" fillId="2" borderId="16" xfId="0" applyNumberFormat="1" applyFont="1" applyFill="1" applyBorder="1" applyAlignment="1">
      <alignment horizontal="center" vertical="top" wrapText="1"/>
    </xf>
    <xf numFmtId="4" fontId="1" fillId="2" borderId="17" xfId="0" applyNumberFormat="1" applyFont="1" applyFill="1" applyBorder="1" applyAlignment="1">
      <alignment horizontal="center" vertical="top" wrapText="1"/>
    </xf>
    <xf numFmtId="4" fontId="1" fillId="2" borderId="18" xfId="0" applyNumberFormat="1" applyFont="1" applyFill="1" applyBorder="1" applyAlignment="1">
      <alignment horizontal="center" vertical="top" wrapText="1"/>
    </xf>
    <xf numFmtId="9" fontId="1" fillId="2" borderId="10" xfId="1" applyFont="1" applyFill="1" applyBorder="1" applyAlignment="1">
      <alignment horizontal="center" vertical="top" wrapText="1"/>
    </xf>
    <xf numFmtId="9" fontId="1" fillId="2" borderId="15" xfId="1" applyFont="1" applyFill="1" applyBorder="1" applyAlignment="1">
      <alignment horizontal="center" vertical="top" wrapText="1"/>
    </xf>
    <xf numFmtId="0" fontId="1" fillId="2" borderId="20" xfId="0" applyFont="1" applyFill="1" applyBorder="1" applyAlignment="1">
      <alignment horizontal="center" vertical="top" wrapText="1"/>
    </xf>
    <xf numFmtId="0" fontId="1" fillId="2" borderId="22" xfId="0" applyFont="1" applyFill="1" applyBorder="1" applyAlignment="1">
      <alignment horizontal="center" vertical="top" wrapText="1"/>
    </xf>
    <xf numFmtId="0" fontId="1" fillId="2" borderId="21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left" vertical="top" wrapText="1"/>
    </xf>
    <xf numFmtId="3" fontId="1" fillId="2" borderId="8" xfId="0" applyNumberFormat="1" applyFont="1" applyFill="1" applyBorder="1" applyAlignment="1">
      <alignment horizontal="center" vertical="top" wrapText="1"/>
    </xf>
    <xf numFmtId="2" fontId="5" fillId="2" borderId="10" xfId="0" applyNumberFormat="1" applyFont="1" applyFill="1" applyBorder="1" applyAlignment="1">
      <alignment horizontal="center" vertical="top" wrapText="1"/>
    </xf>
    <xf numFmtId="2" fontId="5" fillId="2" borderId="14" xfId="0" applyNumberFormat="1" applyFont="1" applyFill="1" applyBorder="1" applyAlignment="1">
      <alignment horizontal="center" vertical="top" wrapText="1"/>
    </xf>
    <xf numFmtId="2" fontId="5" fillId="2" borderId="15" xfId="0" applyNumberFormat="1" applyFont="1" applyFill="1" applyBorder="1" applyAlignment="1">
      <alignment horizontal="center" vertical="top" wrapText="1"/>
    </xf>
    <xf numFmtId="2" fontId="1" fillId="2" borderId="10" xfId="0" applyNumberFormat="1" applyFont="1" applyFill="1" applyBorder="1" applyAlignment="1">
      <alignment horizontal="center" vertical="top" wrapText="1"/>
    </xf>
    <xf numFmtId="2" fontId="1" fillId="2" borderId="15" xfId="0" applyNumberFormat="1" applyFont="1" applyFill="1" applyBorder="1" applyAlignment="1">
      <alignment horizontal="center" vertical="top" wrapText="1"/>
    </xf>
    <xf numFmtId="10" fontId="5" fillId="2" borderId="10" xfId="0" applyNumberFormat="1" applyFont="1" applyFill="1" applyBorder="1" applyAlignment="1">
      <alignment horizontal="center" vertical="top" wrapText="1"/>
    </xf>
    <xf numFmtId="10" fontId="5" fillId="2" borderId="14" xfId="0" applyNumberFormat="1" applyFont="1" applyFill="1" applyBorder="1" applyAlignment="1">
      <alignment horizontal="center" vertical="top" wrapText="1"/>
    </xf>
    <xf numFmtId="10" fontId="5" fillId="2" borderId="15" xfId="0" applyNumberFormat="1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center" vertical="top" wrapText="1"/>
    </xf>
    <xf numFmtId="0" fontId="2" fillId="2" borderId="21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6" fillId="2" borderId="15" xfId="0" applyFont="1" applyFill="1" applyBorder="1" applyAlignment="1">
      <alignment horizontal="left" vertical="top" wrapText="1"/>
    </xf>
    <xf numFmtId="0" fontId="6" fillId="2" borderId="0" xfId="0" applyFont="1" applyFill="1" applyAlignment="1">
      <alignment horizontal="left" vertical="top" wrapText="1"/>
    </xf>
    <xf numFmtId="0" fontId="6" fillId="2" borderId="22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2" fillId="2" borderId="22" xfId="0" applyFont="1" applyFill="1" applyBorder="1" applyAlignment="1">
      <alignment horizontal="left" vertical="top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left"/>
    </xf>
    <xf numFmtId="0" fontId="5" fillId="2" borderId="15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center" vertical="top"/>
    </xf>
    <xf numFmtId="0" fontId="10" fillId="0" borderId="26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top"/>
    </xf>
    <xf numFmtId="0" fontId="10" fillId="3" borderId="33" xfId="0" applyFont="1" applyFill="1" applyBorder="1" applyAlignment="1">
      <alignment horizontal="center" vertical="top"/>
    </xf>
    <xf numFmtId="0" fontId="10" fillId="3" borderId="30" xfId="0" applyFont="1" applyFill="1" applyBorder="1" applyAlignment="1">
      <alignment horizontal="center" vertical="top"/>
    </xf>
    <xf numFmtId="0" fontId="11" fillId="0" borderId="0" xfId="0" applyFont="1" applyAlignment="1">
      <alignment horizontal="center"/>
    </xf>
    <xf numFmtId="0" fontId="10" fillId="0" borderId="24" xfId="0" applyFont="1" applyBorder="1" applyAlignment="1">
      <alignment horizontal="center" vertical="top" wrapText="1"/>
    </xf>
    <xf numFmtId="0" fontId="10" fillId="0" borderId="30" xfId="0" applyFont="1" applyBorder="1" applyAlignment="1">
      <alignment horizontal="center" vertical="top" wrapText="1"/>
    </xf>
    <xf numFmtId="0" fontId="10" fillId="0" borderId="25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6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10" fontId="1" fillId="0" borderId="10" xfId="0" applyNumberFormat="1" applyFont="1" applyBorder="1" applyAlignment="1">
      <alignment horizontal="center" vertical="center" wrapText="1"/>
    </xf>
    <xf numFmtId="10" fontId="1" fillId="0" borderId="15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10" fontId="1" fillId="0" borderId="10" xfId="0" applyNumberFormat="1" applyFont="1" applyBorder="1" applyAlignment="1">
      <alignment horizontal="center" vertical="top" wrapText="1"/>
    </xf>
    <xf numFmtId="10" fontId="1" fillId="0" borderId="15" xfId="0" applyNumberFormat="1" applyFont="1" applyBorder="1" applyAlignment="1">
      <alignment horizontal="center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1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/>
    </xf>
    <xf numFmtId="0" fontId="2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10" fontId="1" fillId="0" borderId="2" xfId="0" applyNumberFormat="1" applyFont="1" applyBorder="1" applyAlignment="1">
      <alignment horizontal="center" vertical="top" wrapText="1"/>
    </xf>
    <xf numFmtId="10" fontId="1" fillId="0" borderId="6" xfId="0" applyNumberFormat="1" applyFont="1" applyBorder="1" applyAlignment="1">
      <alignment horizontal="center" vertical="top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%20&#1055;&#1054;%20&#1052;&#1055;%20&#1057;&#1042;&#1054;&#1044;%20%20&#1087;&#1086;%20&#1082;&#1074;&#1072;&#1088;&#1090;&#1072;&#1083;&#1072;&#1084;%20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 квартал"/>
      <sheetName val="Касса на 01.07."/>
      <sheetName val="1 квартал"/>
      <sheetName val="Касса на 01.04."/>
      <sheetName val="3 квартал"/>
      <sheetName val="касса на 01.10."/>
    </sheetNames>
    <sheetDataSet>
      <sheetData sheetId="0" refreshError="1"/>
      <sheetData sheetId="1" refreshError="1"/>
      <sheetData sheetId="2" refreshError="1"/>
      <sheetData sheetId="3">
        <row r="27">
          <cell r="D27">
            <v>5000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N462"/>
  <sheetViews>
    <sheetView tabSelected="1" view="pageBreakPreview" zoomScale="90" zoomScaleNormal="90" zoomScaleSheetLayoutView="90" workbookViewId="0">
      <pane ySplit="8" topLeftCell="A450" activePane="bottomLeft" state="frozen"/>
      <selection pane="bottomLeft" activeCell="D205" sqref="D205:D213"/>
    </sheetView>
  </sheetViews>
  <sheetFormatPr defaultRowHeight="15" x14ac:dyDescent="0.25"/>
  <cols>
    <col min="1" max="1" width="6.85546875" customWidth="1"/>
    <col min="2" max="2" width="31.7109375" customWidth="1"/>
    <col min="3" max="3" width="9.85546875" style="171" customWidth="1"/>
    <col min="4" max="4" width="15.7109375" style="171" customWidth="1"/>
    <col min="5" max="5" width="14.7109375" style="171" customWidth="1"/>
    <col min="6" max="6" width="14.140625" style="171" customWidth="1"/>
    <col min="7" max="7" width="47.42578125" style="171" customWidth="1"/>
    <col min="8" max="8" width="15.42578125" style="171" customWidth="1"/>
    <col min="9" max="9" width="12.7109375" style="171" customWidth="1"/>
    <col min="10" max="10" width="15" style="171" customWidth="1"/>
    <col min="11" max="11" width="27.140625" style="161" customWidth="1"/>
    <col min="12" max="12" width="14.85546875" customWidth="1"/>
  </cols>
  <sheetData>
    <row r="1" spans="1:11" ht="33.75" customHeight="1" x14ac:dyDescent="0.25">
      <c r="A1" s="1"/>
      <c r="B1" s="2"/>
      <c r="C1" s="172"/>
      <c r="D1" s="173"/>
      <c r="E1" s="174"/>
      <c r="F1" s="165"/>
      <c r="G1" s="165"/>
      <c r="H1" s="474" t="s">
        <v>0</v>
      </c>
      <c r="I1" s="474"/>
      <c r="J1" s="474"/>
    </row>
    <row r="2" spans="1:11" ht="17.25" customHeight="1" x14ac:dyDescent="0.25">
      <c r="A2" s="6"/>
      <c r="B2" s="7"/>
      <c r="C2" s="175"/>
      <c r="D2" s="176"/>
      <c r="E2" s="177"/>
      <c r="F2" s="146"/>
      <c r="G2" s="201"/>
      <c r="H2" s="475" t="s">
        <v>1</v>
      </c>
      <c r="I2" s="475"/>
      <c r="J2" s="475"/>
    </row>
    <row r="3" spans="1:11" ht="17.25" customHeight="1" x14ac:dyDescent="0.25">
      <c r="A3" s="6"/>
      <c r="B3" s="7"/>
      <c r="C3" s="175"/>
      <c r="D3" s="176"/>
      <c r="E3" s="177"/>
      <c r="F3" s="146"/>
      <c r="G3" s="146"/>
      <c r="H3" s="486" t="s">
        <v>2</v>
      </c>
      <c r="I3" s="486"/>
      <c r="J3" s="486"/>
      <c r="K3" s="486"/>
    </row>
    <row r="4" spans="1:11" ht="17.25" customHeight="1" x14ac:dyDescent="0.25">
      <c r="A4" s="6"/>
      <c r="B4" s="7"/>
      <c r="C4" s="175"/>
      <c r="D4" s="176"/>
      <c r="E4" s="177"/>
      <c r="F4" s="146"/>
      <c r="G4" s="146"/>
      <c r="H4" s="475" t="s">
        <v>3</v>
      </c>
      <c r="I4" s="475"/>
      <c r="J4" s="475"/>
      <c r="K4" s="475"/>
    </row>
    <row r="5" spans="1:11" ht="15.75" x14ac:dyDescent="0.25">
      <c r="A5" s="6"/>
      <c r="B5" s="7"/>
      <c r="C5" s="175"/>
      <c r="D5" s="176"/>
      <c r="E5" s="177"/>
      <c r="F5" s="146"/>
      <c r="G5" s="12"/>
      <c r="H5" s="146"/>
      <c r="I5" s="146"/>
      <c r="J5" s="12"/>
    </row>
    <row r="6" spans="1:11" ht="16.5" thickBot="1" x14ac:dyDescent="0.3">
      <c r="A6" s="476" t="s">
        <v>529</v>
      </c>
      <c r="B6" s="476"/>
      <c r="C6" s="476"/>
      <c r="D6" s="476"/>
      <c r="E6" s="476"/>
      <c r="F6" s="476"/>
      <c r="G6" s="476"/>
      <c r="H6" s="476"/>
      <c r="I6" s="476"/>
      <c r="J6" s="476"/>
      <c r="K6" s="476"/>
    </row>
    <row r="7" spans="1:11" ht="31.5" customHeight="1" x14ac:dyDescent="0.25">
      <c r="A7" s="477" t="s">
        <v>4</v>
      </c>
      <c r="B7" s="479" t="s">
        <v>5</v>
      </c>
      <c r="C7" s="481" t="s">
        <v>6</v>
      </c>
      <c r="D7" s="479" t="s">
        <v>355</v>
      </c>
      <c r="E7" s="479"/>
      <c r="F7" s="483" t="s">
        <v>8</v>
      </c>
      <c r="G7" s="479" t="s">
        <v>9</v>
      </c>
      <c r="H7" s="479"/>
      <c r="I7" s="479"/>
      <c r="J7" s="479"/>
      <c r="K7" s="485"/>
    </row>
    <row r="8" spans="1:11" ht="79.5" thickBot="1" x14ac:dyDescent="0.3">
      <c r="A8" s="478"/>
      <c r="B8" s="480"/>
      <c r="C8" s="482"/>
      <c r="D8" s="332" t="s">
        <v>199</v>
      </c>
      <c r="E8" s="333" t="s">
        <v>630</v>
      </c>
      <c r="F8" s="484"/>
      <c r="G8" s="332" t="s">
        <v>11</v>
      </c>
      <c r="H8" s="332" t="s">
        <v>198</v>
      </c>
      <c r="I8" s="332" t="s">
        <v>12</v>
      </c>
      <c r="J8" s="332" t="s">
        <v>13</v>
      </c>
      <c r="K8" s="334" t="s">
        <v>14</v>
      </c>
    </row>
    <row r="9" spans="1:11" ht="15.75" x14ac:dyDescent="0.25">
      <c r="A9" s="495">
        <v>1</v>
      </c>
      <c r="B9" s="359" t="s">
        <v>207</v>
      </c>
      <c r="C9" s="355" t="s">
        <v>15</v>
      </c>
      <c r="D9" s="361">
        <v>11097.46</v>
      </c>
      <c r="E9" s="421">
        <v>6110.44</v>
      </c>
      <c r="F9" s="351">
        <f>E9/D9</f>
        <v>0.55061608692439534</v>
      </c>
      <c r="G9" s="394" t="s">
        <v>16</v>
      </c>
      <c r="H9" s="395"/>
      <c r="I9" s="395"/>
      <c r="J9" s="395"/>
      <c r="K9" s="396"/>
    </row>
    <row r="10" spans="1:11" ht="31.5" x14ac:dyDescent="0.25">
      <c r="A10" s="496"/>
      <c r="B10" s="359"/>
      <c r="C10" s="355"/>
      <c r="D10" s="361"/>
      <c r="E10" s="421"/>
      <c r="F10" s="351"/>
      <c r="G10" s="147" t="s">
        <v>248</v>
      </c>
      <c r="H10" s="148">
        <v>1</v>
      </c>
      <c r="I10" s="237">
        <v>0</v>
      </c>
      <c r="J10" s="150">
        <v>0</v>
      </c>
      <c r="K10" s="145"/>
    </row>
    <row r="11" spans="1:11" ht="47.25" x14ac:dyDescent="0.25">
      <c r="A11" s="496"/>
      <c r="B11" s="359"/>
      <c r="C11" s="355"/>
      <c r="D11" s="361"/>
      <c r="E11" s="421"/>
      <c r="F11" s="351"/>
      <c r="G11" s="147" t="s">
        <v>249</v>
      </c>
      <c r="H11" s="148">
        <v>1</v>
      </c>
      <c r="I11" s="237">
        <v>0</v>
      </c>
      <c r="J11" s="150">
        <v>0</v>
      </c>
      <c r="K11" s="145"/>
    </row>
    <row r="12" spans="1:11" ht="31.5" x14ac:dyDescent="0.25">
      <c r="A12" s="496"/>
      <c r="B12" s="359"/>
      <c r="C12" s="355"/>
      <c r="D12" s="361"/>
      <c r="E12" s="421"/>
      <c r="F12" s="351"/>
      <c r="G12" s="147" t="s">
        <v>250</v>
      </c>
      <c r="H12" s="148">
        <v>3000</v>
      </c>
      <c r="I12" s="237">
        <v>6068</v>
      </c>
      <c r="J12" s="149">
        <f>I12/H12</f>
        <v>2.0226666666666668</v>
      </c>
      <c r="K12" s="145"/>
    </row>
    <row r="13" spans="1:11" ht="31.5" x14ac:dyDescent="0.25">
      <c r="A13" s="496"/>
      <c r="B13" s="359"/>
      <c r="C13" s="355"/>
      <c r="D13" s="361"/>
      <c r="E13" s="421"/>
      <c r="F13" s="351"/>
      <c r="G13" s="147" t="s">
        <v>251</v>
      </c>
      <c r="H13" s="148">
        <v>300</v>
      </c>
      <c r="I13" s="237">
        <v>512</v>
      </c>
      <c r="J13" s="149">
        <f>I13/H13</f>
        <v>1.7066666666666668</v>
      </c>
      <c r="K13" s="145"/>
    </row>
    <row r="14" spans="1:11" ht="31.5" x14ac:dyDescent="0.25">
      <c r="A14" s="496"/>
      <c r="B14" s="359"/>
      <c r="C14" s="363"/>
      <c r="D14" s="362"/>
      <c r="E14" s="422"/>
      <c r="F14" s="364"/>
      <c r="G14" s="147" t="s">
        <v>252</v>
      </c>
      <c r="H14" s="148">
        <v>2000</v>
      </c>
      <c r="I14" s="237">
        <v>1518</v>
      </c>
      <c r="J14" s="149">
        <f>I14/H14</f>
        <v>0.75900000000000001</v>
      </c>
      <c r="K14" s="145"/>
    </row>
    <row r="15" spans="1:11" ht="31.5" x14ac:dyDescent="0.25">
      <c r="A15" s="496"/>
      <c r="B15" s="359"/>
      <c r="C15" s="354" t="s">
        <v>28</v>
      </c>
      <c r="D15" s="490">
        <v>0</v>
      </c>
      <c r="E15" s="490">
        <v>0</v>
      </c>
      <c r="F15" s="340">
        <v>0</v>
      </c>
      <c r="G15" s="147" t="s">
        <v>253</v>
      </c>
      <c r="H15" s="148">
        <v>1000</v>
      </c>
      <c r="I15" s="237">
        <v>611</v>
      </c>
      <c r="J15" s="149">
        <f t="shared" ref="J15" si="0">I15/H15</f>
        <v>0.61099999999999999</v>
      </c>
      <c r="K15" s="145"/>
    </row>
    <row r="16" spans="1:11" ht="47.25" x14ac:dyDescent="0.25">
      <c r="A16" s="496"/>
      <c r="B16" s="359"/>
      <c r="C16" s="355"/>
      <c r="D16" s="491"/>
      <c r="E16" s="491"/>
      <c r="F16" s="341"/>
      <c r="G16" s="145" t="s">
        <v>254</v>
      </c>
      <c r="H16" s="148">
        <v>92000</v>
      </c>
      <c r="I16" s="148">
        <v>55313</v>
      </c>
      <c r="J16" s="149">
        <f>I16/H16</f>
        <v>0.60122826086956527</v>
      </c>
      <c r="K16" s="240"/>
    </row>
    <row r="17" spans="1:11" ht="31.5" x14ac:dyDescent="0.25">
      <c r="A17" s="496"/>
      <c r="B17" s="359"/>
      <c r="C17" s="355"/>
      <c r="D17" s="491"/>
      <c r="E17" s="491"/>
      <c r="F17" s="341"/>
      <c r="G17" s="241" t="s">
        <v>255</v>
      </c>
      <c r="H17" s="242">
        <v>12</v>
      </c>
      <c r="I17" s="242">
        <v>12</v>
      </c>
      <c r="J17" s="150">
        <f>I17/H17</f>
        <v>1</v>
      </c>
      <c r="K17" s="240"/>
    </row>
    <row r="18" spans="1:11" ht="15.75" x14ac:dyDescent="0.25">
      <c r="A18" s="496"/>
      <c r="B18" s="359"/>
      <c r="C18" s="355"/>
      <c r="D18" s="491"/>
      <c r="E18" s="491"/>
      <c r="F18" s="341"/>
      <c r="G18" s="243" t="s">
        <v>336</v>
      </c>
      <c r="H18" s="242">
        <v>273</v>
      </c>
      <c r="I18" s="242">
        <v>51</v>
      </c>
      <c r="J18" s="149">
        <f>I18/H18</f>
        <v>0.18681318681318682</v>
      </c>
      <c r="K18" s="240"/>
    </row>
    <row r="19" spans="1:11" ht="32.25" customHeight="1" x14ac:dyDescent="0.25">
      <c r="A19" s="496"/>
      <c r="B19" s="359"/>
      <c r="C19" s="355"/>
      <c r="D19" s="491"/>
      <c r="E19" s="491"/>
      <c r="F19" s="341"/>
      <c r="G19" s="366" t="s">
        <v>17</v>
      </c>
      <c r="H19" s="367"/>
      <c r="I19" s="367"/>
      <c r="J19" s="367"/>
      <c r="K19" s="368"/>
    </row>
    <row r="20" spans="1:11" ht="68.25" customHeight="1" x14ac:dyDescent="0.25">
      <c r="A20" s="496"/>
      <c r="B20" s="359"/>
      <c r="C20" s="355"/>
      <c r="D20" s="491"/>
      <c r="E20" s="491"/>
      <c r="F20" s="341"/>
      <c r="G20" s="145" t="s">
        <v>237</v>
      </c>
      <c r="H20" s="148">
        <v>10</v>
      </c>
      <c r="I20" s="148">
        <v>14</v>
      </c>
      <c r="J20" s="150">
        <f>I20/H20</f>
        <v>1.4</v>
      </c>
      <c r="K20" s="145"/>
    </row>
    <row r="21" spans="1:11" ht="32.25" customHeight="1" x14ac:dyDescent="0.25">
      <c r="A21" s="496"/>
      <c r="B21" s="359"/>
      <c r="C21" s="355"/>
      <c r="D21" s="491"/>
      <c r="E21" s="491"/>
      <c r="F21" s="341"/>
      <c r="G21" s="366" t="s">
        <v>18</v>
      </c>
      <c r="H21" s="367"/>
      <c r="I21" s="367"/>
      <c r="J21" s="367"/>
      <c r="K21" s="368"/>
    </row>
    <row r="22" spans="1:11" ht="31.5" x14ac:dyDescent="0.25">
      <c r="A22" s="496"/>
      <c r="B22" s="365"/>
      <c r="C22" s="363"/>
      <c r="D22" s="492"/>
      <c r="E22" s="492"/>
      <c r="F22" s="342"/>
      <c r="G22" s="147" t="s">
        <v>238</v>
      </c>
      <c r="H22" s="148">
        <v>4</v>
      </c>
      <c r="I22" s="148">
        <v>4</v>
      </c>
      <c r="J22" s="150">
        <f>I22/H22</f>
        <v>1</v>
      </c>
      <c r="K22" s="145"/>
    </row>
    <row r="23" spans="1:11" ht="15.75" x14ac:dyDescent="0.25">
      <c r="A23" s="99"/>
      <c r="B23" s="466" t="s">
        <v>19</v>
      </c>
      <c r="C23" s="466"/>
      <c r="D23" s="105">
        <f>D9+D15</f>
        <v>11097.46</v>
      </c>
      <c r="E23" s="178">
        <f>E9+E15</f>
        <v>6110.44</v>
      </c>
      <c r="F23" s="104">
        <f>E23/D23</f>
        <v>0.55061608692439534</v>
      </c>
      <c r="G23" s="162" t="s">
        <v>20</v>
      </c>
      <c r="H23" s="100"/>
      <c r="I23" s="100"/>
      <c r="J23" s="100"/>
      <c r="K23" s="162"/>
    </row>
    <row r="24" spans="1:11" ht="36.75" customHeight="1" x14ac:dyDescent="0.25">
      <c r="A24" s="337">
        <v>2</v>
      </c>
      <c r="B24" s="352" t="s">
        <v>225</v>
      </c>
      <c r="C24" s="336" t="s">
        <v>15</v>
      </c>
      <c r="D24" s="343">
        <v>123462.21</v>
      </c>
      <c r="E24" s="349">
        <v>79555.820000000007</v>
      </c>
      <c r="F24" s="346">
        <f>E24/D24</f>
        <v>0.64437385334346442</v>
      </c>
      <c r="G24" s="467" t="s">
        <v>21</v>
      </c>
      <c r="H24" s="467"/>
      <c r="I24" s="467"/>
      <c r="J24" s="467"/>
      <c r="K24" s="467"/>
    </row>
    <row r="25" spans="1:11" ht="63" x14ac:dyDescent="0.25">
      <c r="A25" s="338"/>
      <c r="B25" s="353"/>
      <c r="C25" s="336"/>
      <c r="D25" s="343"/>
      <c r="E25" s="349"/>
      <c r="F25" s="346"/>
      <c r="G25" s="145" t="s">
        <v>551</v>
      </c>
      <c r="H25" s="245">
        <v>290985</v>
      </c>
      <c r="I25" s="245">
        <v>290985</v>
      </c>
      <c r="J25" s="150">
        <f>I25/H25</f>
        <v>1</v>
      </c>
      <c r="K25" s="145"/>
    </row>
    <row r="26" spans="1:11" ht="31.5" x14ac:dyDescent="0.25">
      <c r="A26" s="338"/>
      <c r="B26" s="353"/>
      <c r="C26" s="153" t="s">
        <v>22</v>
      </c>
      <c r="D26" s="151">
        <v>17074.3</v>
      </c>
      <c r="E26" s="156">
        <v>5071.41</v>
      </c>
      <c r="F26" s="150">
        <f>E26/D26</f>
        <v>0.29702008281452241</v>
      </c>
      <c r="G26" s="145" t="s">
        <v>552</v>
      </c>
      <c r="H26" s="237">
        <v>705190</v>
      </c>
      <c r="I26" s="237">
        <v>705190</v>
      </c>
      <c r="J26" s="150">
        <f t="shared" ref="J26:J63" si="1">I26/H26</f>
        <v>1</v>
      </c>
      <c r="K26" s="145"/>
    </row>
    <row r="27" spans="1:11" ht="15.75" x14ac:dyDescent="0.25">
      <c r="A27" s="338"/>
      <c r="B27" s="353"/>
      <c r="C27" s="153" t="s">
        <v>23</v>
      </c>
      <c r="D27" s="237">
        <f>'[1]Касса на 01.04.'!E19</f>
        <v>0</v>
      </c>
      <c r="E27" s="237">
        <v>0</v>
      </c>
      <c r="F27" s="150">
        <v>0</v>
      </c>
      <c r="G27" s="145" t="s">
        <v>623</v>
      </c>
      <c r="H27" s="246">
        <v>1139382</v>
      </c>
      <c r="I27" s="246">
        <v>1139382</v>
      </c>
      <c r="J27" s="157">
        <f t="shared" ref="J27:J37" si="2">I27/H27</f>
        <v>1</v>
      </c>
      <c r="K27" s="145"/>
    </row>
    <row r="28" spans="1:11" ht="68.25" customHeight="1" x14ac:dyDescent="0.25">
      <c r="A28" s="338"/>
      <c r="B28" s="353"/>
      <c r="C28" s="354"/>
      <c r="D28" s="468"/>
      <c r="E28" s="468"/>
      <c r="F28" s="350"/>
      <c r="G28" s="145" t="s">
        <v>553</v>
      </c>
      <c r="H28" s="237">
        <v>400</v>
      </c>
      <c r="I28" s="237">
        <v>380</v>
      </c>
      <c r="J28" s="150">
        <f t="shared" si="2"/>
        <v>0.95</v>
      </c>
      <c r="K28" s="145" t="s">
        <v>214</v>
      </c>
    </row>
    <row r="29" spans="1:11" ht="31.5" x14ac:dyDescent="0.25">
      <c r="A29" s="338"/>
      <c r="B29" s="353"/>
      <c r="C29" s="355"/>
      <c r="D29" s="469"/>
      <c r="E29" s="469"/>
      <c r="F29" s="351"/>
      <c r="G29" s="145" t="s">
        <v>554</v>
      </c>
      <c r="H29" s="237">
        <v>5000</v>
      </c>
      <c r="I29" s="237">
        <v>5000</v>
      </c>
      <c r="J29" s="150">
        <f t="shared" si="2"/>
        <v>1</v>
      </c>
      <c r="K29" s="145"/>
    </row>
    <row r="30" spans="1:11" ht="78.75" x14ac:dyDescent="0.25">
      <c r="A30" s="338"/>
      <c r="B30" s="353"/>
      <c r="C30" s="355"/>
      <c r="D30" s="469"/>
      <c r="E30" s="469"/>
      <c r="F30" s="351"/>
      <c r="G30" s="145" t="s">
        <v>555</v>
      </c>
      <c r="H30" s="237">
        <v>1</v>
      </c>
      <c r="I30" s="237">
        <v>1</v>
      </c>
      <c r="J30" s="150">
        <f t="shared" si="2"/>
        <v>1</v>
      </c>
      <c r="K30" s="145"/>
    </row>
    <row r="31" spans="1:11" ht="31.5" x14ac:dyDescent="0.25">
      <c r="A31" s="338"/>
      <c r="B31" s="353"/>
      <c r="C31" s="355"/>
      <c r="D31" s="469"/>
      <c r="E31" s="469"/>
      <c r="F31" s="351"/>
      <c r="G31" s="145" t="s">
        <v>556</v>
      </c>
      <c r="H31" s="148">
        <v>70</v>
      </c>
      <c r="I31" s="237">
        <v>70</v>
      </c>
      <c r="J31" s="150">
        <f>I31/H31</f>
        <v>1</v>
      </c>
      <c r="K31" s="145"/>
    </row>
    <row r="32" spans="1:11" ht="78.75" x14ac:dyDescent="0.25">
      <c r="A32" s="338"/>
      <c r="B32" s="353"/>
      <c r="C32" s="355"/>
      <c r="D32" s="469"/>
      <c r="E32" s="469"/>
      <c r="F32" s="351"/>
      <c r="G32" s="145" t="s">
        <v>557</v>
      </c>
      <c r="H32" s="237">
        <v>75</v>
      </c>
      <c r="I32" s="237">
        <v>36</v>
      </c>
      <c r="J32" s="150">
        <f>I32/H32</f>
        <v>0.48</v>
      </c>
      <c r="K32" s="145" t="s">
        <v>542</v>
      </c>
    </row>
    <row r="33" spans="1:11" ht="31.5" x14ac:dyDescent="0.25">
      <c r="A33" s="338"/>
      <c r="B33" s="353"/>
      <c r="C33" s="355"/>
      <c r="D33" s="469"/>
      <c r="E33" s="469"/>
      <c r="F33" s="351"/>
      <c r="G33" s="145" t="s">
        <v>558</v>
      </c>
      <c r="H33" s="237">
        <v>1</v>
      </c>
      <c r="I33" s="237">
        <v>1</v>
      </c>
      <c r="J33" s="150">
        <f>I33/H33</f>
        <v>1</v>
      </c>
      <c r="K33" s="145"/>
    </row>
    <row r="34" spans="1:11" ht="126" x14ac:dyDescent="0.25">
      <c r="A34" s="338"/>
      <c r="B34" s="353"/>
      <c r="C34" s="355"/>
      <c r="D34" s="469"/>
      <c r="E34" s="469"/>
      <c r="F34" s="351"/>
      <c r="G34" s="145" t="s">
        <v>559</v>
      </c>
      <c r="H34" s="237">
        <v>1</v>
      </c>
      <c r="I34" s="237">
        <v>0</v>
      </c>
      <c r="J34" s="150">
        <f>I34/H34</f>
        <v>0</v>
      </c>
      <c r="K34" s="145" t="s">
        <v>624</v>
      </c>
    </row>
    <row r="35" spans="1:11" ht="94.5" x14ac:dyDescent="0.25">
      <c r="A35" s="338"/>
      <c r="B35" s="353"/>
      <c r="C35" s="355"/>
      <c r="D35" s="469"/>
      <c r="E35" s="469"/>
      <c r="F35" s="351"/>
      <c r="G35" s="145" t="s">
        <v>560</v>
      </c>
      <c r="H35" s="237">
        <v>5</v>
      </c>
      <c r="I35" s="237">
        <v>5</v>
      </c>
      <c r="J35" s="150">
        <f>I35/H35</f>
        <v>1</v>
      </c>
      <c r="K35" s="145"/>
    </row>
    <row r="36" spans="1:11" ht="15.75" x14ac:dyDescent="0.25">
      <c r="A36" s="338"/>
      <c r="B36" s="353"/>
      <c r="C36" s="355"/>
      <c r="D36" s="469"/>
      <c r="E36" s="469"/>
      <c r="F36" s="351"/>
      <c r="G36" s="145" t="s">
        <v>561</v>
      </c>
      <c r="H36" s="237">
        <v>2</v>
      </c>
      <c r="I36" s="237">
        <v>2</v>
      </c>
      <c r="J36" s="150">
        <f t="shared" si="2"/>
        <v>1</v>
      </c>
      <c r="K36" s="145"/>
    </row>
    <row r="37" spans="1:11" ht="31.5" x14ac:dyDescent="0.25">
      <c r="A37" s="338"/>
      <c r="B37" s="353"/>
      <c r="C37" s="355"/>
      <c r="D37" s="469"/>
      <c r="E37" s="469"/>
      <c r="F37" s="351"/>
      <c r="G37" s="145" t="s">
        <v>562</v>
      </c>
      <c r="H37" s="237">
        <v>20</v>
      </c>
      <c r="I37" s="237">
        <v>0</v>
      </c>
      <c r="J37" s="150">
        <f t="shared" si="2"/>
        <v>0</v>
      </c>
      <c r="K37" s="145" t="s">
        <v>543</v>
      </c>
    </row>
    <row r="38" spans="1:11" ht="31.5" x14ac:dyDescent="0.25">
      <c r="A38" s="338"/>
      <c r="B38" s="353"/>
      <c r="C38" s="355"/>
      <c r="D38" s="469"/>
      <c r="E38" s="469"/>
      <c r="F38" s="351"/>
      <c r="G38" s="145" t="s">
        <v>563</v>
      </c>
      <c r="H38" s="237">
        <v>1</v>
      </c>
      <c r="I38" s="237">
        <v>1</v>
      </c>
      <c r="J38" s="150">
        <f t="shared" ref="J38" si="3">I38/H38</f>
        <v>1</v>
      </c>
      <c r="K38" s="145"/>
    </row>
    <row r="39" spans="1:11" ht="51" customHeight="1" x14ac:dyDescent="0.25">
      <c r="A39" s="338"/>
      <c r="B39" s="353"/>
      <c r="C39" s="355"/>
      <c r="D39" s="469"/>
      <c r="E39" s="469"/>
      <c r="F39" s="351"/>
      <c r="G39" s="248" t="s">
        <v>564</v>
      </c>
      <c r="H39" s="249">
        <v>18.399999999999999</v>
      </c>
      <c r="I39" s="237">
        <v>0</v>
      </c>
      <c r="J39" s="150">
        <f t="shared" ref="J39:J45" si="4">I39/H39</f>
        <v>0</v>
      </c>
      <c r="K39" s="471" t="s">
        <v>543</v>
      </c>
    </row>
    <row r="40" spans="1:11" ht="31.5" customHeight="1" x14ac:dyDescent="0.25">
      <c r="A40" s="338"/>
      <c r="B40" s="353"/>
      <c r="C40" s="355"/>
      <c r="D40" s="469"/>
      <c r="E40" s="469"/>
      <c r="F40" s="351"/>
      <c r="G40" s="145" t="s">
        <v>565</v>
      </c>
      <c r="H40" s="237">
        <v>1</v>
      </c>
      <c r="I40" s="237">
        <v>0</v>
      </c>
      <c r="J40" s="150">
        <f t="shared" si="4"/>
        <v>0</v>
      </c>
      <c r="K40" s="472"/>
    </row>
    <row r="41" spans="1:11" ht="63" x14ac:dyDescent="0.25">
      <c r="A41" s="338"/>
      <c r="B41" s="353"/>
      <c r="C41" s="355"/>
      <c r="D41" s="469"/>
      <c r="E41" s="469"/>
      <c r="F41" s="351"/>
      <c r="G41" s="145" t="s">
        <v>566</v>
      </c>
      <c r="H41" s="237">
        <v>30</v>
      </c>
      <c r="I41" s="237">
        <v>0</v>
      </c>
      <c r="J41" s="150">
        <f t="shared" si="4"/>
        <v>0</v>
      </c>
      <c r="K41" s="473"/>
    </row>
    <row r="42" spans="1:11" ht="47.25" x14ac:dyDescent="0.25">
      <c r="A42" s="338"/>
      <c r="B42" s="353"/>
      <c r="C42" s="355"/>
      <c r="D42" s="469"/>
      <c r="E42" s="469"/>
      <c r="F42" s="351"/>
      <c r="G42" s="145" t="s">
        <v>567</v>
      </c>
      <c r="H42" s="237">
        <v>1</v>
      </c>
      <c r="I42" s="237">
        <v>1</v>
      </c>
      <c r="J42" s="150">
        <f t="shared" si="4"/>
        <v>1</v>
      </c>
      <c r="K42" s="145"/>
    </row>
    <row r="43" spans="1:11" ht="78.75" x14ac:dyDescent="0.25">
      <c r="A43" s="338"/>
      <c r="B43" s="353"/>
      <c r="C43" s="355"/>
      <c r="D43" s="469"/>
      <c r="E43" s="469"/>
      <c r="F43" s="351"/>
      <c r="G43" s="145" t="s">
        <v>568</v>
      </c>
      <c r="H43" s="237">
        <v>1</v>
      </c>
      <c r="I43" s="237">
        <v>1</v>
      </c>
      <c r="J43" s="150">
        <f t="shared" si="4"/>
        <v>1</v>
      </c>
      <c r="K43" s="145"/>
    </row>
    <row r="44" spans="1:11" ht="47.25" x14ac:dyDescent="0.25">
      <c r="A44" s="338"/>
      <c r="B44" s="353"/>
      <c r="C44" s="355"/>
      <c r="D44" s="469"/>
      <c r="E44" s="469"/>
      <c r="F44" s="351"/>
      <c r="G44" s="145" t="s">
        <v>569</v>
      </c>
      <c r="H44" s="237">
        <v>1</v>
      </c>
      <c r="I44" s="237">
        <v>1</v>
      </c>
      <c r="J44" s="150">
        <f t="shared" si="4"/>
        <v>1</v>
      </c>
      <c r="K44" s="145"/>
    </row>
    <row r="45" spans="1:11" ht="31.5" x14ac:dyDescent="0.25">
      <c r="A45" s="338"/>
      <c r="B45" s="353"/>
      <c r="C45" s="355"/>
      <c r="D45" s="469"/>
      <c r="E45" s="469"/>
      <c r="F45" s="351"/>
      <c r="G45" s="145" t="s">
        <v>570</v>
      </c>
      <c r="H45" s="237">
        <v>1</v>
      </c>
      <c r="I45" s="237">
        <v>1</v>
      </c>
      <c r="J45" s="150">
        <f t="shared" si="4"/>
        <v>1</v>
      </c>
      <c r="K45" s="145"/>
    </row>
    <row r="46" spans="1:11" ht="32.25" customHeight="1" x14ac:dyDescent="0.25">
      <c r="A46" s="338"/>
      <c r="B46" s="353"/>
      <c r="C46" s="355"/>
      <c r="D46" s="469"/>
      <c r="E46" s="469"/>
      <c r="F46" s="351"/>
      <c r="G46" s="377" t="s">
        <v>24</v>
      </c>
      <c r="H46" s="377"/>
      <c r="I46" s="377"/>
      <c r="J46" s="377"/>
      <c r="K46" s="377"/>
    </row>
    <row r="47" spans="1:11" ht="47.25" x14ac:dyDescent="0.25">
      <c r="A47" s="338"/>
      <c r="B47" s="353"/>
      <c r="C47" s="355"/>
      <c r="D47" s="469"/>
      <c r="E47" s="469"/>
      <c r="F47" s="351"/>
      <c r="G47" s="145" t="s">
        <v>571</v>
      </c>
      <c r="H47" s="237">
        <v>4400</v>
      </c>
      <c r="I47" s="237">
        <v>4400</v>
      </c>
      <c r="J47" s="150">
        <f>I47/H47</f>
        <v>1</v>
      </c>
      <c r="K47" s="145"/>
    </row>
    <row r="48" spans="1:11" ht="47.25" x14ac:dyDescent="0.25">
      <c r="A48" s="338"/>
      <c r="B48" s="353"/>
      <c r="C48" s="355"/>
      <c r="D48" s="469"/>
      <c r="E48" s="469"/>
      <c r="F48" s="351"/>
      <c r="G48" s="145" t="s">
        <v>572</v>
      </c>
      <c r="H48" s="249">
        <v>6221</v>
      </c>
      <c r="I48" s="250">
        <v>6221</v>
      </c>
      <c r="J48" s="150">
        <f>I48/H48</f>
        <v>1</v>
      </c>
      <c r="K48" s="145"/>
    </row>
    <row r="49" spans="1:11" ht="47.25" x14ac:dyDescent="0.25">
      <c r="A49" s="338"/>
      <c r="B49" s="353"/>
      <c r="C49" s="355"/>
      <c r="D49" s="469"/>
      <c r="E49" s="469"/>
      <c r="F49" s="351"/>
      <c r="G49" s="145" t="s">
        <v>573</v>
      </c>
      <c r="H49" s="251">
        <v>100000</v>
      </c>
      <c r="I49" s="251">
        <v>100000</v>
      </c>
      <c r="J49" s="150">
        <f>I49/H49</f>
        <v>1</v>
      </c>
      <c r="K49" s="145"/>
    </row>
    <row r="50" spans="1:11" ht="31.5" x14ac:dyDescent="0.25">
      <c r="A50" s="338"/>
      <c r="B50" s="353"/>
      <c r="C50" s="355"/>
      <c r="D50" s="469"/>
      <c r="E50" s="469"/>
      <c r="F50" s="351"/>
      <c r="G50" s="145" t="s">
        <v>574</v>
      </c>
      <c r="H50" s="251">
        <v>1</v>
      </c>
      <c r="I50" s="251">
        <v>0</v>
      </c>
      <c r="J50" s="150">
        <f t="shared" ref="J50:J52" si="5">I50/H50</f>
        <v>0</v>
      </c>
      <c r="K50" s="145" t="s">
        <v>543</v>
      </c>
    </row>
    <row r="51" spans="1:11" ht="63" x14ac:dyDescent="0.25">
      <c r="A51" s="338"/>
      <c r="B51" s="353"/>
      <c r="C51" s="355"/>
      <c r="D51" s="469"/>
      <c r="E51" s="469"/>
      <c r="F51" s="351"/>
      <c r="G51" s="145" t="s">
        <v>575</v>
      </c>
      <c r="H51" s="251">
        <v>1</v>
      </c>
      <c r="I51" s="251">
        <v>0</v>
      </c>
      <c r="J51" s="150">
        <f t="shared" si="5"/>
        <v>0</v>
      </c>
      <c r="K51" s="145" t="s">
        <v>543</v>
      </c>
    </row>
    <row r="52" spans="1:11" ht="54" customHeight="1" x14ac:dyDescent="0.25">
      <c r="A52" s="338"/>
      <c r="B52" s="353"/>
      <c r="C52" s="355"/>
      <c r="D52" s="469"/>
      <c r="E52" s="469"/>
      <c r="F52" s="351"/>
      <c r="G52" s="145" t="s">
        <v>576</v>
      </c>
      <c r="H52" s="251">
        <v>1</v>
      </c>
      <c r="I52" s="251">
        <v>0</v>
      </c>
      <c r="J52" s="150">
        <f t="shared" si="5"/>
        <v>0</v>
      </c>
      <c r="K52" s="145" t="s">
        <v>543</v>
      </c>
    </row>
    <row r="53" spans="1:11" ht="32.25" customHeight="1" x14ac:dyDescent="0.25">
      <c r="A53" s="338"/>
      <c r="B53" s="353"/>
      <c r="C53" s="355"/>
      <c r="D53" s="469"/>
      <c r="E53" s="469"/>
      <c r="F53" s="351"/>
      <c r="G53" s="377" t="s">
        <v>25</v>
      </c>
      <c r="H53" s="377"/>
      <c r="I53" s="377"/>
      <c r="J53" s="377"/>
      <c r="K53" s="377"/>
    </row>
    <row r="54" spans="1:11" ht="47.25" x14ac:dyDescent="0.25">
      <c r="A54" s="338"/>
      <c r="B54" s="353"/>
      <c r="C54" s="355"/>
      <c r="D54" s="469"/>
      <c r="E54" s="469"/>
      <c r="F54" s="351"/>
      <c r="G54" s="145" t="s">
        <v>577</v>
      </c>
      <c r="H54" s="237">
        <v>393112</v>
      </c>
      <c r="I54" s="237">
        <v>393112</v>
      </c>
      <c r="J54" s="150">
        <f t="shared" si="1"/>
        <v>1</v>
      </c>
      <c r="K54" s="145"/>
    </row>
    <row r="55" spans="1:11" ht="31.5" x14ac:dyDescent="0.25">
      <c r="A55" s="338"/>
      <c r="B55" s="353"/>
      <c r="C55" s="355"/>
      <c r="D55" s="469"/>
      <c r="E55" s="469"/>
      <c r="F55" s="351"/>
      <c r="G55" s="145" t="s">
        <v>578</v>
      </c>
      <c r="H55" s="148">
        <v>100</v>
      </c>
      <c r="I55" s="252">
        <v>100</v>
      </c>
      <c r="J55" s="150">
        <f t="shared" si="1"/>
        <v>1</v>
      </c>
      <c r="K55" s="145"/>
    </row>
    <row r="56" spans="1:11" ht="47.25" x14ac:dyDescent="0.25">
      <c r="A56" s="338"/>
      <c r="B56" s="353"/>
      <c r="C56" s="355"/>
      <c r="D56" s="469"/>
      <c r="E56" s="469"/>
      <c r="F56" s="351"/>
      <c r="G56" s="145" t="s">
        <v>579</v>
      </c>
      <c r="H56" s="148">
        <v>100</v>
      </c>
      <c r="I56" s="252">
        <v>100</v>
      </c>
      <c r="J56" s="150">
        <f t="shared" si="1"/>
        <v>1</v>
      </c>
      <c r="K56" s="145"/>
    </row>
    <row r="57" spans="1:11" ht="31.5" x14ac:dyDescent="0.25">
      <c r="A57" s="338"/>
      <c r="B57" s="353"/>
      <c r="C57" s="355"/>
      <c r="D57" s="469"/>
      <c r="E57" s="469"/>
      <c r="F57" s="351"/>
      <c r="G57" s="145" t="s">
        <v>580</v>
      </c>
      <c r="H57" s="148">
        <v>100</v>
      </c>
      <c r="I57" s="252">
        <v>100</v>
      </c>
      <c r="J57" s="150">
        <f t="shared" si="1"/>
        <v>1</v>
      </c>
      <c r="K57" s="145"/>
    </row>
    <row r="58" spans="1:11" ht="47.25" x14ac:dyDescent="0.25">
      <c r="A58" s="338"/>
      <c r="B58" s="353"/>
      <c r="C58" s="355"/>
      <c r="D58" s="469"/>
      <c r="E58" s="469"/>
      <c r="F58" s="351"/>
      <c r="G58" s="145" t="s">
        <v>581</v>
      </c>
      <c r="H58" s="148">
        <v>100</v>
      </c>
      <c r="I58" s="252">
        <v>100</v>
      </c>
      <c r="J58" s="150">
        <f t="shared" si="1"/>
        <v>1</v>
      </c>
      <c r="K58" s="145"/>
    </row>
    <row r="59" spans="1:11" ht="47.25" x14ac:dyDescent="0.25">
      <c r="A59" s="338"/>
      <c r="B59" s="353"/>
      <c r="C59" s="355"/>
      <c r="D59" s="469"/>
      <c r="E59" s="469"/>
      <c r="F59" s="351"/>
      <c r="G59" s="145" t="s">
        <v>582</v>
      </c>
      <c r="H59" s="148">
        <v>100</v>
      </c>
      <c r="I59" s="252">
        <v>100</v>
      </c>
      <c r="J59" s="150">
        <f t="shared" si="1"/>
        <v>1</v>
      </c>
      <c r="K59" s="145"/>
    </row>
    <row r="60" spans="1:11" ht="47.25" x14ac:dyDescent="0.25">
      <c r="A60" s="338"/>
      <c r="B60" s="353"/>
      <c r="C60" s="355"/>
      <c r="D60" s="469"/>
      <c r="E60" s="469"/>
      <c r="F60" s="351"/>
      <c r="G60" s="145" t="s">
        <v>583</v>
      </c>
      <c r="H60" s="148">
        <v>100</v>
      </c>
      <c r="I60" s="252">
        <v>100</v>
      </c>
      <c r="J60" s="150">
        <f t="shared" si="1"/>
        <v>1</v>
      </c>
      <c r="K60" s="145"/>
    </row>
    <row r="61" spans="1:11" ht="47.25" x14ac:dyDescent="0.25">
      <c r="A61" s="338"/>
      <c r="B61" s="353"/>
      <c r="C61" s="355"/>
      <c r="D61" s="469"/>
      <c r="E61" s="469"/>
      <c r="F61" s="351"/>
      <c r="G61" s="145" t="s">
        <v>584</v>
      </c>
      <c r="H61" s="237">
        <v>1380</v>
      </c>
      <c r="I61" s="252">
        <v>1380</v>
      </c>
      <c r="J61" s="150">
        <f t="shared" si="1"/>
        <v>1</v>
      </c>
      <c r="K61" s="145"/>
    </row>
    <row r="62" spans="1:11" ht="15.75" x14ac:dyDescent="0.25">
      <c r="A62" s="338"/>
      <c r="B62" s="353"/>
      <c r="C62" s="355"/>
      <c r="D62" s="469"/>
      <c r="E62" s="469"/>
      <c r="F62" s="351"/>
      <c r="G62" s="145" t="s">
        <v>585</v>
      </c>
      <c r="H62" s="237">
        <v>100</v>
      </c>
      <c r="I62" s="252">
        <v>100</v>
      </c>
      <c r="J62" s="150">
        <f t="shared" si="1"/>
        <v>1</v>
      </c>
      <c r="K62" s="145"/>
    </row>
    <row r="63" spans="1:11" ht="31.5" x14ac:dyDescent="0.25">
      <c r="A63" s="338"/>
      <c r="B63" s="353"/>
      <c r="C63" s="355"/>
      <c r="D63" s="469"/>
      <c r="E63" s="469"/>
      <c r="F63" s="351"/>
      <c r="G63" s="145" t="s">
        <v>586</v>
      </c>
      <c r="H63" s="237">
        <v>1</v>
      </c>
      <c r="I63" s="252">
        <v>0</v>
      </c>
      <c r="J63" s="150">
        <f t="shared" si="1"/>
        <v>0</v>
      </c>
      <c r="K63" s="145" t="s">
        <v>543</v>
      </c>
    </row>
    <row r="64" spans="1:11" ht="51.75" customHeight="1" x14ac:dyDescent="0.25">
      <c r="A64" s="338"/>
      <c r="B64" s="353"/>
      <c r="C64" s="355"/>
      <c r="D64" s="469"/>
      <c r="E64" s="469"/>
      <c r="F64" s="351"/>
      <c r="G64" s="377" t="s">
        <v>26</v>
      </c>
      <c r="H64" s="377"/>
      <c r="I64" s="377"/>
      <c r="J64" s="377"/>
      <c r="K64" s="377"/>
    </row>
    <row r="65" spans="1:11" ht="63" x14ac:dyDescent="0.25">
      <c r="A65" s="338"/>
      <c r="B65" s="353"/>
      <c r="C65" s="355"/>
      <c r="D65" s="469"/>
      <c r="E65" s="469"/>
      <c r="F65" s="351"/>
      <c r="G65" s="145" t="s">
        <v>587</v>
      </c>
      <c r="H65" s="237">
        <v>50</v>
      </c>
      <c r="I65" s="148">
        <v>50</v>
      </c>
      <c r="J65" s="150">
        <f>I65/H65</f>
        <v>1</v>
      </c>
      <c r="K65" s="145"/>
    </row>
    <row r="66" spans="1:11" ht="47.25" x14ac:dyDescent="0.25">
      <c r="A66" s="338"/>
      <c r="B66" s="353"/>
      <c r="C66" s="355"/>
      <c r="D66" s="469"/>
      <c r="E66" s="469"/>
      <c r="F66" s="351"/>
      <c r="G66" s="145" t="s">
        <v>588</v>
      </c>
      <c r="H66" s="148">
        <v>120</v>
      </c>
      <c r="I66" s="148">
        <v>62</v>
      </c>
      <c r="J66" s="150">
        <f>I66/H66</f>
        <v>0.51666666666666672</v>
      </c>
      <c r="K66" s="145" t="s">
        <v>202</v>
      </c>
    </row>
    <row r="67" spans="1:11" ht="36" customHeight="1" x14ac:dyDescent="0.25">
      <c r="A67" s="338"/>
      <c r="B67" s="353"/>
      <c r="C67" s="355"/>
      <c r="D67" s="469"/>
      <c r="E67" s="469"/>
      <c r="F67" s="351"/>
      <c r="G67" s="145" t="s">
        <v>589</v>
      </c>
      <c r="H67" s="237">
        <v>1459</v>
      </c>
      <c r="I67" s="237">
        <v>892</v>
      </c>
      <c r="J67" s="149">
        <f>I67/H67</f>
        <v>0.61137765592871829</v>
      </c>
      <c r="K67" s="145" t="s">
        <v>202</v>
      </c>
    </row>
    <row r="68" spans="1:11" ht="47.25" x14ac:dyDescent="0.25">
      <c r="A68" s="223"/>
      <c r="B68" s="470"/>
      <c r="C68" s="233"/>
      <c r="D68" s="247"/>
      <c r="E68" s="247"/>
      <c r="F68" s="230"/>
      <c r="G68" s="145" t="s">
        <v>590</v>
      </c>
      <c r="H68" s="237">
        <v>1</v>
      </c>
      <c r="I68" s="237">
        <v>0</v>
      </c>
      <c r="J68" s="149">
        <f>I68/H68</f>
        <v>0</v>
      </c>
      <c r="K68" s="145" t="s">
        <v>202</v>
      </c>
    </row>
    <row r="69" spans="1:11" ht="15.75" x14ac:dyDescent="0.25">
      <c r="A69" s="99"/>
      <c r="B69" s="466" t="s">
        <v>19</v>
      </c>
      <c r="C69" s="466"/>
      <c r="D69" s="105">
        <f>SUM(D24:D27)</f>
        <v>140536.51</v>
      </c>
      <c r="E69" s="105">
        <f>SUM(E24:E27)</f>
        <v>84627.23000000001</v>
      </c>
      <c r="F69" s="104">
        <f>E69/D69</f>
        <v>0.60217255999882169</v>
      </c>
      <c r="G69" s="162"/>
      <c r="H69" s="113"/>
      <c r="I69" s="100"/>
      <c r="J69" s="100"/>
      <c r="K69" s="162"/>
    </row>
    <row r="70" spans="1:11" ht="15.75" x14ac:dyDescent="0.25">
      <c r="A70" s="337">
        <v>3</v>
      </c>
      <c r="B70" s="358" t="s">
        <v>226</v>
      </c>
      <c r="C70" s="347" t="s">
        <v>15</v>
      </c>
      <c r="D70" s="343">
        <v>110253</v>
      </c>
      <c r="E70" s="493">
        <v>83488.87</v>
      </c>
      <c r="F70" s="350">
        <f>E70/D70</f>
        <v>0.75724805674222018</v>
      </c>
      <c r="G70" s="366" t="s">
        <v>356</v>
      </c>
      <c r="H70" s="367"/>
      <c r="I70" s="367"/>
      <c r="J70" s="367"/>
      <c r="K70" s="368"/>
    </row>
    <row r="71" spans="1:11" ht="31.5" x14ac:dyDescent="0.25">
      <c r="A71" s="338"/>
      <c r="B71" s="359"/>
      <c r="C71" s="348"/>
      <c r="D71" s="343"/>
      <c r="E71" s="494"/>
      <c r="F71" s="364"/>
      <c r="G71" s="147" t="s">
        <v>27</v>
      </c>
      <c r="H71" s="252">
        <v>0</v>
      </c>
      <c r="I71" s="252">
        <v>0</v>
      </c>
      <c r="J71" s="149">
        <v>1</v>
      </c>
      <c r="K71" s="152" t="s">
        <v>531</v>
      </c>
    </row>
    <row r="72" spans="1:11" ht="31.5" x14ac:dyDescent="0.25">
      <c r="A72" s="338"/>
      <c r="B72" s="359"/>
      <c r="C72" s="253" t="s">
        <v>28</v>
      </c>
      <c r="D72" s="151">
        <v>122562.45</v>
      </c>
      <c r="E72" s="254">
        <v>95344.51</v>
      </c>
      <c r="F72" s="229">
        <f>E72/D72</f>
        <v>0.77792594713960106</v>
      </c>
      <c r="G72" s="147" t="s">
        <v>29</v>
      </c>
      <c r="H72" s="153" t="s">
        <v>189</v>
      </c>
      <c r="I72" s="148">
        <v>0</v>
      </c>
      <c r="J72" s="149">
        <f t="shared" ref="J72:J76" si="6">I72/H72</f>
        <v>0</v>
      </c>
      <c r="K72" s="227" t="s">
        <v>532</v>
      </c>
    </row>
    <row r="73" spans="1:11" ht="31.5" x14ac:dyDescent="0.25">
      <c r="A73" s="338"/>
      <c r="B73" s="359"/>
      <c r="C73" s="354" t="s">
        <v>23</v>
      </c>
      <c r="D73" s="337">
        <v>0</v>
      </c>
      <c r="E73" s="337">
        <v>0</v>
      </c>
      <c r="F73" s="340">
        <v>0</v>
      </c>
      <c r="G73" s="255" t="s">
        <v>30</v>
      </c>
      <c r="H73" s="153" t="s">
        <v>190</v>
      </c>
      <c r="I73" s="148">
        <v>2679</v>
      </c>
      <c r="J73" s="149">
        <f t="shared" si="6"/>
        <v>1</v>
      </c>
      <c r="K73" s="227"/>
    </row>
    <row r="74" spans="1:11" ht="31.5" x14ac:dyDescent="0.25">
      <c r="A74" s="338"/>
      <c r="B74" s="359"/>
      <c r="C74" s="355"/>
      <c r="D74" s="338"/>
      <c r="E74" s="338"/>
      <c r="F74" s="341"/>
      <c r="G74" s="145" t="s">
        <v>357</v>
      </c>
      <c r="H74" s="153" t="s">
        <v>191</v>
      </c>
      <c r="I74" s="148">
        <v>3589.7</v>
      </c>
      <c r="J74" s="149">
        <f t="shared" si="6"/>
        <v>1.0089094997189432</v>
      </c>
      <c r="K74" s="227"/>
    </row>
    <row r="75" spans="1:11" ht="47.25" x14ac:dyDescent="0.25">
      <c r="A75" s="338"/>
      <c r="B75" s="359"/>
      <c r="C75" s="355"/>
      <c r="D75" s="338"/>
      <c r="E75" s="338"/>
      <c r="F75" s="341"/>
      <c r="G75" s="145" t="s">
        <v>358</v>
      </c>
      <c r="H75" s="153" t="s">
        <v>192</v>
      </c>
      <c r="I75" s="148">
        <v>197.13399999999999</v>
      </c>
      <c r="J75" s="149">
        <f t="shared" si="6"/>
        <v>1</v>
      </c>
      <c r="K75" s="145"/>
    </row>
    <row r="76" spans="1:11" ht="47.25" x14ac:dyDescent="0.25">
      <c r="A76" s="338"/>
      <c r="B76" s="359"/>
      <c r="C76" s="355"/>
      <c r="D76" s="338"/>
      <c r="E76" s="338"/>
      <c r="F76" s="341"/>
      <c r="G76" s="256" t="s">
        <v>625</v>
      </c>
      <c r="H76" s="153" t="s">
        <v>206</v>
      </c>
      <c r="I76" s="148">
        <v>81.900000000000006</v>
      </c>
      <c r="J76" s="149">
        <f t="shared" si="6"/>
        <v>0.97500000000000009</v>
      </c>
      <c r="K76" s="145"/>
    </row>
    <row r="77" spans="1:11" ht="31.5" x14ac:dyDescent="0.25">
      <c r="A77" s="339"/>
      <c r="B77" s="365"/>
      <c r="C77" s="363"/>
      <c r="D77" s="339"/>
      <c r="E77" s="339"/>
      <c r="F77" s="342"/>
      <c r="G77" s="256" t="s">
        <v>629</v>
      </c>
      <c r="H77" s="153" t="s">
        <v>50</v>
      </c>
      <c r="I77" s="148">
        <v>26</v>
      </c>
      <c r="J77" s="149">
        <f>H77/I77</f>
        <v>1.3461538461538463</v>
      </c>
      <c r="K77" s="145"/>
    </row>
    <row r="78" spans="1:11" ht="15.75" x14ac:dyDescent="0.25">
      <c r="A78" s="99"/>
      <c r="B78" s="466" t="s">
        <v>19</v>
      </c>
      <c r="C78" s="466"/>
      <c r="D78" s="105">
        <f>SUM(D70:D77)</f>
        <v>232815.45</v>
      </c>
      <c r="E78" s="105">
        <f>SUM(E70:E77)</f>
        <v>178833.38</v>
      </c>
      <c r="F78" s="104">
        <f>E78/D78</f>
        <v>0.76813364405154383</v>
      </c>
      <c r="G78" s="162"/>
      <c r="H78" s="100"/>
      <c r="I78" s="100"/>
      <c r="J78" s="166"/>
      <c r="K78" s="162"/>
    </row>
    <row r="79" spans="1:11" ht="34.5" customHeight="1" x14ac:dyDescent="0.25">
      <c r="A79" s="337">
        <v>4</v>
      </c>
      <c r="B79" s="358" t="s">
        <v>240</v>
      </c>
      <c r="C79" s="354" t="s">
        <v>15</v>
      </c>
      <c r="D79" s="360">
        <v>66211.839999999997</v>
      </c>
      <c r="E79" s="360">
        <v>43275.44</v>
      </c>
      <c r="F79" s="350">
        <f>E79/D79</f>
        <v>0.65359065689761842</v>
      </c>
      <c r="G79" s="366" t="s">
        <v>360</v>
      </c>
      <c r="H79" s="367"/>
      <c r="I79" s="367"/>
      <c r="J79" s="367"/>
      <c r="K79" s="368"/>
    </row>
    <row r="80" spans="1:11" ht="94.5" x14ac:dyDescent="0.25">
      <c r="A80" s="338"/>
      <c r="B80" s="359"/>
      <c r="C80" s="355"/>
      <c r="D80" s="361"/>
      <c r="E80" s="361"/>
      <c r="F80" s="351"/>
      <c r="G80" s="145" t="s">
        <v>256</v>
      </c>
      <c r="H80" s="148">
        <v>100</v>
      </c>
      <c r="I80" s="148">
        <v>78.099999999999994</v>
      </c>
      <c r="J80" s="154">
        <f>H80/I80</f>
        <v>1.2804097311139566</v>
      </c>
      <c r="K80" s="145" t="s">
        <v>337</v>
      </c>
    </row>
    <row r="81" spans="1:11" ht="47.25" x14ac:dyDescent="0.25">
      <c r="A81" s="338"/>
      <c r="B81" s="359"/>
      <c r="C81" s="355"/>
      <c r="D81" s="361"/>
      <c r="E81" s="361"/>
      <c r="F81" s="351"/>
      <c r="G81" s="145" t="s">
        <v>257</v>
      </c>
      <c r="H81" s="148">
        <v>1</v>
      </c>
      <c r="I81" s="148">
        <v>1</v>
      </c>
      <c r="J81" s="150">
        <f>H81/I81</f>
        <v>1</v>
      </c>
      <c r="K81" s="145"/>
    </row>
    <row r="82" spans="1:11" ht="21.75" customHeight="1" x14ac:dyDescent="0.25">
      <c r="A82" s="338"/>
      <c r="B82" s="359"/>
      <c r="C82" s="355"/>
      <c r="D82" s="361"/>
      <c r="E82" s="361"/>
      <c r="F82" s="351"/>
      <c r="G82" s="366" t="s">
        <v>361</v>
      </c>
      <c r="H82" s="367"/>
      <c r="I82" s="367"/>
      <c r="J82" s="367"/>
      <c r="K82" s="368"/>
    </row>
    <row r="83" spans="1:11" ht="94.5" x14ac:dyDescent="0.25">
      <c r="A83" s="338"/>
      <c r="B83" s="359"/>
      <c r="C83" s="355"/>
      <c r="D83" s="361"/>
      <c r="E83" s="361"/>
      <c r="F83" s="351"/>
      <c r="G83" s="145" t="s">
        <v>258</v>
      </c>
      <c r="H83" s="148">
        <v>0</v>
      </c>
      <c r="I83" s="148">
        <v>0</v>
      </c>
      <c r="J83" s="150">
        <v>1</v>
      </c>
      <c r="K83" s="145" t="s">
        <v>359</v>
      </c>
    </row>
    <row r="84" spans="1:11" ht="50.25" customHeight="1" x14ac:dyDescent="0.25">
      <c r="A84" s="338"/>
      <c r="B84" s="359"/>
      <c r="C84" s="355"/>
      <c r="D84" s="361"/>
      <c r="E84" s="361"/>
      <c r="F84" s="351"/>
      <c r="G84" s="366" t="s">
        <v>362</v>
      </c>
      <c r="H84" s="367"/>
      <c r="I84" s="367"/>
      <c r="J84" s="367"/>
      <c r="K84" s="368"/>
    </row>
    <row r="85" spans="1:11" ht="94.5" x14ac:dyDescent="0.25">
      <c r="A85" s="338"/>
      <c r="B85" s="359"/>
      <c r="C85" s="363"/>
      <c r="D85" s="362"/>
      <c r="E85" s="362"/>
      <c r="F85" s="364"/>
      <c r="G85" s="145" t="s">
        <v>259</v>
      </c>
      <c r="H85" s="148">
        <v>10</v>
      </c>
      <c r="I85" s="148">
        <v>3</v>
      </c>
      <c r="J85" s="150">
        <f>H85/I85</f>
        <v>3.3333333333333335</v>
      </c>
      <c r="K85" s="145" t="s">
        <v>337</v>
      </c>
    </row>
    <row r="86" spans="1:11" ht="94.5" x14ac:dyDescent="0.25">
      <c r="A86" s="338"/>
      <c r="B86" s="359"/>
      <c r="C86" s="153" t="s">
        <v>28</v>
      </c>
      <c r="D86" s="151">
        <v>3837.34429</v>
      </c>
      <c r="E86" s="151">
        <v>827.97</v>
      </c>
      <c r="F86" s="149">
        <f>E86/D86</f>
        <v>0.21576640963847421</v>
      </c>
      <c r="G86" s="145" t="s">
        <v>260</v>
      </c>
      <c r="H86" s="148">
        <v>6</v>
      </c>
      <c r="I86" s="148">
        <v>4</v>
      </c>
      <c r="J86" s="150">
        <f>H86/I86</f>
        <v>1.5</v>
      </c>
      <c r="K86" s="145" t="s">
        <v>337</v>
      </c>
    </row>
    <row r="87" spans="1:11" ht="66" customHeight="1" x14ac:dyDescent="0.25">
      <c r="A87" s="338"/>
      <c r="B87" s="359"/>
      <c r="C87" s="354"/>
      <c r="D87" s="360"/>
      <c r="E87" s="360"/>
      <c r="F87" s="350"/>
      <c r="G87" s="366" t="s">
        <v>363</v>
      </c>
      <c r="H87" s="367"/>
      <c r="I87" s="367"/>
      <c r="J87" s="367"/>
      <c r="K87" s="368"/>
    </row>
    <row r="88" spans="1:11" ht="94.5" x14ac:dyDescent="0.25">
      <c r="A88" s="338"/>
      <c r="B88" s="359"/>
      <c r="C88" s="449"/>
      <c r="D88" s="361"/>
      <c r="E88" s="361"/>
      <c r="F88" s="351"/>
      <c r="G88" s="145" t="s">
        <v>338</v>
      </c>
      <c r="H88" s="148">
        <v>0</v>
      </c>
      <c r="I88" s="148">
        <v>0</v>
      </c>
      <c r="J88" s="150">
        <v>1</v>
      </c>
      <c r="K88" s="145" t="s">
        <v>359</v>
      </c>
    </row>
    <row r="89" spans="1:11" ht="38.25" customHeight="1" x14ac:dyDescent="0.25">
      <c r="A89" s="338"/>
      <c r="B89" s="359"/>
      <c r="C89" s="449"/>
      <c r="D89" s="361"/>
      <c r="E89" s="361"/>
      <c r="F89" s="351"/>
      <c r="G89" s="145" t="s">
        <v>261</v>
      </c>
      <c r="H89" s="148">
        <v>32</v>
      </c>
      <c r="I89" s="148">
        <v>32</v>
      </c>
      <c r="J89" s="150">
        <f>I89/H89</f>
        <v>1</v>
      </c>
      <c r="K89" s="145"/>
    </row>
    <row r="90" spans="1:11" ht="69.75" customHeight="1" x14ac:dyDescent="0.25">
      <c r="A90" s="338"/>
      <c r="B90" s="359"/>
      <c r="C90" s="449"/>
      <c r="D90" s="361"/>
      <c r="E90" s="361"/>
      <c r="F90" s="351"/>
      <c r="G90" s="145" t="s">
        <v>262</v>
      </c>
      <c r="H90" s="148">
        <v>35</v>
      </c>
      <c r="I90" s="148">
        <v>35</v>
      </c>
      <c r="J90" s="150">
        <f>I90/H90</f>
        <v>1</v>
      </c>
      <c r="K90" s="145"/>
    </row>
    <row r="91" spans="1:11" ht="63" x14ac:dyDescent="0.25">
      <c r="A91" s="338"/>
      <c r="B91" s="359"/>
      <c r="C91" s="449"/>
      <c r="D91" s="361"/>
      <c r="E91" s="361"/>
      <c r="F91" s="351"/>
      <c r="G91" s="145" t="s">
        <v>263</v>
      </c>
      <c r="H91" s="148">
        <v>2</v>
      </c>
      <c r="I91" s="148">
        <v>2</v>
      </c>
      <c r="J91" s="150">
        <f>I91/H91</f>
        <v>1</v>
      </c>
      <c r="K91" s="145"/>
    </row>
    <row r="92" spans="1:11" ht="47.25" x14ac:dyDescent="0.25">
      <c r="A92" s="338"/>
      <c r="B92" s="359"/>
      <c r="C92" s="449"/>
      <c r="D92" s="361"/>
      <c r="E92" s="361"/>
      <c r="F92" s="351"/>
      <c r="G92" s="145" t="s">
        <v>371</v>
      </c>
      <c r="H92" s="148">
        <v>39</v>
      </c>
      <c r="I92" s="156">
        <v>23</v>
      </c>
      <c r="J92" s="157">
        <f>I92/H92</f>
        <v>0.58974358974358976</v>
      </c>
      <c r="K92" s="155" t="s">
        <v>223</v>
      </c>
    </row>
    <row r="93" spans="1:11" ht="47.25" x14ac:dyDescent="0.25">
      <c r="A93" s="338"/>
      <c r="B93" s="359"/>
      <c r="C93" s="449"/>
      <c r="D93" s="361"/>
      <c r="E93" s="361"/>
      <c r="F93" s="351"/>
      <c r="G93" s="145" t="s">
        <v>372</v>
      </c>
      <c r="H93" s="148">
        <v>15015</v>
      </c>
      <c r="I93" s="156">
        <v>11400</v>
      </c>
      <c r="J93" s="157">
        <f>I93/H93</f>
        <v>0.75924075924075929</v>
      </c>
      <c r="K93" s="155" t="s">
        <v>223</v>
      </c>
    </row>
    <row r="94" spans="1:11" ht="35.25" customHeight="1" x14ac:dyDescent="0.25">
      <c r="A94" s="338"/>
      <c r="B94" s="359"/>
      <c r="C94" s="449"/>
      <c r="D94" s="361"/>
      <c r="E94" s="361"/>
      <c r="F94" s="351"/>
      <c r="G94" s="366" t="s">
        <v>364</v>
      </c>
      <c r="H94" s="367"/>
      <c r="I94" s="367"/>
      <c r="J94" s="367"/>
      <c r="K94" s="368"/>
    </row>
    <row r="95" spans="1:11" ht="94.5" x14ac:dyDescent="0.25">
      <c r="A95" s="338"/>
      <c r="B95" s="359"/>
      <c r="C95" s="449"/>
      <c r="D95" s="361"/>
      <c r="E95" s="361"/>
      <c r="F95" s="351"/>
      <c r="G95" s="145" t="s">
        <v>264</v>
      </c>
      <c r="H95" s="148">
        <v>180</v>
      </c>
      <c r="I95" s="148">
        <v>158</v>
      </c>
      <c r="J95" s="149">
        <f>H95/I95</f>
        <v>1.139240506329114</v>
      </c>
      <c r="K95" s="145" t="s">
        <v>337</v>
      </c>
    </row>
    <row r="96" spans="1:11" ht="47.25" x14ac:dyDescent="0.25">
      <c r="A96" s="338"/>
      <c r="B96" s="359"/>
      <c r="C96" s="449"/>
      <c r="D96" s="361"/>
      <c r="E96" s="361"/>
      <c r="F96" s="351"/>
      <c r="G96" s="145" t="s">
        <v>265</v>
      </c>
      <c r="H96" s="148">
        <v>437</v>
      </c>
      <c r="I96" s="148">
        <v>442</v>
      </c>
      <c r="J96" s="150">
        <f>I96/H96</f>
        <v>1.0114416475972541</v>
      </c>
      <c r="K96" s="145"/>
    </row>
    <row r="97" spans="1:11" ht="31.5" x14ac:dyDescent="0.25">
      <c r="A97" s="338"/>
      <c r="B97" s="359"/>
      <c r="C97" s="449"/>
      <c r="D97" s="361"/>
      <c r="E97" s="361"/>
      <c r="F97" s="351"/>
      <c r="G97" s="158" t="s">
        <v>266</v>
      </c>
      <c r="H97" s="148">
        <v>5470</v>
      </c>
      <c r="I97" s="148">
        <v>6450</v>
      </c>
      <c r="J97" s="150">
        <f>I97/H97</f>
        <v>1.1791590493601463</v>
      </c>
      <c r="K97" s="145"/>
    </row>
    <row r="98" spans="1:11" ht="20.25" customHeight="1" x14ac:dyDescent="0.25">
      <c r="A98" s="338"/>
      <c r="B98" s="359"/>
      <c r="C98" s="449"/>
      <c r="D98" s="361"/>
      <c r="E98" s="361"/>
      <c r="F98" s="351"/>
      <c r="G98" s="369" t="s">
        <v>365</v>
      </c>
      <c r="H98" s="370"/>
      <c r="I98" s="370"/>
      <c r="J98" s="370"/>
      <c r="K98" s="371"/>
    </row>
    <row r="99" spans="1:11" ht="63" x14ac:dyDescent="0.25">
      <c r="A99" s="338"/>
      <c r="B99" s="359"/>
      <c r="C99" s="449"/>
      <c r="D99" s="361"/>
      <c r="E99" s="361"/>
      <c r="F99" s="351"/>
      <c r="G99" s="158" t="s">
        <v>339</v>
      </c>
      <c r="H99" s="148">
        <v>100</v>
      </c>
      <c r="I99" s="148">
        <v>100</v>
      </c>
      <c r="J99" s="150">
        <f>I99/H99</f>
        <v>1</v>
      </c>
      <c r="K99" s="145"/>
    </row>
    <row r="100" spans="1:11" ht="78.75" x14ac:dyDescent="0.25">
      <c r="A100" s="338"/>
      <c r="B100" s="359"/>
      <c r="C100" s="449"/>
      <c r="D100" s="361"/>
      <c r="E100" s="361"/>
      <c r="F100" s="351"/>
      <c r="G100" s="158" t="s">
        <v>267</v>
      </c>
      <c r="H100" s="148">
        <v>100</v>
      </c>
      <c r="I100" s="148">
        <v>100</v>
      </c>
      <c r="J100" s="150">
        <f>I100/H100</f>
        <v>1</v>
      </c>
      <c r="K100" s="145"/>
    </row>
    <row r="101" spans="1:11" ht="63" x14ac:dyDescent="0.25">
      <c r="A101" s="338"/>
      <c r="B101" s="359"/>
      <c r="C101" s="449"/>
      <c r="D101" s="361"/>
      <c r="E101" s="361"/>
      <c r="F101" s="351"/>
      <c r="G101" s="158" t="s">
        <v>340</v>
      </c>
      <c r="H101" s="148">
        <v>10</v>
      </c>
      <c r="I101" s="148">
        <v>10</v>
      </c>
      <c r="J101" s="150">
        <f>I101/H101</f>
        <v>1</v>
      </c>
      <c r="K101" s="145"/>
    </row>
    <row r="102" spans="1:11" ht="94.5" x14ac:dyDescent="0.25">
      <c r="A102" s="338"/>
      <c r="B102" s="359"/>
      <c r="C102" s="449"/>
      <c r="D102" s="361"/>
      <c r="E102" s="361"/>
      <c r="F102" s="351"/>
      <c r="G102" s="158" t="s">
        <v>268</v>
      </c>
      <c r="H102" s="148">
        <v>0</v>
      </c>
      <c r="I102" s="148">
        <v>0</v>
      </c>
      <c r="J102" s="150">
        <v>1</v>
      </c>
      <c r="K102" s="145" t="s">
        <v>359</v>
      </c>
    </row>
    <row r="103" spans="1:11" ht="31.5" x14ac:dyDescent="0.25">
      <c r="A103" s="338"/>
      <c r="B103" s="359"/>
      <c r="C103" s="449"/>
      <c r="D103" s="361"/>
      <c r="E103" s="361"/>
      <c r="F103" s="351"/>
      <c r="G103" s="158" t="s">
        <v>269</v>
      </c>
      <c r="H103" s="148">
        <v>12</v>
      </c>
      <c r="I103" s="148">
        <v>12</v>
      </c>
      <c r="J103" s="150">
        <f>I103/H103</f>
        <v>1</v>
      </c>
      <c r="K103" s="145"/>
    </row>
    <row r="104" spans="1:11" ht="94.5" x14ac:dyDescent="0.25">
      <c r="A104" s="338"/>
      <c r="B104" s="359"/>
      <c r="C104" s="449"/>
      <c r="D104" s="361"/>
      <c r="E104" s="361"/>
      <c r="F104" s="351"/>
      <c r="G104" s="158" t="s">
        <v>341</v>
      </c>
      <c r="H104" s="148">
        <v>5</v>
      </c>
      <c r="I104" s="148">
        <v>5</v>
      </c>
      <c r="J104" s="150">
        <f>I104/H104</f>
        <v>1</v>
      </c>
      <c r="K104" s="145"/>
    </row>
    <row r="105" spans="1:11" ht="94.5" x14ac:dyDescent="0.25">
      <c r="A105" s="338"/>
      <c r="B105" s="359"/>
      <c r="C105" s="449"/>
      <c r="D105" s="361"/>
      <c r="E105" s="361"/>
      <c r="F105" s="351"/>
      <c r="G105" s="158" t="s">
        <v>270</v>
      </c>
      <c r="H105" s="148">
        <v>5</v>
      </c>
      <c r="I105" s="148">
        <v>5</v>
      </c>
      <c r="J105" s="150">
        <f>I105/H105</f>
        <v>1</v>
      </c>
      <c r="K105" s="145"/>
    </row>
    <row r="106" spans="1:11" ht="63" x14ac:dyDescent="0.25">
      <c r="A106" s="338"/>
      <c r="B106" s="359"/>
      <c r="C106" s="449"/>
      <c r="D106" s="361"/>
      <c r="E106" s="361"/>
      <c r="F106" s="351"/>
      <c r="G106" s="158" t="s">
        <v>271</v>
      </c>
      <c r="H106" s="148">
        <v>5</v>
      </c>
      <c r="I106" s="148">
        <v>5</v>
      </c>
      <c r="J106" s="150">
        <f>I106/H106</f>
        <v>1</v>
      </c>
      <c r="K106" s="145"/>
    </row>
    <row r="107" spans="1:11" ht="15.75" x14ac:dyDescent="0.25">
      <c r="A107" s="338"/>
      <c r="B107" s="359"/>
      <c r="C107" s="449"/>
      <c r="D107" s="361"/>
      <c r="E107" s="361"/>
      <c r="F107" s="351"/>
      <c r="G107" s="369" t="s">
        <v>366</v>
      </c>
      <c r="H107" s="370"/>
      <c r="I107" s="370"/>
      <c r="J107" s="370"/>
      <c r="K107" s="371"/>
    </row>
    <row r="108" spans="1:11" ht="63" x14ac:dyDescent="0.25">
      <c r="A108" s="338"/>
      <c r="B108" s="359"/>
      <c r="C108" s="449"/>
      <c r="D108" s="361"/>
      <c r="E108" s="361"/>
      <c r="F108" s="351"/>
      <c r="G108" s="158" t="s">
        <v>272</v>
      </c>
      <c r="H108" s="148">
        <v>21</v>
      </c>
      <c r="I108" s="148">
        <v>21</v>
      </c>
      <c r="J108" s="150">
        <f>I108/H108</f>
        <v>1</v>
      </c>
      <c r="K108" s="145"/>
    </row>
    <row r="109" spans="1:11" ht="21" customHeight="1" x14ac:dyDescent="0.25">
      <c r="A109" s="338"/>
      <c r="B109" s="359"/>
      <c r="C109" s="449"/>
      <c r="D109" s="361"/>
      <c r="E109" s="361"/>
      <c r="F109" s="351"/>
      <c r="G109" s="158" t="s">
        <v>273</v>
      </c>
      <c r="H109" s="148">
        <v>20</v>
      </c>
      <c r="I109" s="148">
        <v>20</v>
      </c>
      <c r="J109" s="150">
        <f>I109/H109</f>
        <v>1</v>
      </c>
      <c r="K109" s="145"/>
    </row>
    <row r="110" spans="1:11" ht="31.5" x14ac:dyDescent="0.25">
      <c r="A110" s="338"/>
      <c r="B110" s="359"/>
      <c r="C110" s="449"/>
      <c r="D110" s="361"/>
      <c r="E110" s="361"/>
      <c r="F110" s="351"/>
      <c r="G110" s="158" t="s">
        <v>274</v>
      </c>
      <c r="H110" s="148">
        <v>129</v>
      </c>
      <c r="I110" s="148">
        <v>129</v>
      </c>
      <c r="J110" s="150">
        <f>I110/H110</f>
        <v>1</v>
      </c>
      <c r="K110" s="145"/>
    </row>
    <row r="111" spans="1:11" ht="35.25" customHeight="1" x14ac:dyDescent="0.25">
      <c r="A111" s="338"/>
      <c r="B111" s="359"/>
      <c r="C111" s="449"/>
      <c r="D111" s="361"/>
      <c r="E111" s="361"/>
      <c r="F111" s="351"/>
      <c r="G111" s="369" t="s">
        <v>367</v>
      </c>
      <c r="H111" s="370"/>
      <c r="I111" s="370"/>
      <c r="J111" s="370"/>
      <c r="K111" s="371"/>
    </row>
    <row r="112" spans="1:11" ht="72.75" customHeight="1" x14ac:dyDescent="0.25">
      <c r="A112" s="338"/>
      <c r="B112" s="359"/>
      <c r="C112" s="449"/>
      <c r="D112" s="361"/>
      <c r="E112" s="361"/>
      <c r="F112" s="351"/>
      <c r="G112" s="158" t="s">
        <v>374</v>
      </c>
      <c r="H112" s="148">
        <v>91</v>
      </c>
      <c r="I112" s="148">
        <v>91</v>
      </c>
      <c r="J112" s="150">
        <f>I112/H112</f>
        <v>1</v>
      </c>
      <c r="K112" s="145"/>
    </row>
    <row r="113" spans="1:11" ht="52.5" customHeight="1" x14ac:dyDescent="0.25">
      <c r="A113" s="338"/>
      <c r="B113" s="359"/>
      <c r="C113" s="449"/>
      <c r="D113" s="361"/>
      <c r="E113" s="361"/>
      <c r="F113" s="351"/>
      <c r="G113" s="158" t="s">
        <v>373</v>
      </c>
      <c r="H113" s="148">
        <v>100</v>
      </c>
      <c r="I113" s="148">
        <v>100</v>
      </c>
      <c r="J113" s="150">
        <v>1</v>
      </c>
      <c r="K113" s="145"/>
    </row>
    <row r="114" spans="1:11" ht="94.5" x14ac:dyDescent="0.25">
      <c r="A114" s="338"/>
      <c r="B114" s="359"/>
      <c r="C114" s="449"/>
      <c r="D114" s="361"/>
      <c r="E114" s="361"/>
      <c r="F114" s="351"/>
      <c r="G114" s="158" t="s">
        <v>275</v>
      </c>
      <c r="H114" s="148">
        <v>0</v>
      </c>
      <c r="I114" s="148">
        <v>0</v>
      </c>
      <c r="J114" s="150">
        <v>1</v>
      </c>
      <c r="K114" s="145" t="s">
        <v>359</v>
      </c>
    </row>
    <row r="115" spans="1:11" ht="94.5" x14ac:dyDescent="0.25">
      <c r="A115" s="338"/>
      <c r="B115" s="359"/>
      <c r="C115" s="449"/>
      <c r="D115" s="361"/>
      <c r="E115" s="361"/>
      <c r="F115" s="351"/>
      <c r="G115" s="158" t="s">
        <v>276</v>
      </c>
      <c r="H115" s="148">
        <v>0</v>
      </c>
      <c r="I115" s="148">
        <v>0</v>
      </c>
      <c r="J115" s="150">
        <v>1</v>
      </c>
      <c r="K115" s="145" t="s">
        <v>359</v>
      </c>
    </row>
    <row r="116" spans="1:11" ht="213" customHeight="1" x14ac:dyDescent="0.25">
      <c r="A116" s="338"/>
      <c r="B116" s="359"/>
      <c r="C116" s="449"/>
      <c r="D116" s="361"/>
      <c r="E116" s="361"/>
      <c r="F116" s="351"/>
      <c r="G116" s="158" t="s">
        <v>342</v>
      </c>
      <c r="H116" s="148">
        <v>70</v>
      </c>
      <c r="I116" s="148">
        <v>70</v>
      </c>
      <c r="J116" s="150">
        <f>I116/H116</f>
        <v>1</v>
      </c>
      <c r="K116" s="145"/>
    </row>
    <row r="117" spans="1:11" ht="15.75" x14ac:dyDescent="0.25">
      <c r="A117" s="338"/>
      <c r="B117" s="359"/>
      <c r="C117" s="449"/>
      <c r="D117" s="361"/>
      <c r="E117" s="361"/>
      <c r="F117" s="351"/>
      <c r="G117" s="369" t="s">
        <v>368</v>
      </c>
      <c r="H117" s="370"/>
      <c r="I117" s="370"/>
      <c r="J117" s="370"/>
      <c r="K117" s="371"/>
    </row>
    <row r="118" spans="1:11" ht="47.25" x14ac:dyDescent="0.25">
      <c r="A118" s="338"/>
      <c r="B118" s="359"/>
      <c r="C118" s="449"/>
      <c r="D118" s="361"/>
      <c r="E118" s="361"/>
      <c r="F118" s="351"/>
      <c r="G118" s="158" t="s">
        <v>277</v>
      </c>
      <c r="H118" s="148">
        <v>145</v>
      </c>
      <c r="I118" s="148">
        <v>145</v>
      </c>
      <c r="J118" s="150">
        <f>I118/H118</f>
        <v>1</v>
      </c>
      <c r="K118" s="145"/>
    </row>
    <row r="119" spans="1:11" ht="35.25" customHeight="1" x14ac:dyDescent="0.25">
      <c r="A119" s="338"/>
      <c r="B119" s="359"/>
      <c r="C119" s="355"/>
      <c r="D119" s="361"/>
      <c r="E119" s="361"/>
      <c r="F119" s="351"/>
      <c r="G119" s="369" t="s">
        <v>369</v>
      </c>
      <c r="H119" s="370"/>
      <c r="I119" s="370"/>
      <c r="J119" s="370"/>
      <c r="K119" s="371"/>
    </row>
    <row r="120" spans="1:11" ht="31.5" x14ac:dyDescent="0.25">
      <c r="A120" s="338"/>
      <c r="B120" s="359"/>
      <c r="C120" s="449"/>
      <c r="D120" s="361"/>
      <c r="E120" s="361"/>
      <c r="F120" s="351"/>
      <c r="G120" s="158" t="s">
        <v>278</v>
      </c>
      <c r="H120" s="148">
        <v>600</v>
      </c>
      <c r="I120" s="148">
        <v>600</v>
      </c>
      <c r="J120" s="150">
        <f>I120/H120</f>
        <v>1</v>
      </c>
      <c r="K120" s="145"/>
    </row>
    <row r="121" spans="1:11" ht="31.5" x14ac:dyDescent="0.25">
      <c r="A121" s="338"/>
      <c r="B121" s="359"/>
      <c r="C121" s="449"/>
      <c r="D121" s="361"/>
      <c r="E121" s="361"/>
      <c r="F121" s="351"/>
      <c r="G121" s="158" t="s">
        <v>279</v>
      </c>
      <c r="H121" s="148">
        <v>63.2</v>
      </c>
      <c r="I121" s="148">
        <v>63.2</v>
      </c>
      <c r="J121" s="150">
        <f>I121/H121</f>
        <v>1</v>
      </c>
      <c r="K121" s="145"/>
    </row>
    <row r="122" spans="1:11" ht="47.25" x14ac:dyDescent="0.25">
      <c r="A122" s="338"/>
      <c r="B122" s="359"/>
      <c r="C122" s="449"/>
      <c r="D122" s="361"/>
      <c r="E122" s="361"/>
      <c r="F122" s="351"/>
      <c r="G122" s="158" t="s">
        <v>280</v>
      </c>
      <c r="H122" s="148">
        <v>29.9</v>
      </c>
      <c r="I122" s="151">
        <v>29.9</v>
      </c>
      <c r="J122" s="150">
        <f>I122/H122</f>
        <v>1</v>
      </c>
      <c r="K122" s="145"/>
    </row>
    <row r="123" spans="1:11" ht="31.5" x14ac:dyDescent="0.25">
      <c r="A123" s="338"/>
      <c r="B123" s="359"/>
      <c r="C123" s="449"/>
      <c r="D123" s="361"/>
      <c r="E123" s="361"/>
      <c r="F123" s="351"/>
      <c r="G123" s="158" t="s">
        <v>281</v>
      </c>
      <c r="H123" s="148">
        <v>277</v>
      </c>
      <c r="I123" s="148">
        <v>88</v>
      </c>
      <c r="J123" s="149">
        <f>I123/H123</f>
        <v>0.3176895306859206</v>
      </c>
      <c r="K123" s="145" t="s">
        <v>223</v>
      </c>
    </row>
    <row r="124" spans="1:11" ht="15.75" x14ac:dyDescent="0.25">
      <c r="A124" s="338"/>
      <c r="B124" s="359"/>
      <c r="C124" s="449"/>
      <c r="D124" s="361"/>
      <c r="E124" s="361"/>
      <c r="F124" s="351"/>
      <c r="G124" s="369" t="s">
        <v>370</v>
      </c>
      <c r="H124" s="370"/>
      <c r="I124" s="370"/>
      <c r="J124" s="370"/>
      <c r="K124" s="371"/>
    </row>
    <row r="125" spans="1:11" ht="94.5" x14ac:dyDescent="0.25">
      <c r="A125" s="338"/>
      <c r="B125" s="359"/>
      <c r="C125" s="449"/>
      <c r="D125" s="361"/>
      <c r="E125" s="361"/>
      <c r="F125" s="351"/>
      <c r="G125" s="158" t="s">
        <v>282</v>
      </c>
      <c r="H125" s="148">
        <v>0</v>
      </c>
      <c r="I125" s="148">
        <v>0</v>
      </c>
      <c r="J125" s="150">
        <v>1</v>
      </c>
      <c r="K125" s="145" t="s">
        <v>359</v>
      </c>
    </row>
    <row r="126" spans="1:11" ht="94.5" x14ac:dyDescent="0.25">
      <c r="A126" s="339"/>
      <c r="B126" s="365"/>
      <c r="C126" s="450"/>
      <c r="D126" s="362"/>
      <c r="E126" s="362"/>
      <c r="F126" s="364"/>
      <c r="G126" s="158" t="s">
        <v>343</v>
      </c>
      <c r="H126" s="148">
        <v>0</v>
      </c>
      <c r="I126" s="148">
        <v>0</v>
      </c>
      <c r="J126" s="150">
        <v>1</v>
      </c>
      <c r="K126" s="145" t="s">
        <v>359</v>
      </c>
    </row>
    <row r="127" spans="1:11" ht="15.75" x14ac:dyDescent="0.25">
      <c r="A127" s="99"/>
      <c r="B127" s="466" t="s">
        <v>19</v>
      </c>
      <c r="C127" s="466"/>
      <c r="D127" s="105">
        <f>SUM(D79:D86)</f>
        <v>70049.18428999999</v>
      </c>
      <c r="E127" s="105">
        <f>SUM(E79:E86)</f>
        <v>44103.41</v>
      </c>
      <c r="F127" s="104">
        <f>E127/D127</f>
        <v>0.62960633227953333</v>
      </c>
      <c r="G127" s="162"/>
      <c r="H127" s="100"/>
      <c r="I127" s="100"/>
      <c r="J127" s="100"/>
      <c r="K127" s="162"/>
    </row>
    <row r="128" spans="1:11" ht="33" customHeight="1" x14ac:dyDescent="0.25">
      <c r="A128" s="337">
        <v>5</v>
      </c>
      <c r="B128" s="358" t="s">
        <v>227</v>
      </c>
      <c r="C128" s="347" t="s">
        <v>15</v>
      </c>
      <c r="D128" s="349">
        <v>4172.2670600000001</v>
      </c>
      <c r="E128" s="458">
        <v>3703.4</v>
      </c>
      <c r="F128" s="350">
        <f>E128/D128</f>
        <v>0.88762295096230004</v>
      </c>
      <c r="G128" s="366" t="s">
        <v>375</v>
      </c>
      <c r="H128" s="367"/>
      <c r="I128" s="367"/>
      <c r="J128" s="367"/>
      <c r="K128" s="368"/>
    </row>
    <row r="129" spans="1:11" x14ac:dyDescent="0.25">
      <c r="A129" s="338"/>
      <c r="B129" s="359"/>
      <c r="C129" s="348"/>
      <c r="D129" s="349"/>
      <c r="E129" s="459"/>
      <c r="F129" s="364"/>
      <c r="G129" s="448" t="s">
        <v>378</v>
      </c>
      <c r="H129" s="436">
        <v>15</v>
      </c>
      <c r="I129" s="337">
        <v>13</v>
      </c>
      <c r="J129" s="350">
        <f>I129/H129</f>
        <v>0.8666666666666667</v>
      </c>
      <c r="K129" s="383"/>
    </row>
    <row r="130" spans="1:11" ht="15.75" x14ac:dyDescent="0.25">
      <c r="A130" s="338"/>
      <c r="B130" s="359"/>
      <c r="C130" s="258" t="s">
        <v>28</v>
      </c>
      <c r="D130" s="259">
        <v>11896.3</v>
      </c>
      <c r="E130" s="260">
        <v>7373.16</v>
      </c>
      <c r="F130" s="149">
        <f>E130/D130</f>
        <v>0.61978598387734007</v>
      </c>
      <c r="G130" s="448"/>
      <c r="H130" s="437"/>
      <c r="I130" s="449"/>
      <c r="J130" s="449"/>
      <c r="K130" s="444"/>
    </row>
    <row r="131" spans="1:11" ht="15.75" x14ac:dyDescent="0.25">
      <c r="A131" s="339"/>
      <c r="B131" s="365"/>
      <c r="C131" s="258" t="s">
        <v>23</v>
      </c>
      <c r="D131" s="261" t="s">
        <v>530</v>
      </c>
      <c r="E131" s="262">
        <v>978.16</v>
      </c>
      <c r="F131" s="149">
        <f>E131/D131</f>
        <v>0.88762250453720504</v>
      </c>
      <c r="G131" s="448"/>
      <c r="H131" s="438"/>
      <c r="I131" s="450"/>
      <c r="J131" s="450"/>
      <c r="K131" s="445"/>
    </row>
    <row r="132" spans="1:11" ht="15.75" x14ac:dyDescent="0.25">
      <c r="A132" s="99"/>
      <c r="B132" s="466" t="s">
        <v>19</v>
      </c>
      <c r="C132" s="466"/>
      <c r="D132" s="105">
        <f>SUM(D128+D130+D131)</f>
        <v>17170.567060000001</v>
      </c>
      <c r="E132" s="105">
        <f>SUM(E128+E130+E131)</f>
        <v>12054.72</v>
      </c>
      <c r="F132" s="104">
        <f>E132/D132</f>
        <v>0.70205718645613546</v>
      </c>
      <c r="G132" s="162"/>
      <c r="H132" s="100"/>
      <c r="I132" s="100"/>
      <c r="J132" s="100"/>
      <c r="K132" s="162"/>
    </row>
    <row r="133" spans="1:11" ht="33" customHeight="1" x14ac:dyDescent="0.25">
      <c r="A133" s="337">
        <v>6</v>
      </c>
      <c r="B133" s="358" t="s">
        <v>174</v>
      </c>
      <c r="C133" s="354" t="s">
        <v>15</v>
      </c>
      <c r="D133" s="360">
        <v>8939.33</v>
      </c>
      <c r="E133" s="360">
        <v>367.71</v>
      </c>
      <c r="F133" s="350">
        <f>E133/D133</f>
        <v>4.1133955229306893E-2</v>
      </c>
      <c r="G133" s="397" t="s">
        <v>31</v>
      </c>
      <c r="H133" s="398"/>
      <c r="I133" s="398"/>
      <c r="J133" s="398"/>
      <c r="K133" s="399"/>
    </row>
    <row r="134" spans="1:11" ht="15.75" x14ac:dyDescent="0.25">
      <c r="A134" s="338"/>
      <c r="B134" s="359"/>
      <c r="C134" s="355"/>
      <c r="D134" s="361"/>
      <c r="E134" s="361"/>
      <c r="F134" s="351"/>
      <c r="G134" s="145" t="s">
        <v>391</v>
      </c>
      <c r="H134" s="246">
        <v>12172</v>
      </c>
      <c r="I134" s="237">
        <v>11535</v>
      </c>
      <c r="J134" s="149">
        <f>I134/H134</f>
        <v>0.9476667762076898</v>
      </c>
      <c r="K134" s="263" t="s">
        <v>222</v>
      </c>
    </row>
    <row r="135" spans="1:11" ht="15.75" x14ac:dyDescent="0.25">
      <c r="A135" s="338"/>
      <c r="B135" s="359"/>
      <c r="C135" s="355"/>
      <c r="D135" s="361"/>
      <c r="E135" s="361"/>
      <c r="F135" s="351"/>
      <c r="G135" s="264" t="s">
        <v>376</v>
      </c>
      <c r="H135" s="237">
        <v>10000</v>
      </c>
      <c r="I135" s="246">
        <v>11535</v>
      </c>
      <c r="J135" s="149">
        <f>I135/H135</f>
        <v>1.1535</v>
      </c>
      <c r="K135" s="263"/>
    </row>
    <row r="136" spans="1:11" ht="31.5" x14ac:dyDescent="0.25">
      <c r="A136" s="338"/>
      <c r="B136" s="359"/>
      <c r="C136" s="363"/>
      <c r="D136" s="362"/>
      <c r="E136" s="362"/>
      <c r="F136" s="364"/>
      <c r="G136" s="256" t="s">
        <v>392</v>
      </c>
      <c r="H136" s="246">
        <v>0</v>
      </c>
      <c r="I136" s="246">
        <v>0</v>
      </c>
      <c r="J136" s="157">
        <v>0</v>
      </c>
      <c r="K136" s="155"/>
    </row>
    <row r="137" spans="1:11" ht="47.25" x14ac:dyDescent="0.25">
      <c r="A137" s="338"/>
      <c r="B137" s="359"/>
      <c r="C137" s="354" t="s">
        <v>28</v>
      </c>
      <c r="D137" s="360">
        <v>934.5</v>
      </c>
      <c r="E137" s="337">
        <v>400.5</v>
      </c>
      <c r="F137" s="340">
        <f>E137/D137</f>
        <v>0.42857142857142855</v>
      </c>
      <c r="G137" s="265" t="s">
        <v>377</v>
      </c>
      <c r="H137" s="246">
        <v>0</v>
      </c>
      <c r="I137" s="246">
        <v>0</v>
      </c>
      <c r="J137" s="157">
        <v>0</v>
      </c>
      <c r="K137" s="155"/>
    </row>
    <row r="138" spans="1:11" ht="47.25" x14ac:dyDescent="0.25">
      <c r="A138" s="338"/>
      <c r="B138" s="359"/>
      <c r="C138" s="363"/>
      <c r="D138" s="362"/>
      <c r="E138" s="339"/>
      <c r="F138" s="342"/>
      <c r="G138" s="256" t="s">
        <v>393</v>
      </c>
      <c r="H138" s="246">
        <v>0</v>
      </c>
      <c r="I138" s="246">
        <v>0</v>
      </c>
      <c r="J138" s="157">
        <v>0</v>
      </c>
      <c r="K138" s="155"/>
    </row>
    <row r="139" spans="1:11" ht="15.75" x14ac:dyDescent="0.25">
      <c r="A139" s="99"/>
      <c r="B139" s="466" t="s">
        <v>19</v>
      </c>
      <c r="C139" s="466"/>
      <c r="D139" s="105">
        <f>SUM(D133:D138)</f>
        <v>9873.83</v>
      </c>
      <c r="E139" s="105">
        <f>SUM(E133:E138)</f>
        <v>768.21</v>
      </c>
      <c r="F139" s="104">
        <f>E139/D139</f>
        <v>7.7802635856602756E-2</v>
      </c>
      <c r="G139" s="162"/>
      <c r="H139" s="100"/>
      <c r="I139" s="100"/>
      <c r="J139" s="100"/>
      <c r="K139" s="162"/>
    </row>
    <row r="140" spans="1:11" ht="33.75" customHeight="1" x14ac:dyDescent="0.25">
      <c r="A140" s="337">
        <v>7</v>
      </c>
      <c r="B140" s="358" t="s">
        <v>218</v>
      </c>
      <c r="C140" s="354" t="s">
        <v>15</v>
      </c>
      <c r="D140" s="360">
        <v>8165.15</v>
      </c>
      <c r="E140" s="337">
        <v>5378.28</v>
      </c>
      <c r="F140" s="340">
        <f>E140/D140</f>
        <v>0.6586872255867926</v>
      </c>
      <c r="G140" s="366" t="s">
        <v>390</v>
      </c>
      <c r="H140" s="367"/>
      <c r="I140" s="367"/>
      <c r="J140" s="367"/>
      <c r="K140" s="368"/>
    </row>
    <row r="141" spans="1:11" ht="31.5" x14ac:dyDescent="0.25">
      <c r="A141" s="338"/>
      <c r="B141" s="359"/>
      <c r="C141" s="355"/>
      <c r="D141" s="361"/>
      <c r="E141" s="338"/>
      <c r="F141" s="341"/>
      <c r="G141" s="145" t="s">
        <v>380</v>
      </c>
      <c r="H141" s="148">
        <v>16</v>
      </c>
      <c r="I141" s="148">
        <v>0</v>
      </c>
      <c r="J141" s="150">
        <f>I141/H141</f>
        <v>0</v>
      </c>
      <c r="K141" s="145" t="s">
        <v>202</v>
      </c>
    </row>
    <row r="142" spans="1:11" ht="78.75" x14ac:dyDescent="0.25">
      <c r="A142" s="338"/>
      <c r="B142" s="359"/>
      <c r="C142" s="363"/>
      <c r="D142" s="362"/>
      <c r="E142" s="339"/>
      <c r="F142" s="342"/>
      <c r="G142" s="267" t="s">
        <v>381</v>
      </c>
      <c r="H142" s="148">
        <v>0.87</v>
      </c>
      <c r="I142" s="148">
        <v>0</v>
      </c>
      <c r="J142" s="150">
        <v>1</v>
      </c>
      <c r="K142" s="145" t="s">
        <v>394</v>
      </c>
    </row>
    <row r="143" spans="1:11" ht="34.5" customHeight="1" x14ac:dyDescent="0.25">
      <c r="A143" s="338"/>
      <c r="B143" s="359"/>
      <c r="C143" s="354" t="s">
        <v>28</v>
      </c>
      <c r="D143" s="360">
        <v>20377.009999999998</v>
      </c>
      <c r="E143" s="337">
        <v>11627.68</v>
      </c>
      <c r="F143" s="340">
        <f>E143/D143</f>
        <v>0.57062738841468896</v>
      </c>
      <c r="G143" s="487" t="s">
        <v>389</v>
      </c>
      <c r="H143" s="488"/>
      <c r="I143" s="488"/>
      <c r="J143" s="488"/>
      <c r="K143" s="489"/>
    </row>
    <row r="144" spans="1:11" ht="47.25" x14ac:dyDescent="0.25">
      <c r="A144" s="338"/>
      <c r="B144" s="359"/>
      <c r="C144" s="355"/>
      <c r="D144" s="361"/>
      <c r="E144" s="338"/>
      <c r="F144" s="341"/>
      <c r="G144" s="145" t="s">
        <v>382</v>
      </c>
      <c r="H144" s="148">
        <v>1</v>
      </c>
      <c r="I144" s="148">
        <v>1</v>
      </c>
      <c r="J144" s="150">
        <f t="shared" ref="J144" si="7">I144/H144</f>
        <v>1</v>
      </c>
      <c r="K144" s="145"/>
    </row>
    <row r="145" spans="1:12" ht="15.75" x14ac:dyDescent="0.25">
      <c r="A145" s="338"/>
      <c r="B145" s="359"/>
      <c r="C145" s="355"/>
      <c r="D145" s="361"/>
      <c r="E145" s="338"/>
      <c r="F145" s="341"/>
      <c r="G145" s="366" t="s">
        <v>388</v>
      </c>
      <c r="H145" s="367"/>
      <c r="I145" s="367"/>
      <c r="J145" s="367"/>
      <c r="K145" s="368"/>
    </row>
    <row r="146" spans="1:12" ht="47.25" x14ac:dyDescent="0.25">
      <c r="A146" s="338"/>
      <c r="B146" s="359"/>
      <c r="C146" s="355"/>
      <c r="D146" s="361"/>
      <c r="E146" s="338"/>
      <c r="F146" s="341"/>
      <c r="G146" s="266" t="s">
        <v>383</v>
      </c>
      <c r="H146" s="222">
        <v>1</v>
      </c>
      <c r="I146" s="222">
        <v>0</v>
      </c>
      <c r="J146" s="239">
        <v>0</v>
      </c>
      <c r="K146" s="279" t="s">
        <v>202</v>
      </c>
      <c r="L146" s="276"/>
    </row>
    <row r="147" spans="1:12" ht="15.75" x14ac:dyDescent="0.25">
      <c r="A147" s="338"/>
      <c r="B147" s="359"/>
      <c r="C147" s="355"/>
      <c r="D147" s="361"/>
      <c r="E147" s="338"/>
      <c r="F147" s="341"/>
      <c r="G147" s="454" t="s">
        <v>379</v>
      </c>
      <c r="H147" s="455"/>
      <c r="I147" s="455"/>
      <c r="J147" s="455"/>
      <c r="K147" s="456"/>
      <c r="L147" s="280"/>
    </row>
    <row r="148" spans="1:12" ht="31.5" x14ac:dyDescent="0.25">
      <c r="A148" s="338"/>
      <c r="B148" s="359"/>
      <c r="C148" s="355"/>
      <c r="D148" s="361"/>
      <c r="E148" s="338"/>
      <c r="F148" s="341"/>
      <c r="G148" s="266" t="s">
        <v>384</v>
      </c>
      <c r="H148" s="222">
        <v>35</v>
      </c>
      <c r="I148" s="222">
        <v>16</v>
      </c>
      <c r="J148" s="239">
        <f>I148/H148</f>
        <v>0.45714285714285713</v>
      </c>
      <c r="K148" s="277" t="s">
        <v>201</v>
      </c>
      <c r="L148" s="276"/>
    </row>
    <row r="149" spans="1:12" ht="63" x14ac:dyDescent="0.25">
      <c r="A149" s="338"/>
      <c r="B149" s="359"/>
      <c r="C149" s="355"/>
      <c r="D149" s="361"/>
      <c r="E149" s="338"/>
      <c r="F149" s="341"/>
      <c r="G149" s="266" t="s">
        <v>385</v>
      </c>
      <c r="H149" s="222">
        <v>270</v>
      </c>
      <c r="I149" s="222">
        <v>337</v>
      </c>
      <c r="J149" s="239">
        <f>I149/H149</f>
        <v>1.2481481481481482</v>
      </c>
      <c r="K149" s="277"/>
      <c r="L149" s="276"/>
    </row>
    <row r="150" spans="1:12" ht="31.5" x14ac:dyDescent="0.25">
      <c r="A150" s="338"/>
      <c r="B150" s="359"/>
      <c r="C150" s="355"/>
      <c r="D150" s="361"/>
      <c r="E150" s="338"/>
      <c r="F150" s="341"/>
      <c r="G150" s="266" t="s">
        <v>386</v>
      </c>
      <c r="H150" s="222">
        <v>30</v>
      </c>
      <c r="I150" s="222">
        <v>17</v>
      </c>
      <c r="J150" s="239">
        <f>I150/H150</f>
        <v>0.56666666666666665</v>
      </c>
      <c r="K150" s="277" t="s">
        <v>201</v>
      </c>
      <c r="L150" s="276"/>
    </row>
    <row r="151" spans="1:12" ht="47.25" x14ac:dyDescent="0.25">
      <c r="A151" s="339"/>
      <c r="B151" s="365"/>
      <c r="C151" s="363"/>
      <c r="D151" s="362"/>
      <c r="E151" s="339"/>
      <c r="F151" s="342"/>
      <c r="G151" s="266" t="s">
        <v>387</v>
      </c>
      <c r="H151" s="222">
        <v>6</v>
      </c>
      <c r="I151" s="222">
        <v>1</v>
      </c>
      <c r="J151" s="239">
        <f>I151/H151</f>
        <v>0.16666666666666666</v>
      </c>
      <c r="K151" s="277" t="s">
        <v>201</v>
      </c>
      <c r="L151" s="276"/>
    </row>
    <row r="152" spans="1:12" ht="15.75" x14ac:dyDescent="0.25">
      <c r="A152" s="139"/>
      <c r="B152" s="466" t="s">
        <v>19</v>
      </c>
      <c r="C152" s="466"/>
      <c r="D152" s="105">
        <f>SUM(D140:D143)</f>
        <v>28542.159999999996</v>
      </c>
      <c r="E152" s="208">
        <f>SUM(E140:E143)</f>
        <v>17005.96</v>
      </c>
      <c r="F152" s="209">
        <f>E152/D152</f>
        <v>0.59581895693948883</v>
      </c>
      <c r="G152" s="167"/>
      <c r="H152" s="167"/>
      <c r="I152" s="168"/>
      <c r="J152" s="114"/>
      <c r="K152" s="278"/>
      <c r="L152" s="275"/>
    </row>
    <row r="153" spans="1:12" ht="34.5" customHeight="1" x14ac:dyDescent="0.25">
      <c r="A153" s="337">
        <v>8</v>
      </c>
      <c r="B153" s="358" t="s">
        <v>208</v>
      </c>
      <c r="C153" s="347" t="s">
        <v>15</v>
      </c>
      <c r="D153" s="343">
        <v>123898.7</v>
      </c>
      <c r="E153" s="446">
        <v>80881.91</v>
      </c>
      <c r="F153" s="350">
        <f>E153/D153</f>
        <v>0.65280676875544297</v>
      </c>
      <c r="G153" s="397" t="s">
        <v>186</v>
      </c>
      <c r="H153" s="398"/>
      <c r="I153" s="398"/>
      <c r="J153" s="398"/>
      <c r="K153" s="398"/>
      <c r="L153" s="281"/>
    </row>
    <row r="154" spans="1:12" ht="63" x14ac:dyDescent="0.25">
      <c r="A154" s="338"/>
      <c r="B154" s="359"/>
      <c r="C154" s="348"/>
      <c r="D154" s="343"/>
      <c r="E154" s="447"/>
      <c r="F154" s="364"/>
      <c r="G154" s="145" t="s">
        <v>399</v>
      </c>
      <c r="H154" s="223">
        <v>0</v>
      </c>
      <c r="I154" s="223">
        <v>0</v>
      </c>
      <c r="J154" s="150">
        <v>1</v>
      </c>
      <c r="K154" s="279" t="s">
        <v>398</v>
      </c>
      <c r="L154" s="275"/>
    </row>
    <row r="155" spans="1:12" ht="34.5" customHeight="1" x14ac:dyDescent="0.25">
      <c r="A155" s="338"/>
      <c r="B155" s="359"/>
      <c r="C155" s="347" t="s">
        <v>28</v>
      </c>
      <c r="D155" s="349">
        <v>115990.88</v>
      </c>
      <c r="E155" s="356">
        <v>50056.07</v>
      </c>
      <c r="F155" s="350">
        <f>E155/D155</f>
        <v>0.43155177372565839</v>
      </c>
      <c r="G155" s="366" t="s">
        <v>395</v>
      </c>
      <c r="H155" s="367"/>
      <c r="I155" s="367"/>
      <c r="J155" s="367"/>
      <c r="K155" s="367"/>
      <c r="L155" s="275"/>
    </row>
    <row r="156" spans="1:12" ht="63" x14ac:dyDescent="0.25">
      <c r="A156" s="338"/>
      <c r="B156" s="359"/>
      <c r="C156" s="348"/>
      <c r="D156" s="349"/>
      <c r="E156" s="357"/>
      <c r="F156" s="351"/>
      <c r="G156" s="145" t="s">
        <v>400</v>
      </c>
      <c r="H156" s="223">
        <v>1</v>
      </c>
      <c r="I156" s="148">
        <v>0</v>
      </c>
      <c r="J156" s="150">
        <v>1</v>
      </c>
      <c r="K156" s="145" t="s">
        <v>396</v>
      </c>
      <c r="L156" s="280"/>
    </row>
    <row r="157" spans="1:12" ht="63" x14ac:dyDescent="0.25">
      <c r="A157" s="338"/>
      <c r="B157" s="359"/>
      <c r="C157" s="258" t="s">
        <v>32</v>
      </c>
      <c r="D157" s="252">
        <f>'[1]Касса на 01.04.'!E13</f>
        <v>0</v>
      </c>
      <c r="E157" s="252">
        <v>0</v>
      </c>
      <c r="F157" s="150">
        <v>0</v>
      </c>
      <c r="G157" s="145" t="s">
        <v>401</v>
      </c>
      <c r="H157" s="148">
        <v>0</v>
      </c>
      <c r="I157" s="223">
        <v>0</v>
      </c>
      <c r="J157" s="150">
        <v>1</v>
      </c>
      <c r="K157" s="451" t="s">
        <v>397</v>
      </c>
      <c r="L157" s="275"/>
    </row>
    <row r="158" spans="1:12" ht="78.75" x14ac:dyDescent="0.25">
      <c r="A158" s="338"/>
      <c r="B158" s="359"/>
      <c r="C158" s="354"/>
      <c r="D158" s="360"/>
      <c r="E158" s="352"/>
      <c r="F158" s="354"/>
      <c r="G158" s="145" t="s">
        <v>402</v>
      </c>
      <c r="H158" s="148">
        <v>0</v>
      </c>
      <c r="I158" s="148">
        <v>0</v>
      </c>
      <c r="J158" s="150">
        <v>1</v>
      </c>
      <c r="K158" s="452"/>
      <c r="L158" s="275"/>
    </row>
    <row r="159" spans="1:12" ht="69" customHeight="1" x14ac:dyDescent="0.25">
      <c r="A159" s="338"/>
      <c r="B159" s="359"/>
      <c r="C159" s="355"/>
      <c r="D159" s="361"/>
      <c r="E159" s="353"/>
      <c r="F159" s="355"/>
      <c r="G159" s="145" t="s">
        <v>412</v>
      </c>
      <c r="H159" s="223">
        <v>0</v>
      </c>
      <c r="I159" s="223">
        <v>0</v>
      </c>
      <c r="J159" s="150">
        <v>1</v>
      </c>
      <c r="K159" s="453"/>
      <c r="L159" s="276"/>
    </row>
    <row r="160" spans="1:12" ht="15.75" x14ac:dyDescent="0.25">
      <c r="A160" s="338"/>
      <c r="B160" s="359"/>
      <c r="C160" s="355"/>
      <c r="D160" s="361"/>
      <c r="E160" s="353"/>
      <c r="F160" s="355"/>
      <c r="G160" s="366" t="s">
        <v>187</v>
      </c>
      <c r="H160" s="367"/>
      <c r="I160" s="367"/>
      <c r="J160" s="367"/>
      <c r="K160" s="367"/>
      <c r="L160" s="275"/>
    </row>
    <row r="161" spans="1:12" ht="78.75" x14ac:dyDescent="0.25">
      <c r="A161" s="338"/>
      <c r="B161" s="359"/>
      <c r="C161" s="355"/>
      <c r="D161" s="361"/>
      <c r="E161" s="353"/>
      <c r="F161" s="355"/>
      <c r="G161" s="145" t="s">
        <v>403</v>
      </c>
      <c r="H161" s="148">
        <v>4</v>
      </c>
      <c r="I161" s="148">
        <v>4</v>
      </c>
      <c r="J161" s="268">
        <f>I161/H161</f>
        <v>1</v>
      </c>
      <c r="K161" s="269"/>
    </row>
    <row r="162" spans="1:12" ht="63" x14ac:dyDescent="0.25">
      <c r="A162" s="338"/>
      <c r="B162" s="359"/>
      <c r="C162" s="355"/>
      <c r="D162" s="361"/>
      <c r="E162" s="353"/>
      <c r="F162" s="355"/>
      <c r="G162" s="145" t="s">
        <v>404</v>
      </c>
      <c r="H162" s="148">
        <v>12</v>
      </c>
      <c r="I162" s="148">
        <v>12</v>
      </c>
      <c r="J162" s="268">
        <f>I162/H162</f>
        <v>1</v>
      </c>
      <c r="K162" s="270"/>
    </row>
    <row r="163" spans="1:12" ht="63" x14ac:dyDescent="0.25">
      <c r="A163" s="338"/>
      <c r="B163" s="359"/>
      <c r="C163" s="355"/>
      <c r="D163" s="361"/>
      <c r="E163" s="353"/>
      <c r="F163" s="355"/>
      <c r="G163" s="145" t="s">
        <v>405</v>
      </c>
      <c r="H163" s="242">
        <v>16</v>
      </c>
      <c r="I163" s="242">
        <v>16</v>
      </c>
      <c r="J163" s="268">
        <f t="shared" ref="J163:J169" si="8">I163/H163</f>
        <v>1</v>
      </c>
      <c r="K163" s="270"/>
    </row>
    <row r="164" spans="1:12" ht="47.25" x14ac:dyDescent="0.25">
      <c r="A164" s="338"/>
      <c r="B164" s="359"/>
      <c r="C164" s="355"/>
      <c r="D164" s="361"/>
      <c r="E164" s="353"/>
      <c r="F164" s="355"/>
      <c r="G164" s="145" t="s">
        <v>406</v>
      </c>
      <c r="H164" s="148">
        <v>2</v>
      </c>
      <c r="I164" s="148">
        <v>2</v>
      </c>
      <c r="J164" s="268">
        <f t="shared" si="8"/>
        <v>1</v>
      </c>
      <c r="K164" s="274"/>
      <c r="L164" s="275"/>
    </row>
    <row r="165" spans="1:12" ht="63" x14ac:dyDescent="0.25">
      <c r="A165" s="338"/>
      <c r="B165" s="359"/>
      <c r="C165" s="355"/>
      <c r="D165" s="361"/>
      <c r="E165" s="353"/>
      <c r="F165" s="355"/>
      <c r="G165" s="145" t="s">
        <v>407</v>
      </c>
      <c r="H165" s="148">
        <v>3</v>
      </c>
      <c r="I165" s="148">
        <v>3</v>
      </c>
      <c r="J165" s="268">
        <f t="shared" si="8"/>
        <v>1</v>
      </c>
      <c r="K165" s="274"/>
      <c r="L165" s="275"/>
    </row>
    <row r="166" spans="1:12" ht="63" x14ac:dyDescent="0.25">
      <c r="A166" s="338"/>
      <c r="B166" s="359"/>
      <c r="C166" s="355"/>
      <c r="D166" s="361"/>
      <c r="E166" s="353"/>
      <c r="F166" s="355"/>
      <c r="G166" s="271" t="s">
        <v>408</v>
      </c>
      <c r="H166" s="272">
        <v>0.308</v>
      </c>
      <c r="I166" s="157">
        <v>0.41</v>
      </c>
      <c r="J166" s="273">
        <f>H166/I166</f>
        <v>0.75121951219512195</v>
      </c>
      <c r="K166" s="270" t="s">
        <v>241</v>
      </c>
      <c r="L166" s="276"/>
    </row>
    <row r="167" spans="1:12" ht="63" x14ac:dyDescent="0.25">
      <c r="A167" s="338"/>
      <c r="B167" s="359"/>
      <c r="C167" s="355"/>
      <c r="D167" s="361"/>
      <c r="E167" s="353"/>
      <c r="F167" s="355"/>
      <c r="G167" s="271" t="s">
        <v>409</v>
      </c>
      <c r="H167" s="157">
        <v>0.5</v>
      </c>
      <c r="I167" s="157">
        <v>0.5</v>
      </c>
      <c r="J167" s="268">
        <f>H167/I167</f>
        <v>1</v>
      </c>
      <c r="K167" s="274"/>
      <c r="L167" s="275"/>
    </row>
    <row r="168" spans="1:12" ht="63" x14ac:dyDescent="0.25">
      <c r="A168" s="338"/>
      <c r="B168" s="359"/>
      <c r="C168" s="355"/>
      <c r="D168" s="361"/>
      <c r="E168" s="353"/>
      <c r="F168" s="355"/>
      <c r="G168" s="145" t="s">
        <v>410</v>
      </c>
      <c r="H168" s="150">
        <v>0.44</v>
      </c>
      <c r="I168" s="150">
        <v>0.44</v>
      </c>
      <c r="J168" s="268">
        <f t="shared" si="8"/>
        <v>1</v>
      </c>
      <c r="K168" s="274"/>
      <c r="L168" s="275"/>
    </row>
    <row r="169" spans="1:12" ht="70.5" customHeight="1" x14ac:dyDescent="0.25">
      <c r="A169" s="338"/>
      <c r="B169" s="359"/>
      <c r="C169" s="355"/>
      <c r="D169" s="361"/>
      <c r="E169" s="353"/>
      <c r="F169" s="355"/>
      <c r="G169" s="145" t="s">
        <v>411</v>
      </c>
      <c r="H169" s="150">
        <v>0.32</v>
      </c>
      <c r="I169" s="154">
        <v>0.34499999999999997</v>
      </c>
      <c r="J169" s="273">
        <f t="shared" si="8"/>
        <v>1.078125</v>
      </c>
      <c r="K169" s="274"/>
      <c r="L169" s="275"/>
    </row>
    <row r="170" spans="1:12" ht="15.75" x14ac:dyDescent="0.25">
      <c r="A170" s="137"/>
      <c r="B170" s="344" t="s">
        <v>19</v>
      </c>
      <c r="C170" s="345"/>
      <c r="D170" s="105">
        <f>SUM(D153:D156)</f>
        <v>239889.58000000002</v>
      </c>
      <c r="E170" s="178">
        <f>SUM(E153:E156)</f>
        <v>130937.98000000001</v>
      </c>
      <c r="F170" s="104">
        <f>E170/D170</f>
        <v>0.54582604213155073</v>
      </c>
      <c r="G170" s="162"/>
      <c r="H170" s="100"/>
      <c r="I170" s="100"/>
      <c r="J170" s="100"/>
      <c r="K170" s="162"/>
    </row>
    <row r="171" spans="1:12" ht="15.75" x14ac:dyDescent="0.25">
      <c r="A171" s="337">
        <v>9</v>
      </c>
      <c r="B171" s="358" t="s">
        <v>228</v>
      </c>
      <c r="C171" s="336" t="s">
        <v>15</v>
      </c>
      <c r="D171" s="343">
        <v>30832.381000000001</v>
      </c>
      <c r="E171" s="343">
        <v>22964.83</v>
      </c>
      <c r="F171" s="346">
        <f>E171/D171</f>
        <v>0.74482830242659492</v>
      </c>
      <c r="G171" s="388" t="s">
        <v>33</v>
      </c>
      <c r="H171" s="389"/>
      <c r="I171" s="389"/>
      <c r="J171" s="389"/>
      <c r="K171" s="390"/>
    </row>
    <row r="172" spans="1:12" ht="34.5" customHeight="1" x14ac:dyDescent="0.25">
      <c r="A172" s="338"/>
      <c r="B172" s="359"/>
      <c r="C172" s="336"/>
      <c r="D172" s="343"/>
      <c r="E172" s="343"/>
      <c r="F172" s="346"/>
      <c r="G172" s="145" t="s">
        <v>328</v>
      </c>
      <c r="H172" s="252">
        <v>111</v>
      </c>
      <c r="I172" s="148">
        <v>90</v>
      </c>
      <c r="J172" s="149">
        <f t="shared" ref="J172:J173" si="9">I172/H172</f>
        <v>0.81081081081081086</v>
      </c>
      <c r="K172" s="145" t="s">
        <v>220</v>
      </c>
    </row>
    <row r="173" spans="1:12" ht="47.25" x14ac:dyDescent="0.25">
      <c r="A173" s="338"/>
      <c r="B173" s="359"/>
      <c r="C173" s="336"/>
      <c r="D173" s="343"/>
      <c r="E173" s="343"/>
      <c r="F173" s="346"/>
      <c r="G173" s="145" t="s">
        <v>329</v>
      </c>
      <c r="H173" s="237">
        <v>59</v>
      </c>
      <c r="I173" s="148">
        <v>0</v>
      </c>
      <c r="J173" s="150">
        <f t="shared" si="9"/>
        <v>0</v>
      </c>
      <c r="K173" s="145" t="s">
        <v>220</v>
      </c>
    </row>
    <row r="174" spans="1:12" ht="63" x14ac:dyDescent="0.25">
      <c r="A174" s="338"/>
      <c r="B174" s="359"/>
      <c r="C174" s="336"/>
      <c r="D174" s="343"/>
      <c r="E174" s="343"/>
      <c r="F174" s="346"/>
      <c r="G174" s="279" t="s">
        <v>330</v>
      </c>
      <c r="H174" s="249">
        <v>56.1</v>
      </c>
      <c r="I174" s="282">
        <v>0</v>
      </c>
      <c r="J174" s="150">
        <f t="shared" ref="J174:J179" si="10">I174/H174</f>
        <v>0</v>
      </c>
      <c r="K174" s="145" t="s">
        <v>220</v>
      </c>
    </row>
    <row r="175" spans="1:12" ht="63" x14ac:dyDescent="0.25">
      <c r="A175" s="338"/>
      <c r="B175" s="359"/>
      <c r="C175" s="336"/>
      <c r="D175" s="343"/>
      <c r="E175" s="343"/>
      <c r="F175" s="346"/>
      <c r="G175" s="279" t="s">
        <v>331</v>
      </c>
      <c r="H175" s="249">
        <v>26.9</v>
      </c>
      <c r="I175" s="282">
        <v>0</v>
      </c>
      <c r="J175" s="150">
        <f t="shared" si="10"/>
        <v>0</v>
      </c>
      <c r="K175" s="145" t="s">
        <v>220</v>
      </c>
    </row>
    <row r="176" spans="1:12" ht="31.5" x14ac:dyDescent="0.25">
      <c r="A176" s="338"/>
      <c r="B176" s="359"/>
      <c r="C176" s="336"/>
      <c r="D176" s="343"/>
      <c r="E176" s="343"/>
      <c r="F176" s="346"/>
      <c r="G176" s="145" t="s">
        <v>332</v>
      </c>
      <c r="H176" s="237">
        <v>120000</v>
      </c>
      <c r="I176" s="237">
        <v>140862</v>
      </c>
      <c r="J176" s="149">
        <f t="shared" si="10"/>
        <v>1.1738500000000001</v>
      </c>
      <c r="K176" s="145" t="s">
        <v>220</v>
      </c>
    </row>
    <row r="177" spans="1:11" ht="47.25" x14ac:dyDescent="0.25">
      <c r="A177" s="338"/>
      <c r="B177" s="359"/>
      <c r="C177" s="336"/>
      <c r="D177" s="343"/>
      <c r="E177" s="343"/>
      <c r="F177" s="346"/>
      <c r="G177" s="145" t="s">
        <v>413</v>
      </c>
      <c r="H177" s="237">
        <v>1</v>
      </c>
      <c r="I177" s="237">
        <v>0</v>
      </c>
      <c r="J177" s="150">
        <f t="shared" si="10"/>
        <v>0</v>
      </c>
      <c r="K177" s="145" t="s">
        <v>220</v>
      </c>
    </row>
    <row r="178" spans="1:11" ht="63" x14ac:dyDescent="0.25">
      <c r="A178" s="338"/>
      <c r="B178" s="359"/>
      <c r="C178" s="336"/>
      <c r="D178" s="343"/>
      <c r="E178" s="343"/>
      <c r="F178" s="346"/>
      <c r="G178" s="145" t="s">
        <v>333</v>
      </c>
      <c r="H178" s="249">
        <v>42.3</v>
      </c>
      <c r="I178" s="237">
        <v>0</v>
      </c>
      <c r="J178" s="150">
        <f t="shared" si="10"/>
        <v>0</v>
      </c>
      <c r="K178" s="145" t="s">
        <v>220</v>
      </c>
    </row>
    <row r="179" spans="1:11" ht="63" x14ac:dyDescent="0.25">
      <c r="A179" s="338"/>
      <c r="B179" s="359"/>
      <c r="C179" s="336"/>
      <c r="D179" s="343"/>
      <c r="E179" s="343"/>
      <c r="F179" s="346"/>
      <c r="G179" s="145" t="s">
        <v>344</v>
      </c>
      <c r="H179" s="242">
        <v>1</v>
      </c>
      <c r="I179" s="242">
        <v>0</v>
      </c>
      <c r="J179" s="283">
        <f t="shared" si="10"/>
        <v>0</v>
      </c>
      <c r="K179" s="145" t="s">
        <v>220</v>
      </c>
    </row>
    <row r="180" spans="1:11" ht="15.75" x14ac:dyDescent="0.25">
      <c r="A180" s="338"/>
      <c r="B180" s="359"/>
      <c r="C180" s="336" t="s">
        <v>28</v>
      </c>
      <c r="D180" s="431">
        <v>0</v>
      </c>
      <c r="E180" s="431">
        <v>0</v>
      </c>
      <c r="F180" s="457">
        <v>0</v>
      </c>
      <c r="G180" s="391" t="s">
        <v>34</v>
      </c>
      <c r="H180" s="392"/>
      <c r="I180" s="392"/>
      <c r="J180" s="392"/>
      <c r="K180" s="393"/>
    </row>
    <row r="181" spans="1:11" ht="110.25" x14ac:dyDescent="0.25">
      <c r="A181" s="338"/>
      <c r="B181" s="359"/>
      <c r="C181" s="336"/>
      <c r="D181" s="431"/>
      <c r="E181" s="431"/>
      <c r="F181" s="457"/>
      <c r="G181" s="145" t="s">
        <v>334</v>
      </c>
      <c r="H181" s="252">
        <v>111</v>
      </c>
      <c r="I181" s="237">
        <v>90</v>
      </c>
      <c r="J181" s="149">
        <f>I181/H181</f>
        <v>0.81081081081081086</v>
      </c>
      <c r="K181" s="145" t="s">
        <v>221</v>
      </c>
    </row>
    <row r="182" spans="1:11" ht="94.5" x14ac:dyDescent="0.25">
      <c r="A182" s="339"/>
      <c r="B182" s="365"/>
      <c r="C182" s="336"/>
      <c r="D182" s="431"/>
      <c r="E182" s="431"/>
      <c r="F182" s="457"/>
      <c r="G182" s="255" t="s">
        <v>335</v>
      </c>
      <c r="H182" s="284">
        <v>15</v>
      </c>
      <c r="I182" s="222">
        <v>0</v>
      </c>
      <c r="J182" s="150">
        <f>I182/H182</f>
        <v>0</v>
      </c>
      <c r="K182" s="145" t="s">
        <v>221</v>
      </c>
    </row>
    <row r="183" spans="1:11" ht="15.75" x14ac:dyDescent="0.25">
      <c r="A183" s="99"/>
      <c r="B183" s="372" t="s">
        <v>19</v>
      </c>
      <c r="C183" s="373"/>
      <c r="D183" s="102">
        <f>D171+D180</f>
        <v>30832.381000000001</v>
      </c>
      <c r="E183" s="102">
        <f>E171+E180</f>
        <v>22964.83</v>
      </c>
      <c r="F183" s="103">
        <f>E183/D183</f>
        <v>0.74482830242659492</v>
      </c>
      <c r="G183" s="162"/>
      <c r="H183" s="100"/>
      <c r="I183" s="100"/>
      <c r="J183" s="100"/>
      <c r="K183" s="162"/>
    </row>
    <row r="184" spans="1:11" ht="36" customHeight="1" x14ac:dyDescent="0.25">
      <c r="A184" s="337">
        <v>10</v>
      </c>
      <c r="B184" s="358" t="s">
        <v>229</v>
      </c>
      <c r="C184" s="336" t="s">
        <v>15</v>
      </c>
      <c r="D184" s="343">
        <v>176856.89</v>
      </c>
      <c r="E184" s="349">
        <v>124583.71</v>
      </c>
      <c r="F184" s="346">
        <f>E184/D184</f>
        <v>0.70443232378450171</v>
      </c>
      <c r="G184" s="397" t="s">
        <v>36</v>
      </c>
      <c r="H184" s="398"/>
      <c r="I184" s="398"/>
      <c r="J184" s="398"/>
      <c r="K184" s="399"/>
    </row>
    <row r="185" spans="1:11" ht="78.75" x14ac:dyDescent="0.25">
      <c r="A185" s="338"/>
      <c r="B185" s="359"/>
      <c r="C185" s="336"/>
      <c r="D185" s="343"/>
      <c r="E185" s="349"/>
      <c r="F185" s="346"/>
      <c r="G185" s="145" t="s">
        <v>242</v>
      </c>
      <c r="H185" s="148">
        <v>1</v>
      </c>
      <c r="I185" s="148">
        <v>1</v>
      </c>
      <c r="J185" s="150">
        <v>1</v>
      </c>
      <c r="K185" s="145"/>
    </row>
    <row r="186" spans="1:11" ht="78.75" x14ac:dyDescent="0.25">
      <c r="A186" s="338"/>
      <c r="B186" s="359"/>
      <c r="C186" s="336"/>
      <c r="D186" s="343"/>
      <c r="E186" s="349"/>
      <c r="F186" s="346"/>
      <c r="G186" s="145" t="s">
        <v>345</v>
      </c>
      <c r="H186" s="148">
        <v>64.3</v>
      </c>
      <c r="I186" s="148">
        <v>64.3</v>
      </c>
      <c r="J186" s="150">
        <f>I186/H186</f>
        <v>1</v>
      </c>
      <c r="K186" s="145"/>
    </row>
    <row r="187" spans="1:11" ht="31.5" x14ac:dyDescent="0.25">
      <c r="A187" s="338"/>
      <c r="B187" s="359"/>
      <c r="C187" s="336"/>
      <c r="D187" s="343"/>
      <c r="E187" s="349"/>
      <c r="F187" s="346"/>
      <c r="G187" s="145" t="s">
        <v>415</v>
      </c>
      <c r="H187" s="148">
        <v>1</v>
      </c>
      <c r="I187" s="148">
        <v>1</v>
      </c>
      <c r="J187" s="150">
        <v>1</v>
      </c>
      <c r="K187" s="145"/>
    </row>
    <row r="188" spans="1:11" ht="63" x14ac:dyDescent="0.25">
      <c r="A188" s="338"/>
      <c r="B188" s="359"/>
      <c r="C188" s="336"/>
      <c r="D188" s="343"/>
      <c r="E188" s="349"/>
      <c r="F188" s="346"/>
      <c r="G188" s="145" t="s">
        <v>414</v>
      </c>
      <c r="H188" s="148">
        <v>1</v>
      </c>
      <c r="I188" s="148">
        <v>1</v>
      </c>
      <c r="J188" s="150">
        <v>1</v>
      </c>
      <c r="K188" s="145"/>
    </row>
    <row r="189" spans="1:11" ht="35.25" customHeight="1" x14ac:dyDescent="0.25">
      <c r="A189" s="338"/>
      <c r="B189" s="359"/>
      <c r="C189" s="336" t="s">
        <v>28</v>
      </c>
      <c r="D189" s="349">
        <v>72483.070000000007</v>
      </c>
      <c r="E189" s="343">
        <v>63787.42</v>
      </c>
      <c r="F189" s="346">
        <f>E189/D189</f>
        <v>0.8800319854001768</v>
      </c>
      <c r="G189" s="366" t="s">
        <v>37</v>
      </c>
      <c r="H189" s="367"/>
      <c r="I189" s="367"/>
      <c r="J189" s="367"/>
      <c r="K189" s="368"/>
    </row>
    <row r="190" spans="1:11" ht="63" x14ac:dyDescent="0.25">
      <c r="A190" s="338"/>
      <c r="B190" s="359"/>
      <c r="C190" s="336"/>
      <c r="D190" s="349"/>
      <c r="E190" s="343"/>
      <c r="F190" s="346"/>
      <c r="G190" s="145" t="s">
        <v>417</v>
      </c>
      <c r="H190" s="156">
        <v>1.82</v>
      </c>
      <c r="I190" s="148">
        <v>0</v>
      </c>
      <c r="J190" s="285">
        <f>I190/H190</f>
        <v>0</v>
      </c>
      <c r="K190" s="145" t="s">
        <v>416</v>
      </c>
    </row>
    <row r="191" spans="1:11" ht="31.5" x14ac:dyDescent="0.25">
      <c r="A191" s="338"/>
      <c r="B191" s="359"/>
      <c r="C191" s="336"/>
      <c r="D191" s="349"/>
      <c r="E191" s="343"/>
      <c r="F191" s="346"/>
      <c r="G191" s="145" t="s">
        <v>346</v>
      </c>
      <c r="H191" s="148">
        <v>2443</v>
      </c>
      <c r="I191" s="148">
        <v>2783</v>
      </c>
      <c r="J191" s="149">
        <f>I191/H191</f>
        <v>1.1391731477691363</v>
      </c>
      <c r="K191" s="145"/>
    </row>
    <row r="192" spans="1:11" ht="33" customHeight="1" x14ac:dyDescent="0.25">
      <c r="A192" s="338"/>
      <c r="B192" s="359"/>
      <c r="C192" s="531" t="s">
        <v>23</v>
      </c>
      <c r="D192" s="379">
        <v>7040</v>
      </c>
      <c r="E192" s="379">
        <v>6741.24</v>
      </c>
      <c r="F192" s="346">
        <f>E192/D192</f>
        <v>0.95756249999999998</v>
      </c>
      <c r="G192" s="366" t="s">
        <v>38</v>
      </c>
      <c r="H192" s="367"/>
      <c r="I192" s="367"/>
      <c r="J192" s="367"/>
      <c r="K192" s="368"/>
    </row>
    <row r="193" spans="1:11" ht="63" x14ac:dyDescent="0.25">
      <c r="A193" s="338"/>
      <c r="B193" s="359"/>
      <c r="C193" s="531"/>
      <c r="D193" s="379"/>
      <c r="E193" s="379"/>
      <c r="F193" s="346"/>
      <c r="G193" s="145" t="s">
        <v>418</v>
      </c>
      <c r="H193" s="237">
        <v>1000</v>
      </c>
      <c r="I193" s="242">
        <v>830</v>
      </c>
      <c r="J193" s="149">
        <f>I193/H193</f>
        <v>0.83</v>
      </c>
      <c r="K193" s="145" t="s">
        <v>219</v>
      </c>
    </row>
    <row r="194" spans="1:11" ht="15.75" x14ac:dyDescent="0.25">
      <c r="A194" s="338"/>
      <c r="B194" s="359"/>
      <c r="C194" s="531"/>
      <c r="D194" s="379"/>
      <c r="E194" s="379"/>
      <c r="F194" s="346"/>
      <c r="G194" s="366" t="s">
        <v>39</v>
      </c>
      <c r="H194" s="367"/>
      <c r="I194" s="367"/>
      <c r="J194" s="367"/>
      <c r="K194" s="368"/>
    </row>
    <row r="195" spans="1:11" ht="47.25" x14ac:dyDescent="0.25">
      <c r="A195" s="338"/>
      <c r="B195" s="359"/>
      <c r="C195" s="531"/>
      <c r="D195" s="379"/>
      <c r="E195" s="379"/>
      <c r="F195" s="346"/>
      <c r="G195" s="145" t="s">
        <v>243</v>
      </c>
      <c r="H195" s="237">
        <v>41</v>
      </c>
      <c r="I195" s="237">
        <v>36</v>
      </c>
      <c r="J195" s="149">
        <f>I195/H195</f>
        <v>0.87804878048780488</v>
      </c>
      <c r="K195" s="145" t="s">
        <v>416</v>
      </c>
    </row>
    <row r="196" spans="1:11" ht="63" x14ac:dyDescent="0.25">
      <c r="A196" s="338"/>
      <c r="B196" s="359"/>
      <c r="C196" s="531"/>
      <c r="D196" s="379"/>
      <c r="E196" s="379"/>
      <c r="F196" s="346"/>
      <c r="G196" s="145" t="s">
        <v>419</v>
      </c>
      <c r="H196" s="237">
        <v>324391</v>
      </c>
      <c r="I196" s="237">
        <v>285219</v>
      </c>
      <c r="J196" s="149">
        <f>I196/H196</f>
        <v>0.87924449198652244</v>
      </c>
      <c r="K196" s="145" t="s">
        <v>416</v>
      </c>
    </row>
    <row r="197" spans="1:11" ht="47.25" x14ac:dyDescent="0.25">
      <c r="A197" s="338"/>
      <c r="B197" s="359"/>
      <c r="C197" s="531"/>
      <c r="D197" s="379"/>
      <c r="E197" s="379"/>
      <c r="F197" s="346"/>
      <c r="G197" s="145" t="s">
        <v>347</v>
      </c>
      <c r="H197" s="150">
        <v>0.85</v>
      </c>
      <c r="I197" s="150">
        <v>0.85</v>
      </c>
      <c r="J197" s="150">
        <f>I197/H197</f>
        <v>1</v>
      </c>
      <c r="K197" s="145"/>
    </row>
    <row r="198" spans="1:11" ht="78.75" x14ac:dyDescent="0.25">
      <c r="A198" s="338"/>
      <c r="B198" s="359"/>
      <c r="C198" s="531"/>
      <c r="D198" s="379"/>
      <c r="E198" s="379"/>
      <c r="F198" s="346"/>
      <c r="G198" s="256" t="s">
        <v>420</v>
      </c>
      <c r="H198" s="157">
        <v>0.85</v>
      </c>
      <c r="I198" s="157">
        <v>1</v>
      </c>
      <c r="J198" s="272">
        <f>I198/H198</f>
        <v>1.1764705882352942</v>
      </c>
      <c r="K198" s="256"/>
    </row>
    <row r="199" spans="1:11" ht="15.75" x14ac:dyDescent="0.25">
      <c r="A199" s="338"/>
      <c r="B199" s="359"/>
      <c r="C199" s="378" t="s">
        <v>597</v>
      </c>
      <c r="D199" s="349">
        <v>300</v>
      </c>
      <c r="E199" s="379">
        <v>0</v>
      </c>
      <c r="F199" s="346">
        <v>0</v>
      </c>
      <c r="G199" s="366" t="s">
        <v>244</v>
      </c>
      <c r="H199" s="367"/>
      <c r="I199" s="367"/>
      <c r="J199" s="367"/>
      <c r="K199" s="368"/>
    </row>
    <row r="200" spans="1:11" ht="78.75" x14ac:dyDescent="0.25">
      <c r="A200" s="338"/>
      <c r="B200" s="359"/>
      <c r="C200" s="378"/>
      <c r="D200" s="349"/>
      <c r="E200" s="379"/>
      <c r="F200" s="346"/>
      <c r="G200" s="145" t="s">
        <v>245</v>
      </c>
      <c r="H200" s="150">
        <v>0.12</v>
      </c>
      <c r="I200" s="150">
        <v>0.1</v>
      </c>
      <c r="J200" s="149">
        <f>I200/H200</f>
        <v>0.83333333333333337</v>
      </c>
      <c r="K200" s="145" t="s">
        <v>416</v>
      </c>
    </row>
    <row r="201" spans="1:11" ht="15.75" x14ac:dyDescent="0.25">
      <c r="A201" s="338"/>
      <c r="B201" s="359"/>
      <c r="C201" s="378"/>
      <c r="D201" s="349"/>
      <c r="E201" s="379"/>
      <c r="F201" s="346"/>
      <c r="G201" s="366" t="s">
        <v>40</v>
      </c>
      <c r="H201" s="367"/>
      <c r="I201" s="367"/>
      <c r="J201" s="367"/>
      <c r="K201" s="368"/>
    </row>
    <row r="202" spans="1:11" ht="78.75" x14ac:dyDescent="0.25">
      <c r="A202" s="338"/>
      <c r="B202" s="359"/>
      <c r="C202" s="378"/>
      <c r="D202" s="349"/>
      <c r="E202" s="379"/>
      <c r="F202" s="346"/>
      <c r="G202" s="255" t="s">
        <v>246</v>
      </c>
      <c r="H202" s="239">
        <v>0.95</v>
      </c>
      <c r="I202" s="229">
        <v>0.92900000000000005</v>
      </c>
      <c r="J202" s="229">
        <f>I202/H202</f>
        <v>0.97789473684210537</v>
      </c>
      <c r="K202" s="145" t="s">
        <v>416</v>
      </c>
    </row>
    <row r="203" spans="1:11" ht="94.5" x14ac:dyDescent="0.25">
      <c r="A203" s="339"/>
      <c r="B203" s="365"/>
      <c r="C203" s="378"/>
      <c r="D203" s="349"/>
      <c r="E203" s="379"/>
      <c r="F203" s="346"/>
      <c r="G203" s="255" t="s">
        <v>247</v>
      </c>
      <c r="H203" s="239">
        <v>1</v>
      </c>
      <c r="I203" s="229">
        <v>0.91600000000000004</v>
      </c>
      <c r="J203" s="229">
        <f>I203/H203</f>
        <v>0.91600000000000004</v>
      </c>
      <c r="K203" s="145" t="s">
        <v>416</v>
      </c>
    </row>
    <row r="204" spans="1:11" ht="15.75" x14ac:dyDescent="0.25">
      <c r="A204" s="99"/>
      <c r="B204" s="372" t="s">
        <v>19</v>
      </c>
      <c r="C204" s="373"/>
      <c r="D204" s="109">
        <f>SUM(D184:D199)</f>
        <v>256679.96000000002</v>
      </c>
      <c r="E204" s="109">
        <f>SUM(E184:E198)</f>
        <v>195112.37</v>
      </c>
      <c r="F204" s="104">
        <f>E204/D204</f>
        <v>0.76013869567378767</v>
      </c>
      <c r="G204" s="162"/>
      <c r="H204" s="100"/>
      <c r="I204" s="100"/>
      <c r="J204" s="100"/>
      <c r="K204" s="162"/>
    </row>
    <row r="205" spans="1:11" ht="33.75" customHeight="1" x14ac:dyDescent="0.25">
      <c r="A205" s="337">
        <v>11</v>
      </c>
      <c r="B205" s="358" t="s">
        <v>211</v>
      </c>
      <c r="C205" s="354" t="s">
        <v>15</v>
      </c>
      <c r="D205" s="360">
        <v>12744.57244</v>
      </c>
      <c r="E205" s="420">
        <v>9051.32</v>
      </c>
      <c r="F205" s="350">
        <f>E205/D205</f>
        <v>0.71020978087829834</v>
      </c>
      <c r="G205" s="366" t="s">
        <v>41</v>
      </c>
      <c r="H205" s="367"/>
      <c r="I205" s="367"/>
      <c r="J205" s="367"/>
      <c r="K205" s="368"/>
    </row>
    <row r="206" spans="1:11" ht="63" x14ac:dyDescent="0.25">
      <c r="A206" s="338"/>
      <c r="B206" s="359"/>
      <c r="C206" s="355"/>
      <c r="D206" s="361"/>
      <c r="E206" s="421"/>
      <c r="F206" s="351"/>
      <c r="G206" s="145" t="s">
        <v>421</v>
      </c>
      <c r="H206" s="148">
        <v>114</v>
      </c>
      <c r="I206" s="148">
        <v>254</v>
      </c>
      <c r="J206" s="149">
        <f>I206/H206</f>
        <v>2.2280701754385963</v>
      </c>
      <c r="K206" s="145"/>
    </row>
    <row r="207" spans="1:11" ht="33" customHeight="1" x14ac:dyDescent="0.25">
      <c r="A207" s="338"/>
      <c r="B207" s="359"/>
      <c r="C207" s="355"/>
      <c r="D207" s="361"/>
      <c r="E207" s="421"/>
      <c r="F207" s="351"/>
      <c r="G207" s="366" t="s">
        <v>348</v>
      </c>
      <c r="H207" s="367"/>
      <c r="I207" s="367"/>
      <c r="J207" s="367"/>
      <c r="K207" s="368"/>
    </row>
    <row r="208" spans="1:11" ht="63" x14ac:dyDescent="0.25">
      <c r="A208" s="338"/>
      <c r="B208" s="359"/>
      <c r="C208" s="355"/>
      <c r="D208" s="361"/>
      <c r="E208" s="421"/>
      <c r="F208" s="351"/>
      <c r="G208" s="145" t="s">
        <v>422</v>
      </c>
      <c r="H208" s="148">
        <v>25</v>
      </c>
      <c r="I208" s="148">
        <v>25</v>
      </c>
      <c r="J208" s="149">
        <f>I208/H208</f>
        <v>1</v>
      </c>
      <c r="K208" s="227"/>
    </row>
    <row r="209" spans="1:11" ht="31.5" x14ac:dyDescent="0.25">
      <c r="A209" s="338"/>
      <c r="B209" s="359"/>
      <c r="C209" s="355"/>
      <c r="D209" s="361"/>
      <c r="E209" s="421"/>
      <c r="F209" s="351"/>
      <c r="G209" s="145" t="s">
        <v>423</v>
      </c>
      <c r="H209" s="148">
        <v>1070</v>
      </c>
      <c r="I209" s="148">
        <v>2358</v>
      </c>
      <c r="J209" s="149">
        <f>I209/H209</f>
        <v>2.2037383177570091</v>
      </c>
      <c r="K209" s="145" t="s">
        <v>209</v>
      </c>
    </row>
    <row r="210" spans="1:11" ht="31.5" x14ac:dyDescent="0.25">
      <c r="A210" s="338"/>
      <c r="B210" s="359"/>
      <c r="C210" s="355"/>
      <c r="D210" s="361"/>
      <c r="E210" s="421"/>
      <c r="F210" s="351"/>
      <c r="G210" s="145" t="s">
        <v>424</v>
      </c>
      <c r="H210" s="157">
        <v>0.1</v>
      </c>
      <c r="I210" s="272">
        <v>0.22</v>
      </c>
      <c r="J210" s="157">
        <f>I210/H210</f>
        <v>2.1999999999999997</v>
      </c>
      <c r="K210" s="145"/>
    </row>
    <row r="211" spans="1:11" ht="31.5" x14ac:dyDescent="0.25">
      <c r="A211" s="338"/>
      <c r="B211" s="359"/>
      <c r="C211" s="355"/>
      <c r="D211" s="361"/>
      <c r="E211" s="421"/>
      <c r="F211" s="351"/>
      <c r="G211" s="145" t="s">
        <v>425</v>
      </c>
      <c r="H211" s="156">
        <v>50</v>
      </c>
      <c r="I211" s="156">
        <v>70</v>
      </c>
      <c r="J211" s="157">
        <f>I211/H211</f>
        <v>1.4</v>
      </c>
      <c r="K211" s="145"/>
    </row>
    <row r="212" spans="1:11" ht="47.25" x14ac:dyDescent="0.25">
      <c r="A212" s="338"/>
      <c r="B212" s="359"/>
      <c r="C212" s="355"/>
      <c r="D212" s="361"/>
      <c r="E212" s="421"/>
      <c r="F212" s="351"/>
      <c r="G212" s="271" t="s">
        <v>426</v>
      </c>
      <c r="H212" s="242">
        <v>7</v>
      </c>
      <c r="I212" s="242">
        <v>9</v>
      </c>
      <c r="J212" s="150">
        <f>I212/H212</f>
        <v>1.2857142857142858</v>
      </c>
      <c r="K212" s="287"/>
    </row>
    <row r="213" spans="1:11" ht="19.5" customHeight="1" x14ac:dyDescent="0.25">
      <c r="A213" s="338"/>
      <c r="B213" s="359"/>
      <c r="C213" s="363"/>
      <c r="D213" s="362"/>
      <c r="E213" s="422"/>
      <c r="F213" s="364"/>
      <c r="G213" s="366" t="s">
        <v>42</v>
      </c>
      <c r="H213" s="367"/>
      <c r="I213" s="367"/>
      <c r="J213" s="367"/>
      <c r="K213" s="368"/>
    </row>
    <row r="214" spans="1:11" ht="47.25" x14ac:dyDescent="0.25">
      <c r="A214" s="338"/>
      <c r="B214" s="359"/>
      <c r="C214" s="354" t="s">
        <v>28</v>
      </c>
      <c r="D214" s="360">
        <v>4365.7179299999998</v>
      </c>
      <c r="E214" s="360">
        <v>4290.16</v>
      </c>
      <c r="F214" s="350">
        <f>E214/D214</f>
        <v>0.98269289697330497</v>
      </c>
      <c r="G214" s="145" t="s">
        <v>433</v>
      </c>
      <c r="H214" s="148">
        <v>120</v>
      </c>
      <c r="I214" s="148">
        <v>120</v>
      </c>
      <c r="J214" s="149">
        <f>I214/H214</f>
        <v>1</v>
      </c>
      <c r="K214" s="145"/>
    </row>
    <row r="215" spans="1:11" ht="47.25" x14ac:dyDescent="0.25">
      <c r="A215" s="338"/>
      <c r="B215" s="359"/>
      <c r="C215" s="355"/>
      <c r="D215" s="361"/>
      <c r="E215" s="361"/>
      <c r="F215" s="351"/>
      <c r="G215" s="145" t="s">
        <v>434</v>
      </c>
      <c r="H215" s="149">
        <v>0.23100000000000001</v>
      </c>
      <c r="I215" s="149">
        <v>0.23150000000000001</v>
      </c>
      <c r="J215" s="149">
        <f t="shared" ref="J215:J218" si="11">I215/H215</f>
        <v>1.0021645021645023</v>
      </c>
      <c r="K215" s="145" t="s">
        <v>626</v>
      </c>
    </row>
    <row r="216" spans="1:11" ht="47.25" x14ac:dyDescent="0.25">
      <c r="A216" s="338"/>
      <c r="B216" s="359"/>
      <c r="C216" s="355"/>
      <c r="D216" s="361"/>
      <c r="E216" s="361"/>
      <c r="F216" s="351"/>
      <c r="G216" s="145" t="s">
        <v>435</v>
      </c>
      <c r="H216" s="149">
        <v>0.5917</v>
      </c>
      <c r="I216" s="149">
        <v>0.51880000000000004</v>
      </c>
      <c r="J216" s="149">
        <f>I216/H216</f>
        <v>0.8767956734831841</v>
      </c>
      <c r="K216" s="145" t="s">
        <v>627</v>
      </c>
    </row>
    <row r="217" spans="1:11" ht="31.5" x14ac:dyDescent="0.25">
      <c r="A217" s="338"/>
      <c r="B217" s="359"/>
      <c r="C217" s="355"/>
      <c r="D217" s="361"/>
      <c r="E217" s="361"/>
      <c r="F217" s="351"/>
      <c r="G217" s="145" t="s">
        <v>436</v>
      </c>
      <c r="H217" s="148">
        <v>250</v>
      </c>
      <c r="I217" s="148">
        <v>0</v>
      </c>
      <c r="J217" s="150">
        <f t="shared" si="11"/>
        <v>0</v>
      </c>
      <c r="K217" s="145" t="s">
        <v>210</v>
      </c>
    </row>
    <row r="218" spans="1:11" ht="31.5" x14ac:dyDescent="0.25">
      <c r="A218" s="338"/>
      <c r="B218" s="359"/>
      <c r="C218" s="355"/>
      <c r="D218" s="361"/>
      <c r="E218" s="361"/>
      <c r="F218" s="351"/>
      <c r="G218" s="145" t="s">
        <v>437</v>
      </c>
      <c r="H218" s="148">
        <v>400</v>
      </c>
      <c r="I218" s="148">
        <v>0</v>
      </c>
      <c r="J218" s="150">
        <f t="shared" si="11"/>
        <v>0</v>
      </c>
      <c r="K218" s="145" t="s">
        <v>210</v>
      </c>
    </row>
    <row r="219" spans="1:11" ht="33" customHeight="1" x14ac:dyDescent="0.25">
      <c r="A219" s="338"/>
      <c r="B219" s="359"/>
      <c r="C219" s="355"/>
      <c r="D219" s="361"/>
      <c r="E219" s="361"/>
      <c r="F219" s="351"/>
      <c r="G219" s="366" t="s">
        <v>43</v>
      </c>
      <c r="H219" s="367"/>
      <c r="I219" s="367"/>
      <c r="J219" s="367"/>
      <c r="K219" s="368"/>
    </row>
    <row r="220" spans="1:11" ht="31.5" x14ac:dyDescent="0.25">
      <c r="A220" s="338"/>
      <c r="B220" s="359"/>
      <c r="C220" s="355"/>
      <c r="D220" s="361"/>
      <c r="E220" s="361"/>
      <c r="F220" s="351"/>
      <c r="G220" s="145" t="s">
        <v>430</v>
      </c>
      <c r="H220" s="148">
        <v>45</v>
      </c>
      <c r="I220" s="148">
        <v>45</v>
      </c>
      <c r="J220" s="149">
        <f>I220/H220</f>
        <v>1</v>
      </c>
      <c r="K220" s="145"/>
    </row>
    <row r="221" spans="1:11" ht="15.75" x14ac:dyDescent="0.25">
      <c r="A221" s="338"/>
      <c r="B221" s="359"/>
      <c r="C221" s="363"/>
      <c r="D221" s="362"/>
      <c r="E221" s="362"/>
      <c r="F221" s="364"/>
      <c r="G221" s="145" t="s">
        <v>431</v>
      </c>
      <c r="H221" s="151">
        <v>34000</v>
      </c>
      <c r="I221" s="151">
        <v>32924</v>
      </c>
      <c r="J221" s="149">
        <f>I221/H221</f>
        <v>0.96835294117647064</v>
      </c>
      <c r="K221" s="145"/>
    </row>
    <row r="222" spans="1:11" ht="47.25" x14ac:dyDescent="0.25">
      <c r="A222" s="338"/>
      <c r="B222" s="359"/>
      <c r="C222" s="436" t="s">
        <v>23</v>
      </c>
      <c r="D222" s="380">
        <v>0</v>
      </c>
      <c r="E222" s="337">
        <v>0</v>
      </c>
      <c r="F222" s="340">
        <v>0</v>
      </c>
      <c r="G222" s="145" t="s">
        <v>432</v>
      </c>
      <c r="H222" s="237">
        <v>6</v>
      </c>
      <c r="I222" s="237">
        <v>3</v>
      </c>
      <c r="J222" s="150">
        <f>I222/H222</f>
        <v>0.5</v>
      </c>
      <c r="K222" s="145" t="s">
        <v>180</v>
      </c>
    </row>
    <row r="223" spans="1:11" ht="51.75" customHeight="1" x14ac:dyDescent="0.25">
      <c r="A223" s="338"/>
      <c r="B223" s="359"/>
      <c r="C223" s="437"/>
      <c r="D223" s="381"/>
      <c r="E223" s="355"/>
      <c r="F223" s="341"/>
      <c r="G223" s="366" t="s">
        <v>45</v>
      </c>
      <c r="H223" s="367"/>
      <c r="I223" s="367"/>
      <c r="J223" s="367"/>
      <c r="K223" s="368"/>
    </row>
    <row r="224" spans="1:11" ht="94.5" x14ac:dyDescent="0.25">
      <c r="A224" s="338"/>
      <c r="B224" s="359"/>
      <c r="C224" s="437"/>
      <c r="D224" s="381"/>
      <c r="E224" s="355"/>
      <c r="F224" s="341"/>
      <c r="G224" s="145" t="s">
        <v>429</v>
      </c>
      <c r="H224" s="237">
        <v>19</v>
      </c>
      <c r="I224" s="148">
        <v>24</v>
      </c>
      <c r="J224" s="149">
        <f>I224/H224</f>
        <v>1.263157894736842</v>
      </c>
      <c r="K224" s="145"/>
    </row>
    <row r="225" spans="1:11" ht="15.75" x14ac:dyDescent="0.25">
      <c r="A225" s="338"/>
      <c r="B225" s="359"/>
      <c r="C225" s="437"/>
      <c r="D225" s="381"/>
      <c r="E225" s="355"/>
      <c r="F225" s="341"/>
      <c r="G225" s="366" t="s">
        <v>349</v>
      </c>
      <c r="H225" s="367"/>
      <c r="I225" s="367"/>
      <c r="J225" s="367"/>
      <c r="K225" s="368"/>
    </row>
    <row r="226" spans="1:11" ht="31.5" x14ac:dyDescent="0.25">
      <c r="A226" s="338"/>
      <c r="B226" s="359"/>
      <c r="C226" s="437"/>
      <c r="D226" s="381"/>
      <c r="E226" s="355"/>
      <c r="F226" s="341"/>
      <c r="G226" s="145" t="s">
        <v>428</v>
      </c>
      <c r="H226" s="148">
        <v>700</v>
      </c>
      <c r="I226" s="148">
        <v>700</v>
      </c>
      <c r="J226" s="150">
        <f>I226/H226</f>
        <v>1</v>
      </c>
      <c r="K226" s="288"/>
    </row>
    <row r="227" spans="1:11" ht="36" customHeight="1" x14ac:dyDescent="0.25">
      <c r="A227" s="338"/>
      <c r="B227" s="359"/>
      <c r="C227" s="437"/>
      <c r="D227" s="381"/>
      <c r="E227" s="355"/>
      <c r="F227" s="341"/>
      <c r="G227" s="366" t="s">
        <v>46</v>
      </c>
      <c r="H227" s="367"/>
      <c r="I227" s="367"/>
      <c r="J227" s="367"/>
      <c r="K227" s="368"/>
    </row>
    <row r="228" spans="1:11" ht="36" customHeight="1" x14ac:dyDescent="0.25">
      <c r="A228" s="339"/>
      <c r="B228" s="365"/>
      <c r="C228" s="438"/>
      <c r="D228" s="382"/>
      <c r="E228" s="363"/>
      <c r="F228" s="342"/>
      <c r="G228" s="255" t="s">
        <v>427</v>
      </c>
      <c r="H228" s="284">
        <v>128</v>
      </c>
      <c r="I228" s="222">
        <v>114</v>
      </c>
      <c r="J228" s="229">
        <f>I228/H228</f>
        <v>0.890625</v>
      </c>
      <c r="K228" s="255"/>
    </row>
    <row r="229" spans="1:11" ht="15.75" x14ac:dyDescent="0.25">
      <c r="A229" s="99"/>
      <c r="B229" s="372" t="s">
        <v>19</v>
      </c>
      <c r="C229" s="373"/>
      <c r="D229" s="105">
        <f>SUM(D205:D228)</f>
        <v>17110.290369999999</v>
      </c>
      <c r="E229" s="105">
        <f>SUM(E205:E228)</f>
        <v>13341.48</v>
      </c>
      <c r="F229" s="104">
        <f>E229/D229</f>
        <v>0.77973428337557782</v>
      </c>
      <c r="G229" s="162"/>
      <c r="H229" s="100"/>
      <c r="I229" s="100"/>
      <c r="J229" s="100"/>
      <c r="K229" s="162"/>
    </row>
    <row r="230" spans="1:11" x14ac:dyDescent="0.25">
      <c r="A230" s="337">
        <v>12</v>
      </c>
      <c r="B230" s="377" t="s">
        <v>167</v>
      </c>
      <c r="C230" s="336" t="s">
        <v>15</v>
      </c>
      <c r="D230" s="374">
        <v>0</v>
      </c>
      <c r="E230" s="374">
        <v>0</v>
      </c>
      <c r="F230" s="340">
        <v>0</v>
      </c>
      <c r="G230" s="460" t="s">
        <v>438</v>
      </c>
      <c r="H230" s="461"/>
      <c r="I230" s="461"/>
      <c r="J230" s="461"/>
      <c r="K230" s="462"/>
    </row>
    <row r="231" spans="1:11" ht="18" customHeight="1" x14ac:dyDescent="0.25">
      <c r="A231" s="338"/>
      <c r="B231" s="377"/>
      <c r="C231" s="336"/>
      <c r="D231" s="375"/>
      <c r="E231" s="375"/>
      <c r="F231" s="341"/>
      <c r="G231" s="463"/>
      <c r="H231" s="464"/>
      <c r="I231" s="464"/>
      <c r="J231" s="464"/>
      <c r="K231" s="465"/>
    </row>
    <row r="232" spans="1:11" ht="47.25" x14ac:dyDescent="0.25">
      <c r="A232" s="338"/>
      <c r="B232" s="377"/>
      <c r="C232" s="336"/>
      <c r="D232" s="375"/>
      <c r="E232" s="375"/>
      <c r="F232" s="341"/>
      <c r="G232" s="145" t="s">
        <v>291</v>
      </c>
      <c r="H232" s="246">
        <v>2000</v>
      </c>
      <c r="I232" s="148">
        <v>736</v>
      </c>
      <c r="J232" s="149">
        <f>I232/H232</f>
        <v>0.36799999999999999</v>
      </c>
      <c r="K232" s="145" t="s">
        <v>598</v>
      </c>
    </row>
    <row r="233" spans="1:11" ht="15.75" x14ac:dyDescent="0.25">
      <c r="A233" s="338"/>
      <c r="B233" s="377"/>
      <c r="C233" s="336"/>
      <c r="D233" s="375"/>
      <c r="E233" s="375"/>
      <c r="F233" s="341"/>
      <c r="G233" s="366" t="s">
        <v>439</v>
      </c>
      <c r="H233" s="367"/>
      <c r="I233" s="367"/>
      <c r="J233" s="367"/>
      <c r="K233" s="368"/>
    </row>
    <row r="234" spans="1:11" ht="36" customHeight="1" x14ac:dyDescent="0.25">
      <c r="A234" s="338"/>
      <c r="B234" s="377"/>
      <c r="C234" s="336"/>
      <c r="D234" s="375"/>
      <c r="E234" s="375"/>
      <c r="F234" s="341"/>
      <c r="G234" s="145" t="s">
        <v>292</v>
      </c>
      <c r="H234" s="148">
        <v>300</v>
      </c>
      <c r="I234" s="148">
        <v>157</v>
      </c>
      <c r="J234" s="149">
        <f>I234/H234</f>
        <v>0.52333333333333332</v>
      </c>
      <c r="K234" s="145" t="s">
        <v>315</v>
      </c>
    </row>
    <row r="235" spans="1:11" ht="63" x14ac:dyDescent="0.25">
      <c r="A235" s="338"/>
      <c r="B235" s="507" t="s">
        <v>166</v>
      </c>
      <c r="C235" s="336"/>
      <c r="D235" s="375"/>
      <c r="E235" s="375"/>
      <c r="F235" s="341"/>
      <c r="G235" s="145" t="s">
        <v>293</v>
      </c>
      <c r="H235" s="237">
        <v>1200</v>
      </c>
      <c r="I235" s="237">
        <v>1087</v>
      </c>
      <c r="J235" s="149">
        <f>I235/H235</f>
        <v>0.90583333333333338</v>
      </c>
      <c r="K235" s="145" t="s">
        <v>316</v>
      </c>
    </row>
    <row r="236" spans="1:11" ht="47.25" x14ac:dyDescent="0.25">
      <c r="A236" s="338"/>
      <c r="B236" s="507"/>
      <c r="C236" s="336"/>
      <c r="D236" s="375"/>
      <c r="E236" s="375"/>
      <c r="F236" s="341"/>
      <c r="G236" s="145" t="s">
        <v>294</v>
      </c>
      <c r="H236" s="148">
        <v>30</v>
      </c>
      <c r="I236" s="148">
        <v>6</v>
      </c>
      <c r="J236" s="150">
        <f>I236/H236</f>
        <v>0.2</v>
      </c>
      <c r="K236" s="145" t="s">
        <v>317</v>
      </c>
    </row>
    <row r="237" spans="1:11" ht="47.25" x14ac:dyDescent="0.25">
      <c r="A237" s="338"/>
      <c r="B237" s="507"/>
      <c r="C237" s="336"/>
      <c r="D237" s="375"/>
      <c r="E237" s="375"/>
      <c r="F237" s="341"/>
      <c r="G237" s="145" t="s">
        <v>295</v>
      </c>
      <c r="H237" s="148">
        <v>100</v>
      </c>
      <c r="I237" s="148">
        <v>82</v>
      </c>
      <c r="J237" s="150">
        <f>I237/H237</f>
        <v>0.82</v>
      </c>
      <c r="K237" s="145" t="s">
        <v>319</v>
      </c>
    </row>
    <row r="238" spans="1:11" ht="47.25" x14ac:dyDescent="0.25">
      <c r="A238" s="338"/>
      <c r="B238" s="507"/>
      <c r="C238" s="336"/>
      <c r="D238" s="375"/>
      <c r="E238" s="375"/>
      <c r="F238" s="341"/>
      <c r="G238" s="145" t="s">
        <v>296</v>
      </c>
      <c r="H238" s="148">
        <v>30</v>
      </c>
      <c r="I238" s="148">
        <v>29</v>
      </c>
      <c r="J238" s="149">
        <f>I238/H238</f>
        <v>0.96666666666666667</v>
      </c>
      <c r="K238" s="145" t="s">
        <v>318</v>
      </c>
    </row>
    <row r="239" spans="1:11" ht="36.75" customHeight="1" x14ac:dyDescent="0.25">
      <c r="A239" s="338"/>
      <c r="B239" s="507"/>
      <c r="C239" s="336"/>
      <c r="D239" s="375"/>
      <c r="E239" s="375"/>
      <c r="F239" s="341"/>
      <c r="G239" s="366" t="s">
        <v>321</v>
      </c>
      <c r="H239" s="367"/>
      <c r="I239" s="367"/>
      <c r="J239" s="367"/>
      <c r="K239" s="368"/>
    </row>
    <row r="240" spans="1:11" ht="47.25" x14ac:dyDescent="0.25">
      <c r="A240" s="338"/>
      <c r="B240" s="507"/>
      <c r="C240" s="336"/>
      <c r="D240" s="375"/>
      <c r="E240" s="375"/>
      <c r="F240" s="341"/>
      <c r="G240" s="145" t="s">
        <v>297</v>
      </c>
      <c r="H240" s="237">
        <v>2200</v>
      </c>
      <c r="I240" s="237">
        <v>4016</v>
      </c>
      <c r="J240" s="149">
        <f>I240/H240</f>
        <v>1.8254545454545454</v>
      </c>
      <c r="K240" s="145" t="s">
        <v>320</v>
      </c>
    </row>
    <row r="241" spans="1:11" ht="47.25" x14ac:dyDescent="0.25">
      <c r="A241" s="338"/>
      <c r="B241" s="508"/>
      <c r="C241" s="336"/>
      <c r="D241" s="376"/>
      <c r="E241" s="376"/>
      <c r="F241" s="342"/>
      <c r="G241" s="145" t="s">
        <v>440</v>
      </c>
      <c r="H241" s="237">
        <v>50</v>
      </c>
      <c r="I241" s="237">
        <v>42</v>
      </c>
      <c r="J241" s="150">
        <f>I241/H241</f>
        <v>0.84</v>
      </c>
      <c r="K241" s="145" t="s">
        <v>416</v>
      </c>
    </row>
    <row r="242" spans="1:11" ht="15.75" x14ac:dyDescent="0.25">
      <c r="A242" s="338"/>
      <c r="B242" s="434" t="s">
        <v>47</v>
      </c>
      <c r="C242" s="435"/>
      <c r="D242" s="206">
        <f>D230</f>
        <v>0</v>
      </c>
      <c r="E242" s="206">
        <f>E230</f>
        <v>0</v>
      </c>
      <c r="F242" s="207">
        <v>0</v>
      </c>
      <c r="G242" s="108"/>
      <c r="H242" s="206"/>
      <c r="I242" s="101"/>
      <c r="J242" s="101"/>
      <c r="K242" s="108"/>
    </row>
    <row r="243" spans="1:11" ht="15.75" x14ac:dyDescent="0.25">
      <c r="A243" s="338"/>
      <c r="B243" s="383" t="s">
        <v>165</v>
      </c>
      <c r="C243" s="354" t="s">
        <v>15</v>
      </c>
      <c r="D243" s="374">
        <v>80</v>
      </c>
      <c r="E243" s="374">
        <v>0</v>
      </c>
      <c r="F243" s="340">
        <v>0</v>
      </c>
      <c r="G243" s="366" t="s">
        <v>298</v>
      </c>
      <c r="H243" s="367"/>
      <c r="I243" s="367"/>
      <c r="J243" s="367"/>
      <c r="K243" s="368"/>
    </row>
    <row r="244" spans="1:11" ht="63" x14ac:dyDescent="0.25">
      <c r="A244" s="338"/>
      <c r="B244" s="430"/>
      <c r="C244" s="355"/>
      <c r="D244" s="375"/>
      <c r="E244" s="375"/>
      <c r="F244" s="341"/>
      <c r="G244" s="145" t="s">
        <v>299</v>
      </c>
      <c r="H244" s="153" t="s">
        <v>48</v>
      </c>
      <c r="I244" s="153" t="s">
        <v>599</v>
      </c>
      <c r="J244" s="153" t="s">
        <v>603</v>
      </c>
      <c r="K244" s="145" t="s">
        <v>441</v>
      </c>
    </row>
    <row r="245" spans="1:11" ht="47.25" x14ac:dyDescent="0.25">
      <c r="A245" s="338"/>
      <c r="B245" s="430"/>
      <c r="C245" s="355"/>
      <c r="D245" s="375"/>
      <c r="E245" s="375"/>
      <c r="F245" s="341"/>
      <c r="G245" s="145" t="s">
        <v>300</v>
      </c>
      <c r="H245" s="153" t="s">
        <v>49</v>
      </c>
      <c r="I245" s="153" t="s">
        <v>600</v>
      </c>
      <c r="J245" s="150">
        <f>I245/H245</f>
        <v>0.55600000000000005</v>
      </c>
      <c r="K245" s="383" t="s">
        <v>322</v>
      </c>
    </row>
    <row r="246" spans="1:11" ht="63" x14ac:dyDescent="0.25">
      <c r="A246" s="338"/>
      <c r="B246" s="430"/>
      <c r="C246" s="355"/>
      <c r="D246" s="375"/>
      <c r="E246" s="375"/>
      <c r="F246" s="341"/>
      <c r="G246" s="145" t="s">
        <v>301</v>
      </c>
      <c r="H246" s="292" t="s">
        <v>184</v>
      </c>
      <c r="I246" s="292" t="s">
        <v>601</v>
      </c>
      <c r="J246" s="292" t="s">
        <v>602</v>
      </c>
      <c r="K246" s="430"/>
    </row>
    <row r="247" spans="1:11" ht="31.5" x14ac:dyDescent="0.25">
      <c r="A247" s="338"/>
      <c r="B247" s="430"/>
      <c r="C247" s="355"/>
      <c r="D247" s="375"/>
      <c r="E247" s="375"/>
      <c r="F247" s="341"/>
      <c r="G247" s="145" t="s">
        <v>302</v>
      </c>
      <c r="H247" s="153" t="s">
        <v>49</v>
      </c>
      <c r="I247" s="153" t="s">
        <v>604</v>
      </c>
      <c r="J247" s="149">
        <f>I247/H247</f>
        <v>1.3080000000000001</v>
      </c>
      <c r="K247" s="384"/>
    </row>
    <row r="248" spans="1:11" ht="31.5" x14ac:dyDescent="0.25">
      <c r="A248" s="338"/>
      <c r="B248" s="430"/>
      <c r="C248" s="355"/>
      <c r="D248" s="375"/>
      <c r="E248" s="375"/>
      <c r="F248" s="341"/>
      <c r="G248" s="145" t="s">
        <v>303</v>
      </c>
      <c r="H248" s="153" t="s">
        <v>53</v>
      </c>
      <c r="I248" s="153" t="s">
        <v>605</v>
      </c>
      <c r="J248" s="149">
        <f t="shared" ref="J248:J252" si="12">I248/H248</f>
        <v>1.6666666666666667</v>
      </c>
      <c r="K248" s="145" t="s">
        <v>318</v>
      </c>
    </row>
    <row r="249" spans="1:11" ht="63" x14ac:dyDescent="0.25">
      <c r="A249" s="338"/>
      <c r="B249" s="430"/>
      <c r="C249" s="355"/>
      <c r="D249" s="375"/>
      <c r="E249" s="375"/>
      <c r="F249" s="341"/>
      <c r="G249" s="145" t="s">
        <v>304</v>
      </c>
      <c r="H249" s="153" t="s">
        <v>51</v>
      </c>
      <c r="I249" s="153" t="s">
        <v>606</v>
      </c>
      <c r="J249" s="150">
        <f>I249/H249</f>
        <v>0.4</v>
      </c>
      <c r="K249" s="383" t="s">
        <v>616</v>
      </c>
    </row>
    <row r="250" spans="1:11" ht="47.25" x14ac:dyDescent="0.25">
      <c r="A250" s="338"/>
      <c r="B250" s="430"/>
      <c r="C250" s="355"/>
      <c r="D250" s="375"/>
      <c r="E250" s="375"/>
      <c r="F250" s="341"/>
      <c r="G250" s="145" t="s">
        <v>305</v>
      </c>
      <c r="H250" s="153" t="s">
        <v>53</v>
      </c>
      <c r="I250" s="153" t="s">
        <v>607</v>
      </c>
      <c r="J250" s="149">
        <f t="shared" si="12"/>
        <v>0.9</v>
      </c>
      <c r="K250" s="430"/>
    </row>
    <row r="251" spans="1:11" ht="47.25" x14ac:dyDescent="0.25">
      <c r="A251" s="338"/>
      <c r="B251" s="430"/>
      <c r="C251" s="355"/>
      <c r="D251" s="375"/>
      <c r="E251" s="375"/>
      <c r="F251" s="341"/>
      <c r="G251" s="145" t="s">
        <v>306</v>
      </c>
      <c r="H251" s="153" t="s">
        <v>51</v>
      </c>
      <c r="I251" s="153" t="s">
        <v>608</v>
      </c>
      <c r="J251" s="150">
        <f t="shared" si="12"/>
        <v>0.9</v>
      </c>
      <c r="K251" s="430"/>
    </row>
    <row r="252" spans="1:11" ht="31.5" x14ac:dyDescent="0.25">
      <c r="A252" s="338"/>
      <c r="B252" s="430"/>
      <c r="C252" s="355"/>
      <c r="D252" s="375"/>
      <c r="E252" s="375"/>
      <c r="F252" s="341"/>
      <c r="G252" s="145" t="s">
        <v>307</v>
      </c>
      <c r="H252" s="153" t="s">
        <v>53</v>
      </c>
      <c r="I252" s="153" t="s">
        <v>224</v>
      </c>
      <c r="J252" s="150">
        <f t="shared" si="12"/>
        <v>0.1</v>
      </c>
      <c r="K252" s="430"/>
    </row>
    <row r="253" spans="1:11" ht="37.5" customHeight="1" x14ac:dyDescent="0.25">
      <c r="A253" s="338"/>
      <c r="B253" s="430"/>
      <c r="C253" s="355"/>
      <c r="D253" s="375"/>
      <c r="E253" s="375"/>
      <c r="F253" s="341"/>
      <c r="G253" s="145" t="s">
        <v>308</v>
      </c>
      <c r="H253" s="153" t="s">
        <v>54</v>
      </c>
      <c r="I253" s="153" t="s">
        <v>44</v>
      </c>
      <c r="J253" s="150">
        <f t="shared" ref="J253" si="13">I253/H253</f>
        <v>0</v>
      </c>
      <c r="K253" s="430"/>
    </row>
    <row r="254" spans="1:11" ht="47.25" x14ac:dyDescent="0.25">
      <c r="A254" s="338"/>
      <c r="B254" s="430"/>
      <c r="C254" s="355"/>
      <c r="D254" s="375"/>
      <c r="E254" s="375"/>
      <c r="F254" s="341"/>
      <c r="G254" s="145" t="s">
        <v>309</v>
      </c>
      <c r="H254" s="153" t="s">
        <v>54</v>
      </c>
      <c r="I254" s="153" t="s">
        <v>609</v>
      </c>
      <c r="J254" s="149">
        <f>I254/H254</f>
        <v>0.5</v>
      </c>
      <c r="K254" s="384"/>
    </row>
    <row r="255" spans="1:11" ht="15.75" x14ac:dyDescent="0.25">
      <c r="A255" s="338"/>
      <c r="B255" s="430"/>
      <c r="C255" s="355"/>
      <c r="D255" s="375"/>
      <c r="E255" s="375"/>
      <c r="F255" s="341"/>
      <c r="G255" s="366" t="s">
        <v>159</v>
      </c>
      <c r="H255" s="367"/>
      <c r="I255" s="367"/>
      <c r="J255" s="367"/>
      <c r="K255" s="368"/>
    </row>
    <row r="256" spans="1:11" ht="78.75" x14ac:dyDescent="0.25">
      <c r="A256" s="338"/>
      <c r="B256" s="430"/>
      <c r="C256" s="355"/>
      <c r="D256" s="375"/>
      <c r="E256" s="375"/>
      <c r="F256" s="341"/>
      <c r="G256" s="145" t="s">
        <v>310</v>
      </c>
      <c r="H256" s="153" t="s">
        <v>55</v>
      </c>
      <c r="I256" s="153" t="s">
        <v>610</v>
      </c>
      <c r="J256" s="153" t="s">
        <v>611</v>
      </c>
      <c r="K256" s="383" t="s">
        <v>447</v>
      </c>
    </row>
    <row r="257" spans="1:11" ht="63" x14ac:dyDescent="0.25">
      <c r="A257" s="338"/>
      <c r="B257" s="430"/>
      <c r="C257" s="355"/>
      <c r="D257" s="375"/>
      <c r="E257" s="375"/>
      <c r="F257" s="341"/>
      <c r="G257" s="145" t="s">
        <v>311</v>
      </c>
      <c r="H257" s="153" t="s">
        <v>56</v>
      </c>
      <c r="I257" s="153" t="s">
        <v>612</v>
      </c>
      <c r="J257" s="150">
        <f>I257/H257</f>
        <v>0.75</v>
      </c>
      <c r="K257" s="384"/>
    </row>
    <row r="258" spans="1:11" ht="47.25" x14ac:dyDescent="0.25">
      <c r="A258" s="338"/>
      <c r="B258" s="430"/>
      <c r="C258" s="355"/>
      <c r="D258" s="375"/>
      <c r="E258" s="375"/>
      <c r="F258" s="341"/>
      <c r="G258" s="145" t="s">
        <v>312</v>
      </c>
      <c r="H258" s="153" t="s">
        <v>57</v>
      </c>
      <c r="I258" s="153" t="s">
        <v>613</v>
      </c>
      <c r="J258" s="149">
        <f>I258/H258</f>
        <v>0.89</v>
      </c>
      <c r="K258" s="145" t="s">
        <v>323</v>
      </c>
    </row>
    <row r="259" spans="1:11" ht="34.5" customHeight="1" x14ac:dyDescent="0.25">
      <c r="A259" s="338"/>
      <c r="B259" s="430"/>
      <c r="C259" s="355"/>
      <c r="D259" s="375"/>
      <c r="E259" s="375"/>
      <c r="F259" s="341"/>
      <c r="G259" s="366" t="s">
        <v>160</v>
      </c>
      <c r="H259" s="367"/>
      <c r="I259" s="367"/>
      <c r="J259" s="367"/>
      <c r="K259" s="368"/>
    </row>
    <row r="260" spans="1:11" ht="63" x14ac:dyDescent="0.25">
      <c r="A260" s="338"/>
      <c r="B260" s="430"/>
      <c r="C260" s="355"/>
      <c r="D260" s="375"/>
      <c r="E260" s="375"/>
      <c r="F260" s="341"/>
      <c r="G260" s="256" t="s">
        <v>442</v>
      </c>
      <c r="H260" s="292" t="s">
        <v>52</v>
      </c>
      <c r="I260" s="153" t="s">
        <v>44</v>
      </c>
      <c r="J260" s="150">
        <f>I260/H260</f>
        <v>0</v>
      </c>
      <c r="K260" s="145" t="s">
        <v>324</v>
      </c>
    </row>
    <row r="261" spans="1:11" ht="15.75" x14ac:dyDescent="0.25">
      <c r="A261" s="338"/>
      <c r="B261" s="430"/>
      <c r="C261" s="355"/>
      <c r="D261" s="375"/>
      <c r="E261" s="375"/>
      <c r="F261" s="341"/>
      <c r="G261" s="366" t="s">
        <v>161</v>
      </c>
      <c r="H261" s="367"/>
      <c r="I261" s="367"/>
      <c r="J261" s="367"/>
      <c r="K261" s="368"/>
    </row>
    <row r="262" spans="1:11" ht="47.25" x14ac:dyDescent="0.25">
      <c r="A262" s="338"/>
      <c r="B262" s="430"/>
      <c r="C262" s="355"/>
      <c r="D262" s="375"/>
      <c r="E262" s="375"/>
      <c r="F262" s="341"/>
      <c r="G262" s="145" t="s">
        <v>313</v>
      </c>
      <c r="H262" s="153" t="s">
        <v>58</v>
      </c>
      <c r="I262" s="153" t="s">
        <v>614</v>
      </c>
      <c r="J262" s="153" t="s">
        <v>615</v>
      </c>
      <c r="K262" s="145" t="s">
        <v>320</v>
      </c>
    </row>
    <row r="263" spans="1:11" ht="15.75" x14ac:dyDescent="0.25">
      <c r="A263" s="338"/>
      <c r="B263" s="430"/>
      <c r="C263" s="355"/>
      <c r="D263" s="375"/>
      <c r="E263" s="375"/>
      <c r="F263" s="341"/>
      <c r="G263" s="366" t="s">
        <v>443</v>
      </c>
      <c r="H263" s="367"/>
      <c r="I263" s="367"/>
      <c r="J263" s="367"/>
      <c r="K263" s="368"/>
    </row>
    <row r="264" spans="1:11" ht="114.75" customHeight="1" x14ac:dyDescent="0.25">
      <c r="A264" s="338"/>
      <c r="B264" s="430"/>
      <c r="C264" s="355"/>
      <c r="D264" s="375"/>
      <c r="E264" s="375"/>
      <c r="F264" s="341"/>
      <c r="G264" s="145" t="s">
        <v>444</v>
      </c>
      <c r="H264" s="153" t="s">
        <v>51</v>
      </c>
      <c r="I264" s="153" t="s">
        <v>609</v>
      </c>
      <c r="J264" s="150">
        <f>I264/H264</f>
        <v>0.8</v>
      </c>
      <c r="K264" s="145" t="s">
        <v>445</v>
      </c>
    </row>
    <row r="265" spans="1:11" ht="47.25" x14ac:dyDescent="0.25">
      <c r="A265" s="338"/>
      <c r="B265" s="384"/>
      <c r="C265" s="363"/>
      <c r="D265" s="376"/>
      <c r="E265" s="376"/>
      <c r="F265" s="342"/>
      <c r="G265" s="145" t="s">
        <v>314</v>
      </c>
      <c r="H265" s="237">
        <v>2700</v>
      </c>
      <c r="I265" s="237">
        <v>1028</v>
      </c>
      <c r="J265" s="149">
        <f>I265/H265</f>
        <v>0.38074074074074077</v>
      </c>
      <c r="K265" s="145" t="s">
        <v>446</v>
      </c>
    </row>
    <row r="266" spans="1:11" ht="15.75" x14ac:dyDescent="0.25">
      <c r="A266" s="338"/>
      <c r="B266" s="434" t="s">
        <v>59</v>
      </c>
      <c r="C266" s="435"/>
      <c r="D266" s="210">
        <f>D243</f>
        <v>80</v>
      </c>
      <c r="E266" s="210">
        <f>E243</f>
        <v>0</v>
      </c>
      <c r="F266" s="207">
        <v>0</v>
      </c>
      <c r="G266" s="108"/>
      <c r="H266" s="101"/>
      <c r="I266" s="101"/>
      <c r="J266" s="101"/>
      <c r="K266" s="108"/>
    </row>
    <row r="267" spans="1:11" ht="141.75" x14ac:dyDescent="0.25">
      <c r="A267" s="338"/>
      <c r="B267" s="255" t="s">
        <v>188</v>
      </c>
      <c r="C267" s="232" t="s">
        <v>15</v>
      </c>
      <c r="D267" s="284">
        <v>120</v>
      </c>
      <c r="E267" s="286">
        <v>36.659399999999998</v>
      </c>
      <c r="F267" s="229">
        <f>E267/D267</f>
        <v>0.30549499999999996</v>
      </c>
      <c r="G267" s="256" t="s">
        <v>448</v>
      </c>
      <c r="H267" s="156">
        <v>1333</v>
      </c>
      <c r="I267" s="148">
        <v>492</v>
      </c>
      <c r="J267" s="149">
        <f>I267/H267</f>
        <v>0.36909227306826708</v>
      </c>
      <c r="K267" s="293" t="s">
        <v>325</v>
      </c>
    </row>
    <row r="268" spans="1:11" ht="15.75" x14ac:dyDescent="0.25">
      <c r="A268" s="338"/>
      <c r="B268" s="434" t="s">
        <v>60</v>
      </c>
      <c r="C268" s="435"/>
      <c r="D268" s="210">
        <f>SUM(D267:D267)</f>
        <v>120</v>
      </c>
      <c r="E268" s="106">
        <f>SUM(E267:E267)</f>
        <v>36.659399999999998</v>
      </c>
      <c r="F268" s="107">
        <f>E268/D268</f>
        <v>0.30549499999999996</v>
      </c>
      <c r="G268" s="108"/>
      <c r="H268" s="101"/>
      <c r="I268" s="101"/>
      <c r="J268" s="101"/>
      <c r="K268" s="108"/>
    </row>
    <row r="269" spans="1:11" x14ac:dyDescent="0.25">
      <c r="A269" s="338"/>
      <c r="B269" s="383" t="s">
        <v>162</v>
      </c>
      <c r="C269" s="505" t="s">
        <v>15</v>
      </c>
      <c r="D269" s="374">
        <v>500</v>
      </c>
      <c r="E269" s="360">
        <v>319.3</v>
      </c>
      <c r="F269" s="350">
        <f>E269/D269</f>
        <v>0.63860000000000006</v>
      </c>
      <c r="G269" s="383" t="s">
        <v>449</v>
      </c>
      <c r="H269" s="337">
        <v>13</v>
      </c>
      <c r="I269" s="337">
        <v>12</v>
      </c>
      <c r="J269" s="350">
        <f>I269/H269</f>
        <v>0.92307692307692313</v>
      </c>
      <c r="K269" s="383" t="s">
        <v>326</v>
      </c>
    </row>
    <row r="270" spans="1:11" x14ac:dyDescent="0.25">
      <c r="A270" s="338"/>
      <c r="B270" s="430"/>
      <c r="C270" s="506"/>
      <c r="D270" s="375"/>
      <c r="E270" s="361"/>
      <c r="F270" s="351"/>
      <c r="G270" s="430"/>
      <c r="H270" s="338"/>
      <c r="I270" s="338"/>
      <c r="J270" s="338"/>
      <c r="K270" s="430"/>
    </row>
    <row r="271" spans="1:11" ht="18" customHeight="1" x14ac:dyDescent="0.25">
      <c r="A271" s="338"/>
      <c r="B271" s="430"/>
      <c r="C271" s="506"/>
      <c r="D271" s="375"/>
      <c r="E271" s="361"/>
      <c r="F271" s="351"/>
      <c r="G271" s="384"/>
      <c r="H271" s="339"/>
      <c r="I271" s="339"/>
      <c r="J271" s="339"/>
      <c r="K271" s="384"/>
    </row>
    <row r="272" spans="1:11" ht="63" x14ac:dyDescent="0.25">
      <c r="A272" s="338"/>
      <c r="B272" s="430"/>
      <c r="C272" s="506"/>
      <c r="D272" s="375"/>
      <c r="E272" s="361"/>
      <c r="F272" s="351"/>
      <c r="G272" s="152" t="s">
        <v>450</v>
      </c>
      <c r="H272" s="224">
        <v>1</v>
      </c>
      <c r="I272" s="224">
        <v>1</v>
      </c>
      <c r="J272" s="244">
        <v>1</v>
      </c>
      <c r="K272" s="152" t="s">
        <v>327</v>
      </c>
    </row>
    <row r="273" spans="1:66" ht="15.75" x14ac:dyDescent="0.25">
      <c r="A273" s="339"/>
      <c r="B273" s="434" t="s">
        <v>164</v>
      </c>
      <c r="C273" s="435"/>
      <c r="D273" s="210">
        <f>D269</f>
        <v>500</v>
      </c>
      <c r="E273" s="106">
        <f>E269</f>
        <v>319.3</v>
      </c>
      <c r="F273" s="107">
        <f>E273/D273</f>
        <v>0.63860000000000006</v>
      </c>
      <c r="G273" s="108"/>
      <c r="H273" s="101"/>
      <c r="I273" s="101"/>
      <c r="J273" s="101"/>
      <c r="K273" s="108"/>
    </row>
    <row r="274" spans="1:66" ht="15.75" x14ac:dyDescent="0.25">
      <c r="A274" s="139"/>
      <c r="B274" s="372" t="s">
        <v>19</v>
      </c>
      <c r="C274" s="373"/>
      <c r="D274" s="208">
        <f>D242+D266+D268+D273</f>
        <v>700</v>
      </c>
      <c r="E274" s="105">
        <f>E242+E266+E268+E273</f>
        <v>355.95940000000002</v>
      </c>
      <c r="F274" s="104">
        <f>E274/D274</f>
        <v>0.50851342857142856</v>
      </c>
      <c r="G274" s="162"/>
      <c r="H274" s="100"/>
      <c r="I274" s="100"/>
      <c r="J274" s="100"/>
      <c r="K274" s="162"/>
    </row>
    <row r="275" spans="1:66" ht="34.5" customHeight="1" x14ac:dyDescent="0.25">
      <c r="A275" s="337">
        <v>13</v>
      </c>
      <c r="B275" s="358" t="s">
        <v>230</v>
      </c>
      <c r="C275" s="354" t="s">
        <v>15</v>
      </c>
      <c r="D275" s="374">
        <v>1520</v>
      </c>
      <c r="E275" s="360">
        <v>1498</v>
      </c>
      <c r="F275" s="441">
        <f>E275/D275</f>
        <v>0.98552631578947369</v>
      </c>
      <c r="G275" s="377" t="s">
        <v>61</v>
      </c>
      <c r="H275" s="377"/>
      <c r="I275" s="377"/>
      <c r="J275" s="377"/>
      <c r="K275" s="377"/>
    </row>
    <row r="276" spans="1:66" ht="47.25" customHeight="1" x14ac:dyDescent="0.25">
      <c r="A276" s="338"/>
      <c r="B276" s="359"/>
      <c r="C276" s="355"/>
      <c r="D276" s="375"/>
      <c r="E276" s="361"/>
      <c r="F276" s="442"/>
      <c r="G276" s="145" t="s">
        <v>451</v>
      </c>
      <c r="H276" s="148">
        <v>1050</v>
      </c>
      <c r="I276" s="237">
        <v>916</v>
      </c>
      <c r="J276" s="149">
        <f t="shared" ref="J276:J281" si="14">I276/H276</f>
        <v>0.87238095238095237</v>
      </c>
      <c r="K276" s="383" t="s">
        <v>416</v>
      </c>
    </row>
    <row r="277" spans="1:66" ht="15.75" x14ac:dyDescent="0.25">
      <c r="A277" s="338"/>
      <c r="B277" s="359"/>
      <c r="C277" s="355"/>
      <c r="D277" s="375"/>
      <c r="E277" s="361"/>
      <c r="F277" s="442"/>
      <c r="G277" s="264" t="s">
        <v>170</v>
      </c>
      <c r="H277" s="148">
        <v>500</v>
      </c>
      <c r="I277" s="237">
        <v>466</v>
      </c>
      <c r="J277" s="149">
        <f t="shared" si="14"/>
        <v>0.93200000000000005</v>
      </c>
      <c r="K277" s="384"/>
    </row>
    <row r="278" spans="1:66" ht="47.25" x14ac:dyDescent="0.25">
      <c r="A278" s="338"/>
      <c r="B278" s="359"/>
      <c r="C278" s="355"/>
      <c r="D278" s="375"/>
      <c r="E278" s="361"/>
      <c r="F278" s="442"/>
      <c r="G278" s="145" t="s">
        <v>452</v>
      </c>
      <c r="H278" s="148">
        <v>160</v>
      </c>
      <c r="I278" s="237">
        <v>207</v>
      </c>
      <c r="J278" s="149">
        <f t="shared" si="14"/>
        <v>1.29375</v>
      </c>
      <c r="K278" s="293"/>
    </row>
    <row r="279" spans="1:66" ht="47.25" x14ac:dyDescent="0.25">
      <c r="A279" s="338"/>
      <c r="B279" s="359"/>
      <c r="C279" s="355"/>
      <c r="D279" s="375"/>
      <c r="E279" s="361"/>
      <c r="F279" s="442"/>
      <c r="G279" s="145" t="s">
        <v>453</v>
      </c>
      <c r="H279" s="148">
        <v>190</v>
      </c>
      <c r="I279" s="237">
        <v>132</v>
      </c>
      <c r="J279" s="149">
        <f t="shared" si="14"/>
        <v>0.69473684210526321</v>
      </c>
      <c r="K279" s="145" t="s">
        <v>416</v>
      </c>
    </row>
    <row r="280" spans="1:66" ht="47.25" x14ac:dyDescent="0.25">
      <c r="A280" s="338"/>
      <c r="B280" s="359"/>
      <c r="C280" s="355"/>
      <c r="D280" s="375"/>
      <c r="E280" s="361"/>
      <c r="F280" s="442"/>
      <c r="G280" s="145" t="s">
        <v>454</v>
      </c>
      <c r="H280" s="148">
        <v>1550</v>
      </c>
      <c r="I280" s="237">
        <v>1596</v>
      </c>
      <c r="J280" s="149">
        <f t="shared" si="14"/>
        <v>1.0296774193548388</v>
      </c>
      <c r="K280" s="293"/>
    </row>
    <row r="281" spans="1:66" ht="63" x14ac:dyDescent="0.25">
      <c r="A281" s="338"/>
      <c r="B281" s="359"/>
      <c r="C281" s="355"/>
      <c r="D281" s="375"/>
      <c r="E281" s="361"/>
      <c r="F281" s="442"/>
      <c r="G281" s="145" t="s">
        <v>455</v>
      </c>
      <c r="H281" s="148">
        <v>0.55000000000000004</v>
      </c>
      <c r="I281" s="237">
        <v>0</v>
      </c>
      <c r="J281" s="150">
        <f t="shared" si="14"/>
        <v>0</v>
      </c>
      <c r="K281" s="145" t="s">
        <v>416</v>
      </c>
    </row>
    <row r="282" spans="1:66" ht="33" customHeight="1" x14ac:dyDescent="0.25">
      <c r="A282" s="338"/>
      <c r="B282" s="359"/>
      <c r="C282" s="355"/>
      <c r="D282" s="375"/>
      <c r="E282" s="361"/>
      <c r="F282" s="442"/>
      <c r="G282" s="366" t="s">
        <v>62</v>
      </c>
      <c r="H282" s="367"/>
      <c r="I282" s="367"/>
      <c r="J282" s="367"/>
      <c r="K282" s="368"/>
    </row>
    <row r="283" spans="1:66" ht="47.25" x14ac:dyDescent="0.25">
      <c r="A283" s="338"/>
      <c r="B283" s="359"/>
      <c r="C283" s="355"/>
      <c r="D283" s="375"/>
      <c r="E283" s="361"/>
      <c r="F283" s="442"/>
      <c r="G283" s="145" t="s">
        <v>457</v>
      </c>
      <c r="H283" s="148">
        <v>5</v>
      </c>
      <c r="I283" s="237">
        <v>4</v>
      </c>
      <c r="J283" s="150">
        <f>I283/H283</f>
        <v>0.8</v>
      </c>
      <c r="K283" s="145" t="s">
        <v>416</v>
      </c>
    </row>
    <row r="284" spans="1:66" ht="31.5" x14ac:dyDescent="0.25">
      <c r="A284" s="338"/>
      <c r="B284" s="359"/>
      <c r="C284" s="355"/>
      <c r="D284" s="375"/>
      <c r="E284" s="361"/>
      <c r="F284" s="442"/>
      <c r="G284" s="145" t="s">
        <v>458</v>
      </c>
      <c r="H284" s="148">
        <v>4.5</v>
      </c>
      <c r="I284" s="249">
        <v>5.5</v>
      </c>
      <c r="J284" s="149">
        <f>I284/H284</f>
        <v>1.2222222222222223</v>
      </c>
      <c r="K284" s="145"/>
    </row>
    <row r="285" spans="1:66" s="141" customFormat="1" ht="53.25" customHeight="1" x14ac:dyDescent="0.25">
      <c r="A285" s="338"/>
      <c r="B285" s="359"/>
      <c r="C285" s="355"/>
      <c r="D285" s="375"/>
      <c r="E285" s="361"/>
      <c r="F285" s="442"/>
      <c r="G285" s="145" t="s">
        <v>459</v>
      </c>
      <c r="H285" s="148">
        <v>8</v>
      </c>
      <c r="I285" s="237">
        <v>11</v>
      </c>
      <c r="J285" s="154">
        <f>I285/H285</f>
        <v>1.375</v>
      </c>
      <c r="K285" s="279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</row>
    <row r="286" spans="1:66" ht="18.75" customHeight="1" x14ac:dyDescent="0.25">
      <c r="A286" s="338"/>
      <c r="B286" s="359"/>
      <c r="C286" s="355"/>
      <c r="D286" s="375"/>
      <c r="E286" s="361"/>
      <c r="F286" s="442"/>
      <c r="G286" s="394" t="s">
        <v>456</v>
      </c>
      <c r="H286" s="395"/>
      <c r="I286" s="395"/>
      <c r="J286" s="395"/>
      <c r="K286" s="396"/>
    </row>
    <row r="287" spans="1:66" ht="47.25" x14ac:dyDescent="0.25">
      <c r="A287" s="338"/>
      <c r="B287" s="359"/>
      <c r="C287" s="355"/>
      <c r="D287" s="375"/>
      <c r="E287" s="361"/>
      <c r="F287" s="442"/>
      <c r="G287" s="145" t="s">
        <v>463</v>
      </c>
      <c r="H287" s="148">
        <v>70</v>
      </c>
      <c r="I287" s="237">
        <v>52</v>
      </c>
      <c r="J287" s="149">
        <f>I287/H287</f>
        <v>0.74285714285714288</v>
      </c>
      <c r="K287" s="145" t="s">
        <v>416</v>
      </c>
    </row>
    <row r="288" spans="1:66" ht="47.25" x14ac:dyDescent="0.25">
      <c r="A288" s="338"/>
      <c r="B288" s="359"/>
      <c r="C288" s="355"/>
      <c r="D288" s="375"/>
      <c r="E288" s="361"/>
      <c r="F288" s="442"/>
      <c r="G288" s="145" t="s">
        <v>464</v>
      </c>
      <c r="H288" s="148">
        <v>5</v>
      </c>
      <c r="I288" s="237">
        <v>12</v>
      </c>
      <c r="J288" s="150">
        <f>I288/H288</f>
        <v>2.4</v>
      </c>
      <c r="K288" s="227"/>
    </row>
    <row r="289" spans="1:11" ht="15.75" x14ac:dyDescent="0.25">
      <c r="A289" s="338"/>
      <c r="B289" s="359"/>
      <c r="C289" s="355"/>
      <c r="D289" s="375"/>
      <c r="E289" s="361"/>
      <c r="F289" s="442"/>
      <c r="G289" s="145" t="s">
        <v>465</v>
      </c>
      <c r="H289" s="148">
        <v>1818</v>
      </c>
      <c r="I289" s="237">
        <v>1832</v>
      </c>
      <c r="J289" s="149">
        <f>I289/H289</f>
        <v>1.0077007700770078</v>
      </c>
      <c r="K289" s="145"/>
    </row>
    <row r="290" spans="1:11" ht="47.25" x14ac:dyDescent="0.25">
      <c r="A290" s="338"/>
      <c r="B290" s="359"/>
      <c r="C290" s="355"/>
      <c r="D290" s="375"/>
      <c r="E290" s="361"/>
      <c r="F290" s="442"/>
      <c r="G290" s="145" t="s">
        <v>466</v>
      </c>
      <c r="H290" s="148">
        <v>78</v>
      </c>
      <c r="I290" s="237">
        <v>97</v>
      </c>
      <c r="J290" s="149">
        <f>I290/H290</f>
        <v>1.2435897435897436</v>
      </c>
      <c r="K290" s="145"/>
    </row>
    <row r="291" spans="1:11" ht="36" customHeight="1" x14ac:dyDescent="0.25">
      <c r="A291" s="338"/>
      <c r="B291" s="359"/>
      <c r="C291" s="355"/>
      <c r="D291" s="375"/>
      <c r="E291" s="361"/>
      <c r="F291" s="442"/>
      <c r="G291" s="397" t="s">
        <v>63</v>
      </c>
      <c r="H291" s="398"/>
      <c r="I291" s="398"/>
      <c r="J291" s="398"/>
      <c r="K291" s="399"/>
    </row>
    <row r="292" spans="1:11" ht="63" x14ac:dyDescent="0.25">
      <c r="A292" s="338"/>
      <c r="B292" s="359"/>
      <c r="C292" s="355"/>
      <c r="D292" s="375"/>
      <c r="E292" s="361"/>
      <c r="F292" s="442"/>
      <c r="G292" s="145" t="s">
        <v>467</v>
      </c>
      <c r="H292" s="148">
        <v>20</v>
      </c>
      <c r="I292" s="237">
        <v>21</v>
      </c>
      <c r="J292" s="150">
        <f>I292/H292</f>
        <v>1.05</v>
      </c>
      <c r="K292" s="145"/>
    </row>
    <row r="293" spans="1:11" ht="47.25" x14ac:dyDescent="0.25">
      <c r="A293" s="338"/>
      <c r="B293" s="359"/>
      <c r="C293" s="355"/>
      <c r="D293" s="375"/>
      <c r="E293" s="361"/>
      <c r="F293" s="442"/>
      <c r="G293" s="145" t="s">
        <v>468</v>
      </c>
      <c r="H293" s="148">
        <v>70</v>
      </c>
      <c r="I293" s="237">
        <v>51</v>
      </c>
      <c r="J293" s="149">
        <f>I293/H293</f>
        <v>0.72857142857142854</v>
      </c>
      <c r="K293" s="145" t="s">
        <v>416</v>
      </c>
    </row>
    <row r="294" spans="1:11" ht="15.75" x14ac:dyDescent="0.25">
      <c r="A294" s="338"/>
      <c r="B294" s="359"/>
      <c r="C294" s="355"/>
      <c r="D294" s="375"/>
      <c r="E294" s="361"/>
      <c r="F294" s="442"/>
      <c r="G294" s="366" t="s">
        <v>64</v>
      </c>
      <c r="H294" s="367"/>
      <c r="I294" s="367"/>
      <c r="J294" s="367"/>
      <c r="K294" s="368"/>
    </row>
    <row r="295" spans="1:11" ht="63" x14ac:dyDescent="0.25">
      <c r="A295" s="338"/>
      <c r="B295" s="359"/>
      <c r="C295" s="355"/>
      <c r="D295" s="375"/>
      <c r="E295" s="361"/>
      <c r="F295" s="442"/>
      <c r="G295" s="145" t="s">
        <v>469</v>
      </c>
      <c r="H295" s="148">
        <v>6</v>
      </c>
      <c r="I295" s="237">
        <v>6</v>
      </c>
      <c r="J295" s="150">
        <f>I295/H295</f>
        <v>1</v>
      </c>
      <c r="K295" s="145"/>
    </row>
    <row r="296" spans="1:11" ht="31.5" x14ac:dyDescent="0.25">
      <c r="A296" s="338"/>
      <c r="B296" s="359"/>
      <c r="C296" s="355"/>
      <c r="D296" s="375"/>
      <c r="E296" s="361"/>
      <c r="F296" s="442"/>
      <c r="G296" s="145" t="s">
        <v>470</v>
      </c>
      <c r="H296" s="148">
        <v>1</v>
      </c>
      <c r="I296" s="237">
        <v>4</v>
      </c>
      <c r="J296" s="150">
        <f>I296/H296</f>
        <v>4</v>
      </c>
      <c r="K296" s="145"/>
    </row>
    <row r="297" spans="1:11" ht="31.5" x14ac:dyDescent="0.25">
      <c r="A297" s="338"/>
      <c r="B297" s="359"/>
      <c r="C297" s="355"/>
      <c r="D297" s="375"/>
      <c r="E297" s="361"/>
      <c r="F297" s="442"/>
      <c r="G297" s="145" t="s">
        <v>471</v>
      </c>
      <c r="H297" s="148">
        <v>50</v>
      </c>
      <c r="I297" s="237">
        <v>148</v>
      </c>
      <c r="J297" s="150">
        <f>I297/H297</f>
        <v>2.96</v>
      </c>
      <c r="K297" s="145"/>
    </row>
    <row r="298" spans="1:11" ht="47.25" x14ac:dyDescent="0.25">
      <c r="A298" s="338"/>
      <c r="B298" s="359"/>
      <c r="C298" s="355"/>
      <c r="D298" s="375"/>
      <c r="E298" s="361"/>
      <c r="F298" s="442"/>
      <c r="G298" s="145" t="s">
        <v>472</v>
      </c>
      <c r="H298" s="148">
        <v>8</v>
      </c>
      <c r="I298" s="237">
        <v>3</v>
      </c>
      <c r="J298" s="150">
        <f>I298/H298</f>
        <v>0.375</v>
      </c>
      <c r="K298" s="145" t="s">
        <v>416</v>
      </c>
    </row>
    <row r="299" spans="1:11" ht="47.25" x14ac:dyDescent="0.25">
      <c r="A299" s="338"/>
      <c r="B299" s="359"/>
      <c r="C299" s="355"/>
      <c r="D299" s="375"/>
      <c r="E299" s="361"/>
      <c r="F299" s="442"/>
      <c r="G299" s="145" t="s">
        <v>473</v>
      </c>
      <c r="H299" s="148">
        <v>150</v>
      </c>
      <c r="I299" s="237">
        <v>136</v>
      </c>
      <c r="J299" s="150">
        <f>I299/H299</f>
        <v>0.90666666666666662</v>
      </c>
      <c r="K299" s="145" t="s">
        <v>416</v>
      </c>
    </row>
    <row r="300" spans="1:11" ht="33.75" customHeight="1" x14ac:dyDescent="0.25">
      <c r="A300" s="338"/>
      <c r="B300" s="359"/>
      <c r="C300" s="355"/>
      <c r="D300" s="375"/>
      <c r="E300" s="361"/>
      <c r="F300" s="442"/>
      <c r="G300" s="366" t="s">
        <v>65</v>
      </c>
      <c r="H300" s="367"/>
      <c r="I300" s="367"/>
      <c r="J300" s="367"/>
      <c r="K300" s="368"/>
    </row>
    <row r="301" spans="1:11" ht="94.5" x14ac:dyDescent="0.25">
      <c r="A301" s="338"/>
      <c r="B301" s="359"/>
      <c r="C301" s="355"/>
      <c r="D301" s="375"/>
      <c r="E301" s="361"/>
      <c r="F301" s="442"/>
      <c r="G301" s="145" t="s">
        <v>474</v>
      </c>
      <c r="H301" s="148">
        <v>103.3</v>
      </c>
      <c r="I301" s="151">
        <v>114.2</v>
      </c>
      <c r="J301" s="149">
        <f>I301/H301</f>
        <v>1.1055179090029041</v>
      </c>
      <c r="K301" s="145" t="s">
        <v>290</v>
      </c>
    </row>
    <row r="302" spans="1:11" ht="126" x14ac:dyDescent="0.25">
      <c r="A302" s="338"/>
      <c r="B302" s="359"/>
      <c r="C302" s="355"/>
      <c r="D302" s="375"/>
      <c r="E302" s="361"/>
      <c r="F302" s="442"/>
      <c r="G302" s="145" t="s">
        <v>475</v>
      </c>
      <c r="H302" s="148">
        <v>10</v>
      </c>
      <c r="I302" s="237">
        <v>9</v>
      </c>
      <c r="J302" s="150">
        <f>I302/H302</f>
        <v>0.9</v>
      </c>
      <c r="K302" s="227"/>
    </row>
    <row r="303" spans="1:11" ht="63" x14ac:dyDescent="0.25">
      <c r="A303" s="338"/>
      <c r="B303" s="359"/>
      <c r="C303" s="355"/>
      <c r="D303" s="375"/>
      <c r="E303" s="361"/>
      <c r="F303" s="442"/>
      <c r="G303" s="145" t="s">
        <v>476</v>
      </c>
      <c r="H303" s="148">
        <v>9</v>
      </c>
      <c r="I303" s="237">
        <v>10</v>
      </c>
      <c r="J303" s="149">
        <f>I303/H303</f>
        <v>1.1111111111111112</v>
      </c>
      <c r="K303" s="145"/>
    </row>
    <row r="304" spans="1:11" ht="141.75" x14ac:dyDescent="0.25">
      <c r="A304" s="338"/>
      <c r="B304" s="359"/>
      <c r="C304" s="355"/>
      <c r="D304" s="375"/>
      <c r="E304" s="361"/>
      <c r="F304" s="442"/>
      <c r="G304" s="145" t="s">
        <v>477</v>
      </c>
      <c r="H304" s="148">
        <v>14</v>
      </c>
      <c r="I304" s="237">
        <v>15</v>
      </c>
      <c r="J304" s="149">
        <f>I304/H304</f>
        <v>1.0714285714285714</v>
      </c>
      <c r="K304" s="145"/>
    </row>
    <row r="305" spans="1:11" ht="130.5" customHeight="1" x14ac:dyDescent="0.25">
      <c r="A305" s="338"/>
      <c r="B305" s="359"/>
      <c r="C305" s="355"/>
      <c r="D305" s="375"/>
      <c r="E305" s="361"/>
      <c r="F305" s="442"/>
      <c r="G305" s="145" t="s">
        <v>460</v>
      </c>
      <c r="H305" s="148">
        <v>1</v>
      </c>
      <c r="I305" s="237">
        <v>0</v>
      </c>
      <c r="J305" s="150">
        <f>I305/H305</f>
        <v>0</v>
      </c>
      <c r="K305" s="145"/>
    </row>
    <row r="306" spans="1:11" ht="15.75" x14ac:dyDescent="0.25">
      <c r="A306" s="338"/>
      <c r="B306" s="359"/>
      <c r="C306" s="355"/>
      <c r="D306" s="375"/>
      <c r="E306" s="361"/>
      <c r="F306" s="442"/>
      <c r="G306" s="366" t="s">
        <v>66</v>
      </c>
      <c r="H306" s="367"/>
      <c r="I306" s="367"/>
      <c r="J306" s="367"/>
      <c r="K306" s="368"/>
    </row>
    <row r="307" spans="1:11" ht="94.5" x14ac:dyDescent="0.25">
      <c r="A307" s="338"/>
      <c r="B307" s="359"/>
      <c r="C307" s="355"/>
      <c r="D307" s="375"/>
      <c r="E307" s="361"/>
      <c r="F307" s="442"/>
      <c r="G307" s="145" t="s">
        <v>462</v>
      </c>
      <c r="H307" s="148">
        <v>3</v>
      </c>
      <c r="I307" s="237">
        <v>2</v>
      </c>
      <c r="J307" s="150">
        <f>I307/H307</f>
        <v>0.66666666666666663</v>
      </c>
      <c r="K307" s="294"/>
    </row>
    <row r="308" spans="1:11" ht="15.75" x14ac:dyDescent="0.25">
      <c r="A308" s="338"/>
      <c r="B308" s="359"/>
      <c r="C308" s="355"/>
      <c r="D308" s="375"/>
      <c r="E308" s="361"/>
      <c r="F308" s="442"/>
      <c r="G308" s="366" t="s">
        <v>461</v>
      </c>
      <c r="H308" s="367"/>
      <c r="I308" s="367"/>
      <c r="J308" s="367"/>
      <c r="K308" s="368"/>
    </row>
    <row r="309" spans="1:11" ht="63" x14ac:dyDescent="0.25">
      <c r="A309" s="339"/>
      <c r="B309" s="365"/>
      <c r="C309" s="363"/>
      <c r="D309" s="376"/>
      <c r="E309" s="362"/>
      <c r="F309" s="443"/>
      <c r="G309" s="145" t="s">
        <v>67</v>
      </c>
      <c r="H309" s="148">
        <v>16</v>
      </c>
      <c r="I309" s="237">
        <v>9</v>
      </c>
      <c r="J309" s="149">
        <f>I309/H309</f>
        <v>0.5625</v>
      </c>
      <c r="K309" s="145" t="s">
        <v>416</v>
      </c>
    </row>
    <row r="310" spans="1:11" ht="15.75" x14ac:dyDescent="0.25">
      <c r="A310" s="113"/>
      <c r="B310" s="372" t="s">
        <v>19</v>
      </c>
      <c r="C310" s="373"/>
      <c r="D310" s="211">
        <f>D275</f>
        <v>1520</v>
      </c>
      <c r="E310" s="109">
        <f>E275</f>
        <v>1498</v>
      </c>
      <c r="F310" s="104">
        <f>E310/D310</f>
        <v>0.98552631578947369</v>
      </c>
      <c r="G310" s="162"/>
      <c r="H310" s="100"/>
      <c r="I310" s="100"/>
      <c r="J310" s="100"/>
      <c r="K310" s="162"/>
    </row>
    <row r="311" spans="1:11" ht="32.25" customHeight="1" x14ac:dyDescent="0.25">
      <c r="A311" s="337">
        <v>14</v>
      </c>
      <c r="B311" s="358" t="s">
        <v>213</v>
      </c>
      <c r="C311" s="354" t="s">
        <v>15</v>
      </c>
      <c r="D311" s="420">
        <v>10727.5</v>
      </c>
      <c r="E311" s="420">
        <v>6987.8</v>
      </c>
      <c r="F311" s="350">
        <f>E311/D311</f>
        <v>0.65139128408296432</v>
      </c>
      <c r="G311" s="388" t="s">
        <v>68</v>
      </c>
      <c r="H311" s="389"/>
      <c r="I311" s="389"/>
      <c r="J311" s="389"/>
      <c r="K311" s="390"/>
    </row>
    <row r="312" spans="1:11" ht="63" x14ac:dyDescent="0.25">
      <c r="A312" s="338"/>
      <c r="B312" s="365"/>
      <c r="C312" s="355"/>
      <c r="D312" s="421"/>
      <c r="E312" s="421"/>
      <c r="F312" s="351"/>
      <c r="G312" s="145" t="s">
        <v>478</v>
      </c>
      <c r="H312" s="148">
        <v>15</v>
      </c>
      <c r="I312" s="148">
        <v>9</v>
      </c>
      <c r="J312" s="149">
        <f>I312/H312</f>
        <v>0.6</v>
      </c>
      <c r="K312" s="294" t="s">
        <v>628</v>
      </c>
    </row>
    <row r="313" spans="1:11" ht="35.25" customHeight="1" x14ac:dyDescent="0.25">
      <c r="A313" s="338"/>
      <c r="B313" s="383" t="s">
        <v>231</v>
      </c>
      <c r="C313" s="355"/>
      <c r="D313" s="421"/>
      <c r="E313" s="421"/>
      <c r="F313" s="351"/>
      <c r="G313" s="366" t="s">
        <v>69</v>
      </c>
      <c r="H313" s="367"/>
      <c r="I313" s="367"/>
      <c r="J313" s="367"/>
      <c r="K313" s="368"/>
    </row>
    <row r="314" spans="1:11" ht="321" customHeight="1" x14ac:dyDescent="0.25">
      <c r="A314" s="338"/>
      <c r="B314" s="430"/>
      <c r="C314" s="355"/>
      <c r="D314" s="421"/>
      <c r="E314" s="421"/>
      <c r="F314" s="351"/>
      <c r="G314" s="147" t="s">
        <v>479</v>
      </c>
      <c r="H314" s="148">
        <v>13</v>
      </c>
      <c r="I314" s="148">
        <v>9</v>
      </c>
      <c r="J314" s="149">
        <f>I314/H314</f>
        <v>0.69230769230769229</v>
      </c>
      <c r="K314" s="294" t="s">
        <v>480</v>
      </c>
    </row>
    <row r="315" spans="1:11" ht="15.75" x14ac:dyDescent="0.25">
      <c r="A315" s="338"/>
      <c r="B315" s="430"/>
      <c r="C315" s="355"/>
      <c r="D315" s="421"/>
      <c r="E315" s="421"/>
      <c r="F315" s="351"/>
      <c r="G315" s="366" t="s">
        <v>70</v>
      </c>
      <c r="H315" s="367"/>
      <c r="I315" s="367"/>
      <c r="J315" s="367"/>
      <c r="K315" s="368"/>
    </row>
    <row r="316" spans="1:11" ht="63" x14ac:dyDescent="0.25">
      <c r="A316" s="338"/>
      <c r="B316" s="430"/>
      <c r="C316" s="355"/>
      <c r="D316" s="421"/>
      <c r="E316" s="421"/>
      <c r="F316" s="351"/>
      <c r="G316" s="145" t="s">
        <v>71</v>
      </c>
      <c r="H316" s="148">
        <v>13</v>
      </c>
      <c r="I316" s="148">
        <v>5</v>
      </c>
      <c r="J316" s="150">
        <f t="shared" ref="J316" si="15">I316/H316</f>
        <v>0.38461538461538464</v>
      </c>
      <c r="K316" s="294"/>
    </row>
    <row r="317" spans="1:11" ht="15.75" x14ac:dyDescent="0.25">
      <c r="A317" s="338"/>
      <c r="B317" s="430"/>
      <c r="C317" s="355"/>
      <c r="D317" s="421"/>
      <c r="E317" s="421"/>
      <c r="F317" s="351"/>
      <c r="G317" s="366" t="s">
        <v>72</v>
      </c>
      <c r="H317" s="367"/>
      <c r="I317" s="367"/>
      <c r="J317" s="367"/>
      <c r="K317" s="368"/>
    </row>
    <row r="318" spans="1:11" ht="84.75" customHeight="1" x14ac:dyDescent="0.25">
      <c r="A318" s="338"/>
      <c r="B318" s="430"/>
      <c r="C318" s="355"/>
      <c r="D318" s="421"/>
      <c r="E318" s="421"/>
      <c r="F318" s="351"/>
      <c r="G318" s="145" t="s">
        <v>481</v>
      </c>
      <c r="H318" s="148">
        <v>53</v>
      </c>
      <c r="I318" s="148">
        <v>56</v>
      </c>
      <c r="J318" s="150">
        <f>I318/H318</f>
        <v>1.0566037735849056</v>
      </c>
      <c r="K318" s="145" t="s">
        <v>73</v>
      </c>
    </row>
    <row r="319" spans="1:11" ht="35.25" customHeight="1" x14ac:dyDescent="0.25">
      <c r="A319" s="338"/>
      <c r="B319" s="430"/>
      <c r="C319" s="355"/>
      <c r="D319" s="421"/>
      <c r="E319" s="421"/>
      <c r="F319" s="351"/>
      <c r="G319" s="366" t="s">
        <v>74</v>
      </c>
      <c r="H319" s="367"/>
      <c r="I319" s="367"/>
      <c r="J319" s="367"/>
      <c r="K319" s="368"/>
    </row>
    <row r="320" spans="1:11" ht="84" customHeight="1" x14ac:dyDescent="0.25">
      <c r="A320" s="338"/>
      <c r="B320" s="384"/>
      <c r="C320" s="363"/>
      <c r="D320" s="422"/>
      <c r="E320" s="422"/>
      <c r="F320" s="364"/>
      <c r="G320" s="255" t="s">
        <v>484</v>
      </c>
      <c r="H320" s="148">
        <v>570</v>
      </c>
      <c r="I320" s="148">
        <v>580</v>
      </c>
      <c r="J320" s="149">
        <f>I320/H320</f>
        <v>1.0175438596491229</v>
      </c>
      <c r="K320" s="145" t="s">
        <v>73</v>
      </c>
    </row>
    <row r="321" spans="1:11" ht="15.75" x14ac:dyDescent="0.25">
      <c r="A321" s="338"/>
      <c r="B321" s="434" t="s">
        <v>75</v>
      </c>
      <c r="C321" s="435"/>
      <c r="D321" s="204">
        <f>D311</f>
        <v>10727.5</v>
      </c>
      <c r="E321" s="204">
        <f>E311</f>
        <v>6987.8</v>
      </c>
      <c r="F321" s="205">
        <f>E321/D321</f>
        <v>0.65139128408296432</v>
      </c>
      <c r="G321" s="108"/>
      <c r="H321" s="206"/>
      <c r="I321" s="101"/>
      <c r="J321" s="101"/>
      <c r="K321" s="108"/>
    </row>
    <row r="322" spans="1:11" ht="177" customHeight="1" x14ac:dyDescent="0.25">
      <c r="A322" s="338"/>
      <c r="B322" s="383" t="s">
        <v>232</v>
      </c>
      <c r="C322" s="436"/>
      <c r="D322" s="436"/>
      <c r="E322" s="436"/>
      <c r="F322" s="385"/>
      <c r="G322" s="366" t="s">
        <v>482</v>
      </c>
      <c r="H322" s="367"/>
      <c r="I322" s="367"/>
      <c r="J322" s="367"/>
      <c r="K322" s="368"/>
    </row>
    <row r="323" spans="1:11" ht="180" customHeight="1" x14ac:dyDescent="0.25">
      <c r="A323" s="338"/>
      <c r="B323" s="529"/>
      <c r="C323" s="437"/>
      <c r="D323" s="437"/>
      <c r="E323" s="437"/>
      <c r="F323" s="386"/>
      <c r="G323" s="145" t="s">
        <v>485</v>
      </c>
      <c r="H323" s="148">
        <v>88</v>
      </c>
      <c r="I323" s="148">
        <v>88</v>
      </c>
      <c r="J323" s="150">
        <f>I323/H323</f>
        <v>1</v>
      </c>
      <c r="K323" s="145"/>
    </row>
    <row r="324" spans="1:11" ht="132" customHeight="1" x14ac:dyDescent="0.25">
      <c r="A324" s="338"/>
      <c r="B324" s="530"/>
      <c r="C324" s="438"/>
      <c r="D324" s="438"/>
      <c r="E324" s="438"/>
      <c r="F324" s="387"/>
      <c r="G324" s="145" t="s">
        <v>483</v>
      </c>
      <c r="H324" s="148">
        <v>80</v>
      </c>
      <c r="I324" s="148">
        <v>100</v>
      </c>
      <c r="J324" s="150">
        <f>I324/H324</f>
        <v>1.25</v>
      </c>
      <c r="K324" s="145"/>
    </row>
    <row r="325" spans="1:11" ht="15.75" x14ac:dyDescent="0.25">
      <c r="A325" s="339"/>
      <c r="B325" s="434" t="s">
        <v>76</v>
      </c>
      <c r="C325" s="435"/>
      <c r="D325" s="212">
        <v>0</v>
      </c>
      <c r="E325" s="213">
        <v>0</v>
      </c>
      <c r="F325" s="214">
        <v>0</v>
      </c>
      <c r="G325" s="108"/>
      <c r="H325" s="101"/>
      <c r="I325" s="101"/>
      <c r="J325" s="101"/>
      <c r="K325" s="108"/>
    </row>
    <row r="326" spans="1:11" ht="15.75" x14ac:dyDescent="0.25">
      <c r="A326" s="113"/>
      <c r="B326" s="439" t="s">
        <v>19</v>
      </c>
      <c r="C326" s="440"/>
      <c r="D326" s="109">
        <f>D321+D325</f>
        <v>10727.5</v>
      </c>
      <c r="E326" s="109">
        <f>E321+E325</f>
        <v>6987.8</v>
      </c>
      <c r="F326" s="110">
        <f>E326/D326</f>
        <v>0.65139128408296432</v>
      </c>
      <c r="G326" s="162"/>
      <c r="H326" s="100"/>
      <c r="I326" s="100"/>
      <c r="J326" s="100"/>
      <c r="K326" s="162"/>
    </row>
    <row r="327" spans="1:11" x14ac:dyDescent="0.25">
      <c r="A327" s="337">
        <v>15</v>
      </c>
      <c r="B327" s="377" t="s">
        <v>486</v>
      </c>
      <c r="C327" s="336" t="s">
        <v>15</v>
      </c>
      <c r="D327" s="509">
        <v>0</v>
      </c>
      <c r="E327" s="509">
        <v>0</v>
      </c>
      <c r="F327" s="457">
        <v>0</v>
      </c>
      <c r="G327" s="412" t="s">
        <v>77</v>
      </c>
      <c r="H327" s="413"/>
      <c r="I327" s="413"/>
      <c r="J327" s="413"/>
      <c r="K327" s="414"/>
    </row>
    <row r="328" spans="1:11" ht="18.75" customHeight="1" x14ac:dyDescent="0.25">
      <c r="A328" s="338"/>
      <c r="B328" s="377"/>
      <c r="C328" s="336"/>
      <c r="D328" s="509"/>
      <c r="E328" s="509"/>
      <c r="F328" s="457"/>
      <c r="G328" s="394"/>
      <c r="H328" s="395"/>
      <c r="I328" s="395"/>
      <c r="J328" s="395"/>
      <c r="K328" s="396"/>
    </row>
    <row r="329" spans="1:11" ht="63" x14ac:dyDescent="0.25">
      <c r="A329" s="338"/>
      <c r="B329" s="377"/>
      <c r="C329" s="336"/>
      <c r="D329" s="509"/>
      <c r="E329" s="509"/>
      <c r="F329" s="457"/>
      <c r="G329" s="145" t="s">
        <v>488</v>
      </c>
      <c r="H329" s="148">
        <v>100</v>
      </c>
      <c r="I329" s="148">
        <v>100</v>
      </c>
      <c r="J329" s="150">
        <f>I329/H329</f>
        <v>1</v>
      </c>
      <c r="K329" s="145"/>
    </row>
    <row r="330" spans="1:11" ht="36" customHeight="1" x14ac:dyDescent="0.25">
      <c r="A330" s="338"/>
      <c r="B330" s="377"/>
      <c r="C330" s="336"/>
      <c r="D330" s="509"/>
      <c r="E330" s="509"/>
      <c r="F330" s="457"/>
      <c r="G330" s="366" t="s">
        <v>78</v>
      </c>
      <c r="H330" s="367"/>
      <c r="I330" s="367"/>
      <c r="J330" s="367"/>
      <c r="K330" s="368"/>
    </row>
    <row r="331" spans="1:11" ht="78.75" x14ac:dyDescent="0.25">
      <c r="A331" s="338"/>
      <c r="B331" s="241" t="s">
        <v>487</v>
      </c>
      <c r="C331" s="336"/>
      <c r="D331" s="509"/>
      <c r="E331" s="509"/>
      <c r="F331" s="457"/>
      <c r="G331" s="145" t="s">
        <v>489</v>
      </c>
      <c r="H331" s="148" t="s">
        <v>173</v>
      </c>
      <c r="I331" s="148">
        <v>1</v>
      </c>
      <c r="J331" s="150">
        <f>I331/10</f>
        <v>0.1</v>
      </c>
      <c r="K331" s="145"/>
    </row>
    <row r="332" spans="1:11" ht="63" x14ac:dyDescent="0.25">
      <c r="A332" s="338"/>
      <c r="B332" s="295"/>
      <c r="C332" s="336"/>
      <c r="D332" s="509"/>
      <c r="E332" s="509"/>
      <c r="F332" s="457"/>
      <c r="G332" s="147" t="s">
        <v>492</v>
      </c>
      <c r="H332" s="148" t="s">
        <v>79</v>
      </c>
      <c r="I332" s="148">
        <v>19</v>
      </c>
      <c r="J332" s="150">
        <f>I332/25</f>
        <v>0.76</v>
      </c>
      <c r="K332" s="145"/>
    </row>
    <row r="333" spans="1:11" ht="54.75" customHeight="1" x14ac:dyDescent="0.25">
      <c r="A333" s="338"/>
      <c r="B333" s="295"/>
      <c r="C333" s="336"/>
      <c r="D333" s="509"/>
      <c r="E333" s="509"/>
      <c r="F333" s="457"/>
      <c r="G333" s="366" t="s">
        <v>80</v>
      </c>
      <c r="H333" s="367"/>
      <c r="I333" s="367"/>
      <c r="J333" s="367"/>
      <c r="K333" s="368"/>
    </row>
    <row r="334" spans="1:11" ht="78.75" x14ac:dyDescent="0.25">
      <c r="A334" s="338"/>
      <c r="B334" s="295"/>
      <c r="C334" s="336"/>
      <c r="D334" s="509"/>
      <c r="E334" s="509"/>
      <c r="F334" s="457"/>
      <c r="G334" s="145" t="s">
        <v>490</v>
      </c>
      <c r="H334" s="148">
        <v>100</v>
      </c>
      <c r="I334" s="148">
        <v>100</v>
      </c>
      <c r="J334" s="150">
        <v>1</v>
      </c>
      <c r="K334" s="145"/>
    </row>
    <row r="335" spans="1:11" ht="85.5" customHeight="1" x14ac:dyDescent="0.25">
      <c r="A335" s="338"/>
      <c r="B335" s="295"/>
      <c r="C335" s="336"/>
      <c r="D335" s="509"/>
      <c r="E335" s="509"/>
      <c r="F335" s="457"/>
      <c r="G335" s="145" t="s">
        <v>491</v>
      </c>
      <c r="H335" s="148">
        <v>100</v>
      </c>
      <c r="I335" s="148">
        <v>98</v>
      </c>
      <c r="J335" s="150">
        <f>I335/H335</f>
        <v>0.98</v>
      </c>
      <c r="K335" s="145"/>
    </row>
    <row r="336" spans="1:11" ht="53.25" customHeight="1" x14ac:dyDescent="0.25">
      <c r="A336" s="338"/>
      <c r="B336" s="295"/>
      <c r="C336" s="336"/>
      <c r="D336" s="509"/>
      <c r="E336" s="509"/>
      <c r="F336" s="457"/>
      <c r="G336" s="366" t="s">
        <v>81</v>
      </c>
      <c r="H336" s="367"/>
      <c r="I336" s="367"/>
      <c r="J336" s="367"/>
      <c r="K336" s="368"/>
    </row>
    <row r="337" spans="1:11" ht="86.25" customHeight="1" x14ac:dyDescent="0.25">
      <c r="A337" s="338"/>
      <c r="B337" s="295"/>
      <c r="C337" s="336"/>
      <c r="D337" s="509"/>
      <c r="E337" s="509"/>
      <c r="F337" s="457"/>
      <c r="G337" s="145" t="s">
        <v>493</v>
      </c>
      <c r="H337" s="148">
        <v>100</v>
      </c>
      <c r="I337" s="148">
        <v>60</v>
      </c>
      <c r="J337" s="150">
        <f>I337/H337</f>
        <v>0.6</v>
      </c>
      <c r="K337" s="145"/>
    </row>
    <row r="338" spans="1:11" ht="47.25" x14ac:dyDescent="0.25">
      <c r="A338" s="338"/>
      <c r="B338" s="295"/>
      <c r="C338" s="336"/>
      <c r="D338" s="509"/>
      <c r="E338" s="509"/>
      <c r="F338" s="457"/>
      <c r="G338" s="145" t="s">
        <v>494</v>
      </c>
      <c r="H338" s="148">
        <v>1</v>
      </c>
      <c r="I338" s="148">
        <v>1</v>
      </c>
      <c r="J338" s="150">
        <v>1</v>
      </c>
      <c r="K338" s="145"/>
    </row>
    <row r="339" spans="1:11" ht="31.5" x14ac:dyDescent="0.25">
      <c r="A339" s="338"/>
      <c r="B339" s="295"/>
      <c r="C339" s="336"/>
      <c r="D339" s="509"/>
      <c r="E339" s="509"/>
      <c r="F339" s="457"/>
      <c r="G339" s="145" t="s">
        <v>495</v>
      </c>
      <c r="H339" s="148" t="s">
        <v>82</v>
      </c>
      <c r="I339" s="148">
        <v>8</v>
      </c>
      <c r="J339" s="150">
        <f>I339/5</f>
        <v>1.6</v>
      </c>
      <c r="K339" s="145"/>
    </row>
    <row r="340" spans="1:11" ht="67.5" customHeight="1" x14ac:dyDescent="0.25">
      <c r="A340" s="338"/>
      <c r="B340" s="295"/>
      <c r="C340" s="336"/>
      <c r="D340" s="509"/>
      <c r="E340" s="509"/>
      <c r="F340" s="457"/>
      <c r="G340" s="366" t="s">
        <v>83</v>
      </c>
      <c r="H340" s="367"/>
      <c r="I340" s="367"/>
      <c r="J340" s="367"/>
      <c r="K340" s="368"/>
    </row>
    <row r="341" spans="1:11" ht="78.75" x14ac:dyDescent="0.25">
      <c r="A341" s="338"/>
      <c r="B341" s="295"/>
      <c r="C341" s="336"/>
      <c r="D341" s="509"/>
      <c r="E341" s="509"/>
      <c r="F341" s="457"/>
      <c r="G341" s="145" t="s">
        <v>496</v>
      </c>
      <c r="H341" s="148" t="s">
        <v>158</v>
      </c>
      <c r="I341" s="148">
        <v>9</v>
      </c>
      <c r="J341" s="150">
        <f>I341/10</f>
        <v>0.9</v>
      </c>
      <c r="K341" s="145"/>
    </row>
    <row r="342" spans="1:11" ht="31.5" x14ac:dyDescent="0.25">
      <c r="A342" s="338"/>
      <c r="B342" s="295"/>
      <c r="C342" s="336"/>
      <c r="D342" s="509"/>
      <c r="E342" s="509"/>
      <c r="F342" s="457"/>
      <c r="G342" s="145" t="s">
        <v>497</v>
      </c>
      <c r="H342" s="148">
        <v>100</v>
      </c>
      <c r="I342" s="148">
        <v>100</v>
      </c>
      <c r="J342" s="150">
        <v>1</v>
      </c>
      <c r="K342" s="145"/>
    </row>
    <row r="343" spans="1:11" ht="110.25" x14ac:dyDescent="0.25">
      <c r="A343" s="338"/>
      <c r="B343" s="295"/>
      <c r="C343" s="336"/>
      <c r="D343" s="509"/>
      <c r="E343" s="509"/>
      <c r="F343" s="457"/>
      <c r="G343" s="255" t="s">
        <v>498</v>
      </c>
      <c r="H343" s="148">
        <v>100</v>
      </c>
      <c r="I343" s="148">
        <v>100</v>
      </c>
      <c r="J343" s="150">
        <f>I343/H343</f>
        <v>1</v>
      </c>
      <c r="K343" s="255"/>
    </row>
    <row r="344" spans="1:11" ht="15.75" x14ac:dyDescent="0.25">
      <c r="A344" s="338"/>
      <c r="B344" s="295"/>
      <c r="C344" s="336"/>
      <c r="D344" s="509"/>
      <c r="E344" s="509"/>
      <c r="F344" s="457"/>
      <c r="G344" s="366" t="s">
        <v>212</v>
      </c>
      <c r="H344" s="367"/>
      <c r="I344" s="367"/>
      <c r="J344" s="367"/>
      <c r="K344" s="368"/>
    </row>
    <row r="345" spans="1:11" ht="31.5" x14ac:dyDescent="0.25">
      <c r="A345" s="338"/>
      <c r="B345" s="296"/>
      <c r="C345" s="336"/>
      <c r="D345" s="509"/>
      <c r="E345" s="509"/>
      <c r="F345" s="457"/>
      <c r="G345" s="255" t="s">
        <v>499</v>
      </c>
      <c r="H345" s="148">
        <v>95</v>
      </c>
      <c r="I345" s="148">
        <v>84.33</v>
      </c>
      <c r="J345" s="150">
        <f>I345/H345</f>
        <v>0.88768421052631574</v>
      </c>
      <c r="K345" s="255"/>
    </row>
    <row r="346" spans="1:11" ht="15.75" x14ac:dyDescent="0.25">
      <c r="A346" s="338"/>
      <c r="B346" s="434" t="s">
        <v>47</v>
      </c>
      <c r="C346" s="435"/>
      <c r="D346" s="210">
        <v>0</v>
      </c>
      <c r="E346" s="210">
        <v>0</v>
      </c>
      <c r="F346" s="207">
        <v>0</v>
      </c>
      <c r="G346" s="108"/>
      <c r="H346" s="101"/>
      <c r="I346" s="101"/>
      <c r="J346" s="101"/>
      <c r="K346" s="108"/>
    </row>
    <row r="347" spans="1:11" ht="36" customHeight="1" x14ac:dyDescent="0.25">
      <c r="A347" s="338"/>
      <c r="B347" s="383" t="s">
        <v>233</v>
      </c>
      <c r="C347" s="354" t="s">
        <v>15</v>
      </c>
      <c r="D347" s="360">
        <v>32627.61</v>
      </c>
      <c r="E347" s="360">
        <v>23704.02</v>
      </c>
      <c r="F347" s="350">
        <f>E347/D347</f>
        <v>0.72650187984961201</v>
      </c>
      <c r="G347" s="394" t="s">
        <v>84</v>
      </c>
      <c r="H347" s="395"/>
      <c r="I347" s="395"/>
      <c r="J347" s="395"/>
      <c r="K347" s="396"/>
    </row>
    <row r="348" spans="1:11" ht="126" x14ac:dyDescent="0.25">
      <c r="A348" s="338"/>
      <c r="B348" s="430"/>
      <c r="C348" s="363"/>
      <c r="D348" s="362"/>
      <c r="E348" s="362"/>
      <c r="F348" s="364"/>
      <c r="G348" s="145" t="s">
        <v>500</v>
      </c>
      <c r="H348" s="252">
        <v>100</v>
      </c>
      <c r="I348" s="252">
        <v>100</v>
      </c>
      <c r="J348" s="150">
        <f>I348/H348</f>
        <v>1</v>
      </c>
      <c r="K348" s="145"/>
    </row>
    <row r="349" spans="1:11" ht="47.25" x14ac:dyDescent="0.25">
      <c r="A349" s="338"/>
      <c r="B349" s="430"/>
      <c r="C349" s="354" t="s">
        <v>28</v>
      </c>
      <c r="D349" s="374">
        <v>0</v>
      </c>
      <c r="E349" s="374">
        <v>0</v>
      </c>
      <c r="F349" s="340">
        <v>0</v>
      </c>
      <c r="G349" s="145" t="s">
        <v>501</v>
      </c>
      <c r="H349" s="252" t="s">
        <v>85</v>
      </c>
      <c r="I349" s="148">
        <v>0</v>
      </c>
      <c r="J349" s="150">
        <v>1</v>
      </c>
      <c r="K349" s="145" t="s">
        <v>396</v>
      </c>
    </row>
    <row r="350" spans="1:11" ht="47.25" x14ac:dyDescent="0.25">
      <c r="A350" s="338"/>
      <c r="B350" s="384"/>
      <c r="C350" s="363"/>
      <c r="D350" s="376"/>
      <c r="E350" s="376"/>
      <c r="F350" s="342"/>
      <c r="G350" s="145" t="s">
        <v>502</v>
      </c>
      <c r="H350" s="252">
        <v>90</v>
      </c>
      <c r="I350" s="148">
        <v>90</v>
      </c>
      <c r="J350" s="150">
        <f>I350/H350</f>
        <v>1</v>
      </c>
      <c r="K350" s="145"/>
    </row>
    <row r="351" spans="1:11" ht="15.75" x14ac:dyDescent="0.25">
      <c r="A351" s="338"/>
      <c r="B351" s="434" t="s">
        <v>76</v>
      </c>
      <c r="C351" s="435"/>
      <c r="D351" s="181">
        <f>SUM(D347:D350)</f>
        <v>32627.61</v>
      </c>
      <c r="E351" s="181">
        <f>SUM(E347:E350)</f>
        <v>23704.02</v>
      </c>
      <c r="F351" s="182">
        <f>E351/D351</f>
        <v>0.72650187984961201</v>
      </c>
      <c r="G351" s="108"/>
      <c r="H351" s="101"/>
      <c r="I351" s="101"/>
      <c r="J351" s="101"/>
      <c r="K351" s="108"/>
    </row>
    <row r="352" spans="1:11" ht="34.5" customHeight="1" x14ac:dyDescent="0.25">
      <c r="A352" s="338"/>
      <c r="B352" s="383" t="s">
        <v>234</v>
      </c>
      <c r="C352" s="380" t="s">
        <v>15</v>
      </c>
      <c r="D352" s="513">
        <v>4158.2</v>
      </c>
      <c r="E352" s="360">
        <v>3630.12</v>
      </c>
      <c r="F352" s="350">
        <f>E352/D352</f>
        <v>0.87300274157087199</v>
      </c>
      <c r="G352" s="391" t="s">
        <v>350</v>
      </c>
      <c r="H352" s="392"/>
      <c r="I352" s="392"/>
      <c r="J352" s="392"/>
      <c r="K352" s="393"/>
    </row>
    <row r="353" spans="1:11" ht="61.5" customHeight="1" x14ac:dyDescent="0.25">
      <c r="A353" s="338"/>
      <c r="B353" s="384"/>
      <c r="C353" s="382"/>
      <c r="D353" s="514"/>
      <c r="E353" s="362"/>
      <c r="F353" s="364"/>
      <c r="G353" s="152" t="s">
        <v>503</v>
      </c>
      <c r="H353" s="290">
        <v>100</v>
      </c>
      <c r="I353" s="224">
        <v>100</v>
      </c>
      <c r="J353" s="244">
        <f>I353/H353</f>
        <v>1</v>
      </c>
      <c r="K353" s="152"/>
    </row>
    <row r="354" spans="1:11" ht="15.75" x14ac:dyDescent="0.25">
      <c r="A354" s="339"/>
      <c r="B354" s="434" t="s">
        <v>86</v>
      </c>
      <c r="C354" s="435"/>
      <c r="D354" s="183">
        <f>D352</f>
        <v>4158.2</v>
      </c>
      <c r="E354" s="184">
        <f>E352</f>
        <v>3630.12</v>
      </c>
      <c r="F354" s="185">
        <f>E354/D354</f>
        <v>0.87300274157087199</v>
      </c>
      <c r="G354" s="111"/>
      <c r="H354" s="112"/>
      <c r="I354" s="112"/>
      <c r="J354" s="112"/>
      <c r="K354" s="111"/>
    </row>
    <row r="355" spans="1:11" ht="15.75" x14ac:dyDescent="0.25">
      <c r="A355" s="113"/>
      <c r="B355" s="372" t="s">
        <v>19</v>
      </c>
      <c r="C355" s="373"/>
      <c r="D355" s="105">
        <f>D346+D351+D354</f>
        <v>36785.81</v>
      </c>
      <c r="E355" s="105">
        <f>E346+E351+E354</f>
        <v>27334.14</v>
      </c>
      <c r="F355" s="104">
        <f>E355/D355</f>
        <v>0.74306206659578788</v>
      </c>
      <c r="G355" s="162"/>
      <c r="H355" s="100"/>
      <c r="I355" s="100"/>
      <c r="J355" s="100"/>
      <c r="K355" s="162"/>
    </row>
    <row r="356" spans="1:11" ht="36" customHeight="1" x14ac:dyDescent="0.25">
      <c r="A356" s="337">
        <v>16</v>
      </c>
      <c r="B356" s="358" t="s">
        <v>197</v>
      </c>
      <c r="C356" s="354" t="s">
        <v>15</v>
      </c>
      <c r="D356" s="510">
        <v>5217.3900000000003</v>
      </c>
      <c r="E356" s="510">
        <v>3083.05</v>
      </c>
      <c r="F356" s="515">
        <f>E356/D356</f>
        <v>0.59091806439618277</v>
      </c>
      <c r="G356" s="522" t="s">
        <v>87</v>
      </c>
      <c r="H356" s="522"/>
      <c r="I356" s="522"/>
      <c r="J356" s="522"/>
      <c r="K356" s="523"/>
    </row>
    <row r="357" spans="1:11" ht="81.75" customHeight="1" x14ac:dyDescent="0.25">
      <c r="A357" s="338"/>
      <c r="B357" s="359"/>
      <c r="C357" s="449"/>
      <c r="D357" s="511"/>
      <c r="E357" s="511"/>
      <c r="F357" s="516"/>
      <c r="G357" s="297" t="s">
        <v>88</v>
      </c>
      <c r="H357" s="298">
        <v>0.98</v>
      </c>
      <c r="I357" s="299">
        <v>0.98860000000000003</v>
      </c>
      <c r="J357" s="299">
        <f>I357/H357</f>
        <v>1.0087755102040816</v>
      </c>
      <c r="K357" s="300" t="s">
        <v>534</v>
      </c>
    </row>
    <row r="358" spans="1:11" ht="36" customHeight="1" x14ac:dyDescent="0.25">
      <c r="A358" s="338"/>
      <c r="B358" s="359"/>
      <c r="C358" s="449"/>
      <c r="D358" s="511"/>
      <c r="E358" s="511"/>
      <c r="F358" s="516"/>
      <c r="G358" s="433" t="s">
        <v>89</v>
      </c>
      <c r="H358" s="524"/>
      <c r="I358" s="524"/>
      <c r="J358" s="524"/>
      <c r="K358" s="525"/>
    </row>
    <row r="359" spans="1:11" ht="78.75" x14ac:dyDescent="0.25">
      <c r="A359" s="338"/>
      <c r="B359" s="359"/>
      <c r="C359" s="449"/>
      <c r="D359" s="511"/>
      <c r="E359" s="511"/>
      <c r="F359" s="516"/>
      <c r="G359" s="301" t="s">
        <v>90</v>
      </c>
      <c r="H359" s="150">
        <v>1</v>
      </c>
      <c r="I359" s="150">
        <v>1</v>
      </c>
      <c r="J359" s="150">
        <v>1</v>
      </c>
      <c r="K359" s="145"/>
    </row>
    <row r="360" spans="1:11" ht="15.75" x14ac:dyDescent="0.25">
      <c r="A360" s="338"/>
      <c r="B360" s="359"/>
      <c r="C360" s="449"/>
      <c r="D360" s="511"/>
      <c r="E360" s="511"/>
      <c r="F360" s="516"/>
      <c r="G360" s="400" t="s">
        <v>91</v>
      </c>
      <c r="H360" s="403"/>
      <c r="I360" s="403"/>
      <c r="J360" s="403"/>
      <c r="K360" s="403"/>
    </row>
    <row r="361" spans="1:11" ht="63" x14ac:dyDescent="0.25">
      <c r="A361" s="338"/>
      <c r="B361" s="359"/>
      <c r="C361" s="449"/>
      <c r="D361" s="511"/>
      <c r="E361" s="511"/>
      <c r="F361" s="516"/>
      <c r="G361" s="297" t="s">
        <v>92</v>
      </c>
      <c r="H361" s="298">
        <v>1</v>
      </c>
      <c r="I361" s="298">
        <v>1</v>
      </c>
      <c r="J361" s="298">
        <v>1</v>
      </c>
      <c r="K361" s="293"/>
    </row>
    <row r="362" spans="1:11" ht="34.5" customHeight="1" x14ac:dyDescent="0.25">
      <c r="A362" s="338"/>
      <c r="B362" s="359"/>
      <c r="C362" s="449"/>
      <c r="D362" s="511"/>
      <c r="E362" s="511"/>
      <c r="F362" s="516"/>
      <c r="G362" s="404" t="s">
        <v>93</v>
      </c>
      <c r="H362" s="405"/>
      <c r="I362" s="405"/>
      <c r="J362" s="405"/>
      <c r="K362" s="405"/>
    </row>
    <row r="363" spans="1:11" ht="78.75" x14ac:dyDescent="0.25">
      <c r="A363" s="338"/>
      <c r="B363" s="359"/>
      <c r="C363" s="449"/>
      <c r="D363" s="511"/>
      <c r="E363" s="511"/>
      <c r="F363" s="516"/>
      <c r="G363" s="297" t="s">
        <v>94</v>
      </c>
      <c r="H363" s="298">
        <v>1</v>
      </c>
      <c r="I363" s="299">
        <v>1.4034</v>
      </c>
      <c r="J363" s="299">
        <f>I363/H363</f>
        <v>1.4034</v>
      </c>
      <c r="K363" s="227" t="s">
        <v>535</v>
      </c>
    </row>
    <row r="364" spans="1:11" ht="15.75" x14ac:dyDescent="0.25">
      <c r="A364" s="338"/>
      <c r="B364" s="359"/>
      <c r="C364" s="449"/>
      <c r="D364" s="511"/>
      <c r="E364" s="511"/>
      <c r="F364" s="516"/>
      <c r="G364" s="400" t="s">
        <v>95</v>
      </c>
      <c r="H364" s="401"/>
      <c r="I364" s="401"/>
      <c r="J364" s="401"/>
      <c r="K364" s="402"/>
    </row>
    <row r="365" spans="1:11" ht="63" x14ac:dyDescent="0.25">
      <c r="A365" s="338"/>
      <c r="B365" s="359"/>
      <c r="C365" s="449"/>
      <c r="D365" s="511"/>
      <c r="E365" s="511"/>
      <c r="F365" s="516"/>
      <c r="G365" s="256" t="s">
        <v>504</v>
      </c>
      <c r="H365" s="302">
        <v>160</v>
      </c>
      <c r="I365" s="303">
        <v>126</v>
      </c>
      <c r="J365" s="299">
        <f>I365/H365</f>
        <v>0.78749999999999998</v>
      </c>
      <c r="K365" s="304" t="s">
        <v>536</v>
      </c>
    </row>
    <row r="366" spans="1:11" ht="63" x14ac:dyDescent="0.25">
      <c r="A366" s="338"/>
      <c r="B366" s="359"/>
      <c r="C366" s="449"/>
      <c r="D366" s="511"/>
      <c r="E366" s="511"/>
      <c r="F366" s="516"/>
      <c r="G366" s="256" t="s">
        <v>96</v>
      </c>
      <c r="H366" s="305">
        <v>1</v>
      </c>
      <c r="I366" s="150">
        <v>1</v>
      </c>
      <c r="J366" s="150">
        <f>I366/H366</f>
        <v>1</v>
      </c>
      <c r="K366" s="306"/>
    </row>
    <row r="367" spans="1:11" ht="78.75" x14ac:dyDescent="0.25">
      <c r="A367" s="338"/>
      <c r="B367" s="359"/>
      <c r="C367" s="449"/>
      <c r="D367" s="511"/>
      <c r="E367" s="511"/>
      <c r="F367" s="516"/>
      <c r="G367" s="256" t="s">
        <v>505</v>
      </c>
      <c r="H367" s="302">
        <v>8</v>
      </c>
      <c r="I367" s="307">
        <v>16</v>
      </c>
      <c r="J367" s="298">
        <f>I367/H367</f>
        <v>2</v>
      </c>
      <c r="K367" s="304" t="s">
        <v>537</v>
      </c>
    </row>
    <row r="368" spans="1:11" ht="31.5" x14ac:dyDescent="0.25">
      <c r="A368" s="338"/>
      <c r="B368" s="359"/>
      <c r="C368" s="449"/>
      <c r="D368" s="511"/>
      <c r="E368" s="511"/>
      <c r="F368" s="516"/>
      <c r="G368" s="308" t="s">
        <v>506</v>
      </c>
      <c r="H368" s="307">
        <v>1</v>
      </c>
      <c r="I368" s="307">
        <v>1</v>
      </c>
      <c r="J368" s="298">
        <f>I368/H368</f>
        <v>1</v>
      </c>
      <c r="K368" s="306" t="s">
        <v>538</v>
      </c>
    </row>
    <row r="369" spans="1:11" ht="34.5" customHeight="1" x14ac:dyDescent="0.25">
      <c r="A369" s="338"/>
      <c r="B369" s="359"/>
      <c r="C369" s="449"/>
      <c r="D369" s="511"/>
      <c r="E369" s="511"/>
      <c r="F369" s="516"/>
      <c r="G369" s="406" t="s">
        <v>97</v>
      </c>
      <c r="H369" s="407"/>
      <c r="I369" s="407"/>
      <c r="J369" s="407"/>
      <c r="K369" s="408"/>
    </row>
    <row r="370" spans="1:11" ht="78.75" x14ac:dyDescent="0.25">
      <c r="A370" s="338"/>
      <c r="B370" s="359"/>
      <c r="C370" s="449"/>
      <c r="D370" s="511"/>
      <c r="E370" s="511"/>
      <c r="F370" s="516"/>
      <c r="G370" s="297" t="s">
        <v>98</v>
      </c>
      <c r="H370" s="309">
        <v>1</v>
      </c>
      <c r="I370" s="150">
        <v>1</v>
      </c>
      <c r="J370" s="150">
        <f>I370/H370</f>
        <v>1</v>
      </c>
      <c r="K370" s="310"/>
    </row>
    <row r="371" spans="1:11" ht="68.25" customHeight="1" x14ac:dyDescent="0.25">
      <c r="A371" s="338"/>
      <c r="B371" s="359"/>
      <c r="C371" s="449"/>
      <c r="D371" s="511"/>
      <c r="E371" s="511"/>
      <c r="F371" s="516"/>
      <c r="G371" s="409" t="s">
        <v>99</v>
      </c>
      <c r="H371" s="410"/>
      <c r="I371" s="410"/>
      <c r="J371" s="410"/>
      <c r="K371" s="411"/>
    </row>
    <row r="372" spans="1:11" ht="110.25" x14ac:dyDescent="0.25">
      <c r="A372" s="338"/>
      <c r="B372" s="359"/>
      <c r="C372" s="449"/>
      <c r="D372" s="511"/>
      <c r="E372" s="511"/>
      <c r="F372" s="516"/>
      <c r="G372" s="311" t="s">
        <v>286</v>
      </c>
      <c r="H372" s="307">
        <v>1</v>
      </c>
      <c r="I372" s="307">
        <v>0</v>
      </c>
      <c r="J372" s="298">
        <v>1</v>
      </c>
      <c r="K372" s="310" t="s">
        <v>539</v>
      </c>
    </row>
    <row r="373" spans="1:11" ht="173.25" x14ac:dyDescent="0.25">
      <c r="A373" s="338"/>
      <c r="B373" s="359"/>
      <c r="C373" s="449"/>
      <c r="D373" s="511"/>
      <c r="E373" s="511"/>
      <c r="F373" s="516"/>
      <c r="G373" s="311" t="s">
        <v>287</v>
      </c>
      <c r="H373" s="307">
        <v>8</v>
      </c>
      <c r="I373" s="307">
        <v>2</v>
      </c>
      <c r="J373" s="298">
        <f>H373/I373</f>
        <v>4</v>
      </c>
      <c r="K373" s="293" t="s">
        <v>540</v>
      </c>
    </row>
    <row r="374" spans="1:11" ht="63" x14ac:dyDescent="0.25">
      <c r="A374" s="338"/>
      <c r="B374" s="359"/>
      <c r="C374" s="449"/>
      <c r="D374" s="511"/>
      <c r="E374" s="511"/>
      <c r="F374" s="516"/>
      <c r="G374" s="311" t="s">
        <v>288</v>
      </c>
      <c r="H374" s="307">
        <v>30</v>
      </c>
      <c r="I374" s="307">
        <v>22</v>
      </c>
      <c r="J374" s="298">
        <f>H374/I374</f>
        <v>1.3636363636363635</v>
      </c>
      <c r="K374" s="227"/>
    </row>
    <row r="375" spans="1:11" ht="47.25" x14ac:dyDescent="0.25">
      <c r="A375" s="338"/>
      <c r="B375" s="359"/>
      <c r="C375" s="449"/>
      <c r="D375" s="511"/>
      <c r="E375" s="511"/>
      <c r="F375" s="516"/>
      <c r="G375" s="311" t="s">
        <v>289</v>
      </c>
      <c r="H375" s="307">
        <v>1</v>
      </c>
      <c r="I375" s="307">
        <v>0</v>
      </c>
      <c r="J375" s="298">
        <v>1</v>
      </c>
      <c r="K375" s="310"/>
    </row>
    <row r="376" spans="1:11" ht="63" x14ac:dyDescent="0.25">
      <c r="A376" s="338"/>
      <c r="B376" s="359"/>
      <c r="C376" s="449"/>
      <c r="D376" s="511"/>
      <c r="E376" s="511"/>
      <c r="F376" s="516"/>
      <c r="G376" s="311" t="s">
        <v>100</v>
      </c>
      <c r="H376" s="309">
        <v>1</v>
      </c>
      <c r="I376" s="299">
        <v>0.3826</v>
      </c>
      <c r="J376" s="299">
        <f>I376/H376</f>
        <v>0.3826</v>
      </c>
      <c r="K376" s="310"/>
    </row>
    <row r="377" spans="1:11" ht="94.5" x14ac:dyDescent="0.25">
      <c r="A377" s="339"/>
      <c r="B377" s="365"/>
      <c r="C377" s="450"/>
      <c r="D377" s="512"/>
      <c r="E377" s="512"/>
      <c r="F377" s="517"/>
      <c r="G377" s="311" t="s">
        <v>101</v>
      </c>
      <c r="H377" s="309">
        <v>1</v>
      </c>
      <c r="I377" s="299">
        <v>0.78590000000000004</v>
      </c>
      <c r="J377" s="299">
        <f>I377/H377</f>
        <v>0.78590000000000004</v>
      </c>
      <c r="K377" s="310"/>
    </row>
    <row r="378" spans="1:11" ht="15.75" x14ac:dyDescent="0.25">
      <c r="A378" s="113"/>
      <c r="B378" s="372" t="s">
        <v>19</v>
      </c>
      <c r="C378" s="373"/>
      <c r="D378" s="186">
        <f>SUM(D356:D377)</f>
        <v>5217.3900000000003</v>
      </c>
      <c r="E378" s="186">
        <f>SUM(E356:E377)</f>
        <v>3083.05</v>
      </c>
      <c r="F378" s="187">
        <f>E378/D378</f>
        <v>0.59091806439618277</v>
      </c>
      <c r="G378" s="162"/>
      <c r="H378" s="100"/>
      <c r="I378" s="100"/>
      <c r="J378" s="100"/>
      <c r="K378" s="162"/>
    </row>
    <row r="379" spans="1:11" ht="15.75" x14ac:dyDescent="0.25">
      <c r="A379" s="415">
        <v>17</v>
      </c>
      <c r="B379" s="412" t="s">
        <v>175</v>
      </c>
      <c r="C379" s="337" t="s">
        <v>15</v>
      </c>
      <c r="D379" s="360">
        <v>500</v>
      </c>
      <c r="E379" s="374">
        <v>500</v>
      </c>
      <c r="F379" s="340">
        <f>E379/D379</f>
        <v>1</v>
      </c>
      <c r="G379" s="388" t="s">
        <v>102</v>
      </c>
      <c r="H379" s="389"/>
      <c r="I379" s="389"/>
      <c r="J379" s="389"/>
      <c r="K379" s="390"/>
    </row>
    <row r="380" spans="1:11" ht="31.5" x14ac:dyDescent="0.25">
      <c r="A380" s="416"/>
      <c r="B380" s="433"/>
      <c r="C380" s="338"/>
      <c r="D380" s="361"/>
      <c r="E380" s="375"/>
      <c r="F380" s="341"/>
      <c r="G380" s="145" t="s">
        <v>115</v>
      </c>
      <c r="H380" s="148">
        <v>2</v>
      </c>
      <c r="I380" s="148">
        <v>6</v>
      </c>
      <c r="J380" s="150">
        <f>I380/H380</f>
        <v>3</v>
      </c>
      <c r="K380" s="145"/>
    </row>
    <row r="381" spans="1:11" ht="36" customHeight="1" x14ac:dyDescent="0.25">
      <c r="A381" s="416"/>
      <c r="B381" s="433"/>
      <c r="C381" s="338"/>
      <c r="D381" s="361"/>
      <c r="E381" s="375"/>
      <c r="F381" s="341"/>
      <c r="G381" s="366" t="s">
        <v>103</v>
      </c>
      <c r="H381" s="367"/>
      <c r="I381" s="367"/>
      <c r="J381" s="367"/>
      <c r="K381" s="368"/>
    </row>
    <row r="382" spans="1:11" ht="47.25" x14ac:dyDescent="0.25">
      <c r="A382" s="416"/>
      <c r="B382" s="433"/>
      <c r="C382" s="339"/>
      <c r="D382" s="362"/>
      <c r="E382" s="376"/>
      <c r="F382" s="342"/>
      <c r="G382" s="145" t="s">
        <v>114</v>
      </c>
      <c r="H382" s="148">
        <v>37</v>
      </c>
      <c r="I382" s="148">
        <v>37</v>
      </c>
      <c r="J382" s="150">
        <f>I382/H382</f>
        <v>1</v>
      </c>
      <c r="K382" s="145"/>
    </row>
    <row r="383" spans="1:11" ht="94.5" x14ac:dyDescent="0.25">
      <c r="A383" s="416"/>
      <c r="B383" s="433"/>
      <c r="C383" s="148" t="s">
        <v>28</v>
      </c>
      <c r="D383" s="151">
        <v>676.85500000000002</v>
      </c>
      <c r="E383" s="151">
        <v>676.86</v>
      </c>
      <c r="F383" s="150">
        <f>E383/D383</f>
        <v>1.0000073871065442</v>
      </c>
      <c r="G383" s="145" t="s">
        <v>181</v>
      </c>
      <c r="H383" s="148">
        <v>15</v>
      </c>
      <c r="I383" s="148">
        <v>15</v>
      </c>
      <c r="J383" s="150">
        <f>I383/H383</f>
        <v>1</v>
      </c>
      <c r="K383" s="288"/>
    </row>
    <row r="384" spans="1:11" ht="63" x14ac:dyDescent="0.25">
      <c r="A384" s="416"/>
      <c r="B384" s="433"/>
      <c r="C384" s="431"/>
      <c r="D384" s="431"/>
      <c r="E384" s="431"/>
      <c r="F384" s="337"/>
      <c r="G384" s="145" t="s">
        <v>182</v>
      </c>
      <c r="H384" s="148">
        <v>25</v>
      </c>
      <c r="I384" s="148">
        <v>41</v>
      </c>
      <c r="J384" s="150">
        <f>I384/H384</f>
        <v>1.64</v>
      </c>
      <c r="K384" s="152"/>
    </row>
    <row r="385" spans="1:11" ht="31.5" x14ac:dyDescent="0.25">
      <c r="A385" s="416"/>
      <c r="B385" s="433"/>
      <c r="C385" s="431"/>
      <c r="D385" s="431"/>
      <c r="E385" s="431"/>
      <c r="F385" s="338"/>
      <c r="G385" s="145" t="s">
        <v>351</v>
      </c>
      <c r="H385" s="148">
        <v>8</v>
      </c>
      <c r="I385" s="148">
        <v>9</v>
      </c>
      <c r="J385" s="154">
        <f>I385/H385</f>
        <v>1.125</v>
      </c>
      <c r="K385" s="145"/>
    </row>
    <row r="386" spans="1:11" ht="31.5" x14ac:dyDescent="0.25">
      <c r="A386" s="416"/>
      <c r="B386" s="433"/>
      <c r="C386" s="431"/>
      <c r="D386" s="431"/>
      <c r="E386" s="431"/>
      <c r="F386" s="338"/>
      <c r="G386" s="145" t="s">
        <v>507</v>
      </c>
      <c r="H386" s="312">
        <v>1</v>
      </c>
      <c r="I386" s="148">
        <v>1</v>
      </c>
      <c r="J386" s="313">
        <f>I386/H386</f>
        <v>1</v>
      </c>
      <c r="K386" s="145"/>
    </row>
    <row r="387" spans="1:11" ht="15.75" x14ac:dyDescent="0.25">
      <c r="A387" s="416"/>
      <c r="B387" s="433"/>
      <c r="C387" s="431"/>
      <c r="D387" s="431"/>
      <c r="E387" s="431"/>
      <c r="F387" s="338"/>
      <c r="G387" s="366" t="s">
        <v>104</v>
      </c>
      <c r="H387" s="367"/>
      <c r="I387" s="367"/>
      <c r="J387" s="367"/>
      <c r="K387" s="368"/>
    </row>
    <row r="388" spans="1:11" ht="63" x14ac:dyDescent="0.25">
      <c r="A388" s="416"/>
      <c r="B388" s="433"/>
      <c r="C388" s="431"/>
      <c r="D388" s="431"/>
      <c r="E388" s="431"/>
      <c r="F388" s="338"/>
      <c r="G388" s="255" t="s">
        <v>116</v>
      </c>
      <c r="H388" s="222">
        <v>700</v>
      </c>
      <c r="I388" s="222">
        <v>423</v>
      </c>
      <c r="J388" s="229">
        <f>I388/H388</f>
        <v>0.60428571428571431</v>
      </c>
      <c r="K388" s="225"/>
    </row>
    <row r="389" spans="1:11" ht="63" x14ac:dyDescent="0.25">
      <c r="A389" s="495"/>
      <c r="B389" s="394"/>
      <c r="C389" s="431"/>
      <c r="D389" s="431"/>
      <c r="E389" s="431"/>
      <c r="F389" s="339"/>
      <c r="G389" s="255" t="s">
        <v>509</v>
      </c>
      <c r="H389" s="222">
        <v>5200</v>
      </c>
      <c r="I389" s="222">
        <v>4105</v>
      </c>
      <c r="J389" s="229">
        <f>I389/H389</f>
        <v>0.78942307692307689</v>
      </c>
      <c r="K389" s="225"/>
    </row>
    <row r="390" spans="1:11" ht="15.75" x14ac:dyDescent="0.25">
      <c r="A390" s="127"/>
      <c r="B390" s="372" t="s">
        <v>19</v>
      </c>
      <c r="C390" s="373"/>
      <c r="D390" s="105">
        <f>D379+D383</f>
        <v>1176.855</v>
      </c>
      <c r="E390" s="105">
        <f>E379+E383</f>
        <v>1176.8600000000001</v>
      </c>
      <c r="F390" s="104">
        <f>E390/D390</f>
        <v>1.0000042486117662</v>
      </c>
      <c r="G390" s="162"/>
      <c r="H390" s="100"/>
      <c r="I390" s="100"/>
      <c r="J390" s="100"/>
      <c r="K390" s="162"/>
    </row>
    <row r="391" spans="1:11" ht="110.25" x14ac:dyDescent="0.25">
      <c r="A391" s="148">
        <v>18</v>
      </c>
      <c r="B391" s="234" t="s">
        <v>105</v>
      </c>
      <c r="C391" s="500" t="s">
        <v>106</v>
      </c>
      <c r="D391" s="501"/>
      <c r="E391" s="501"/>
      <c r="F391" s="502"/>
      <c r="G391" s="152" t="s">
        <v>107</v>
      </c>
      <c r="H391" s="314">
        <v>79</v>
      </c>
      <c r="I391" s="224">
        <v>11</v>
      </c>
      <c r="J391" s="231">
        <f>I391/H391</f>
        <v>0.13924050632911392</v>
      </c>
      <c r="K391" s="152" t="s">
        <v>202</v>
      </c>
    </row>
    <row r="392" spans="1:11" ht="15.75" x14ac:dyDescent="0.25">
      <c r="A392" s="113"/>
      <c r="B392" s="372" t="s">
        <v>19</v>
      </c>
      <c r="C392" s="373"/>
      <c r="D392" s="167"/>
      <c r="E392" s="167"/>
      <c r="F392" s="179"/>
      <c r="G392" s="162"/>
      <c r="H392" s="100"/>
      <c r="I392" s="100"/>
      <c r="J392" s="100"/>
      <c r="K392" s="162"/>
    </row>
    <row r="393" spans="1:11" ht="15.75" x14ac:dyDescent="0.25">
      <c r="A393" s="337">
        <v>19</v>
      </c>
      <c r="B393" s="518" t="s">
        <v>176</v>
      </c>
      <c r="C393" s="336" t="s">
        <v>15</v>
      </c>
      <c r="D393" s="374">
        <v>1128</v>
      </c>
      <c r="E393" s="497">
        <v>589</v>
      </c>
      <c r="F393" s="350">
        <f>E393/D393</f>
        <v>0.5221631205673759</v>
      </c>
      <c r="G393" s="366" t="s">
        <v>510</v>
      </c>
      <c r="H393" s="367"/>
      <c r="I393" s="367"/>
      <c r="J393" s="367"/>
      <c r="K393" s="368"/>
    </row>
    <row r="394" spans="1:11" ht="149.25" customHeight="1" x14ac:dyDescent="0.25">
      <c r="A394" s="338"/>
      <c r="B394" s="519"/>
      <c r="C394" s="336"/>
      <c r="D394" s="376"/>
      <c r="E394" s="499"/>
      <c r="F394" s="364"/>
      <c r="G394" s="145" t="s">
        <v>511</v>
      </c>
      <c r="H394" s="148">
        <v>9</v>
      </c>
      <c r="I394" s="148">
        <v>7</v>
      </c>
      <c r="J394" s="149">
        <f>I394/H394</f>
        <v>0.77777777777777779</v>
      </c>
      <c r="K394" s="145" t="s">
        <v>617</v>
      </c>
    </row>
    <row r="395" spans="1:11" ht="68.25" customHeight="1" x14ac:dyDescent="0.25">
      <c r="A395" s="338"/>
      <c r="B395" s="519"/>
      <c r="C395" s="354" t="s">
        <v>28</v>
      </c>
      <c r="D395" s="374">
        <v>0</v>
      </c>
      <c r="E395" s="374">
        <v>0</v>
      </c>
      <c r="F395" s="503">
        <v>0</v>
      </c>
      <c r="G395" s="366" t="s">
        <v>533</v>
      </c>
      <c r="H395" s="367"/>
      <c r="I395" s="367"/>
      <c r="J395" s="367"/>
      <c r="K395" s="368"/>
    </row>
    <row r="396" spans="1:11" ht="204.75" x14ac:dyDescent="0.25">
      <c r="A396" s="339"/>
      <c r="B396" s="520"/>
      <c r="C396" s="363"/>
      <c r="D396" s="376"/>
      <c r="E396" s="376"/>
      <c r="F396" s="504"/>
      <c r="G396" s="145" t="s">
        <v>528</v>
      </c>
      <c r="H396" s="148">
        <v>14</v>
      </c>
      <c r="I396" s="148">
        <v>13</v>
      </c>
      <c r="J396" s="149">
        <f>I396/H396</f>
        <v>0.9285714285714286</v>
      </c>
      <c r="K396" s="145" t="s">
        <v>508</v>
      </c>
    </row>
    <row r="397" spans="1:11" ht="15.75" x14ac:dyDescent="0.25">
      <c r="A397" s="113"/>
      <c r="B397" s="372" t="s">
        <v>19</v>
      </c>
      <c r="C397" s="373"/>
      <c r="D397" s="105">
        <f>SUM(D393:D395)</f>
        <v>1128</v>
      </c>
      <c r="E397" s="105">
        <f>SUM(E393:E395)</f>
        <v>589</v>
      </c>
      <c r="F397" s="104">
        <f>E397/D397</f>
        <v>0.5221631205673759</v>
      </c>
      <c r="G397" s="162"/>
      <c r="H397" s="100"/>
      <c r="I397" s="100"/>
      <c r="J397" s="100"/>
      <c r="K397" s="162"/>
    </row>
    <row r="398" spans="1:11" ht="31.5" x14ac:dyDescent="0.25">
      <c r="A398" s="431">
        <v>20</v>
      </c>
      <c r="B398" s="358" t="s">
        <v>183</v>
      </c>
      <c r="C398" s="148" t="s">
        <v>15</v>
      </c>
      <c r="D398" s="151">
        <v>27273.14</v>
      </c>
      <c r="E398" s="151">
        <v>27272.36</v>
      </c>
      <c r="F398" s="149">
        <f>E398/D398</f>
        <v>0.99997140043280686</v>
      </c>
      <c r="G398" s="145" t="s">
        <v>524</v>
      </c>
      <c r="H398" s="148">
        <v>3</v>
      </c>
      <c r="I398" s="148">
        <v>3</v>
      </c>
      <c r="J398" s="150">
        <f t="shared" ref="J398:J403" si="16">I398/H398</f>
        <v>1</v>
      </c>
      <c r="K398" s="145"/>
    </row>
    <row r="399" spans="1:11" ht="47.25" x14ac:dyDescent="0.25">
      <c r="A399" s="431"/>
      <c r="B399" s="359"/>
      <c r="C399" s="148" t="s">
        <v>28</v>
      </c>
      <c r="D399" s="151">
        <v>9556.4947200000006</v>
      </c>
      <c r="E399" s="151">
        <v>9556.49</v>
      </c>
      <c r="F399" s="149">
        <f>E399/D399</f>
        <v>0.99999950609505484</v>
      </c>
      <c r="G399" s="145" t="s">
        <v>591</v>
      </c>
      <c r="H399" s="148">
        <v>10</v>
      </c>
      <c r="I399" s="148">
        <v>10</v>
      </c>
      <c r="J399" s="150">
        <f t="shared" si="16"/>
        <v>1</v>
      </c>
      <c r="K399" s="225"/>
    </row>
    <row r="400" spans="1:11" ht="63" x14ac:dyDescent="0.25">
      <c r="A400" s="431"/>
      <c r="B400" s="359"/>
      <c r="C400" s="148"/>
      <c r="D400" s="151"/>
      <c r="E400" s="151"/>
      <c r="F400" s="149"/>
      <c r="G400" s="264" t="s">
        <v>592</v>
      </c>
      <c r="H400" s="316">
        <v>1</v>
      </c>
      <c r="I400" s="316">
        <v>1</v>
      </c>
      <c r="J400" s="317">
        <f t="shared" si="16"/>
        <v>1</v>
      </c>
      <c r="K400" s="225"/>
    </row>
    <row r="401" spans="1:11" ht="31.5" x14ac:dyDescent="0.25">
      <c r="A401" s="431"/>
      <c r="B401" s="359"/>
      <c r="C401" s="431" t="s">
        <v>23</v>
      </c>
      <c r="D401" s="343">
        <v>70080.961280000003</v>
      </c>
      <c r="E401" s="343">
        <v>70080.960000000006</v>
      </c>
      <c r="F401" s="346">
        <f>E401/D401</f>
        <v>0.99999998173541038</v>
      </c>
      <c r="G401" s="145" t="s">
        <v>525</v>
      </c>
      <c r="H401" s="148">
        <v>1</v>
      </c>
      <c r="I401" s="148">
        <v>1</v>
      </c>
      <c r="J401" s="150">
        <f t="shared" si="16"/>
        <v>1</v>
      </c>
      <c r="K401" s="225"/>
    </row>
    <row r="402" spans="1:11" ht="31.5" x14ac:dyDescent="0.25">
      <c r="A402" s="431"/>
      <c r="B402" s="359"/>
      <c r="C402" s="431"/>
      <c r="D402" s="343"/>
      <c r="E402" s="343"/>
      <c r="F402" s="346"/>
      <c r="G402" s="145" t="s">
        <v>526</v>
      </c>
      <c r="H402" s="148">
        <v>19.559999999999999</v>
      </c>
      <c r="I402" s="148">
        <v>19.559999999999999</v>
      </c>
      <c r="J402" s="150">
        <f t="shared" si="16"/>
        <v>1</v>
      </c>
      <c r="K402" s="225"/>
    </row>
    <row r="403" spans="1:11" ht="31.5" x14ac:dyDescent="0.25">
      <c r="A403" s="431"/>
      <c r="B403" s="365"/>
      <c r="C403" s="431"/>
      <c r="D403" s="343"/>
      <c r="E403" s="343"/>
      <c r="F403" s="346"/>
      <c r="G403" s="145" t="s">
        <v>527</v>
      </c>
      <c r="H403" s="148">
        <v>1.85</v>
      </c>
      <c r="I403" s="148">
        <v>1.85</v>
      </c>
      <c r="J403" s="150">
        <f t="shared" si="16"/>
        <v>1</v>
      </c>
      <c r="K403" s="225"/>
    </row>
    <row r="404" spans="1:11" ht="15.75" x14ac:dyDescent="0.25">
      <c r="A404" s="138"/>
      <c r="B404" s="372" t="s">
        <v>108</v>
      </c>
      <c r="C404" s="373"/>
      <c r="D404" s="105">
        <f>SUM(D398:D403)</f>
        <v>106910.59600000001</v>
      </c>
      <c r="E404" s="105">
        <f>SUM(E398:E403)</f>
        <v>106909.81</v>
      </c>
      <c r="F404" s="104">
        <f>E404/D404</f>
        <v>0.99999264806268584</v>
      </c>
      <c r="G404" s="114"/>
      <c r="H404" s="113"/>
      <c r="I404" s="113"/>
      <c r="J404" s="113"/>
      <c r="K404" s="114"/>
    </row>
    <row r="405" spans="1:11" x14ac:dyDescent="0.25">
      <c r="A405" s="337">
        <v>21</v>
      </c>
      <c r="B405" s="412" t="s">
        <v>205</v>
      </c>
      <c r="C405" s="337" t="s">
        <v>15</v>
      </c>
      <c r="D405" s="360">
        <v>441.97107999999997</v>
      </c>
      <c r="E405" s="360">
        <v>321.52107999999998</v>
      </c>
      <c r="F405" s="350">
        <f>E405/D405</f>
        <v>0.72747085623792396</v>
      </c>
      <c r="G405" s="383" t="s">
        <v>352</v>
      </c>
      <c r="H405" s="337">
        <v>10</v>
      </c>
      <c r="I405" s="337">
        <v>17</v>
      </c>
      <c r="J405" s="340">
        <f>I405/H405</f>
        <v>1.7</v>
      </c>
      <c r="K405" s="383" t="s">
        <v>353</v>
      </c>
    </row>
    <row r="406" spans="1:11" ht="162.75" customHeight="1" x14ac:dyDescent="0.25">
      <c r="A406" s="338"/>
      <c r="B406" s="433"/>
      <c r="C406" s="339"/>
      <c r="D406" s="362"/>
      <c r="E406" s="362"/>
      <c r="F406" s="364"/>
      <c r="G406" s="384"/>
      <c r="H406" s="339"/>
      <c r="I406" s="339"/>
      <c r="J406" s="342"/>
      <c r="K406" s="384"/>
    </row>
    <row r="407" spans="1:11" ht="211.5" customHeight="1" x14ac:dyDescent="0.25">
      <c r="A407" s="338"/>
      <c r="B407" s="433"/>
      <c r="C407" s="337" t="s">
        <v>28</v>
      </c>
      <c r="D407" s="374">
        <v>0</v>
      </c>
      <c r="E407" s="374">
        <v>0</v>
      </c>
      <c r="F407" s="340">
        <v>0</v>
      </c>
      <c r="G407" s="255" t="s">
        <v>118</v>
      </c>
      <c r="H407" s="222">
        <v>8</v>
      </c>
      <c r="I407" s="222">
        <v>0</v>
      </c>
      <c r="J407" s="239">
        <f>I407/H407</f>
        <v>0</v>
      </c>
      <c r="K407" s="145" t="s">
        <v>541</v>
      </c>
    </row>
    <row r="408" spans="1:11" ht="189" x14ac:dyDescent="0.25">
      <c r="A408" s="339"/>
      <c r="B408" s="394"/>
      <c r="C408" s="339"/>
      <c r="D408" s="376"/>
      <c r="E408" s="376"/>
      <c r="F408" s="342"/>
      <c r="G408" s="255" t="s">
        <v>285</v>
      </c>
      <c r="H408" s="222">
        <v>43</v>
      </c>
      <c r="I408" s="222">
        <v>0</v>
      </c>
      <c r="J408" s="239">
        <f>I408/H408</f>
        <v>0</v>
      </c>
      <c r="K408" s="145" t="s">
        <v>593</v>
      </c>
    </row>
    <row r="409" spans="1:11" ht="15.75" x14ac:dyDescent="0.25">
      <c r="A409" s="113"/>
      <c r="B409" s="372" t="s">
        <v>108</v>
      </c>
      <c r="C409" s="373"/>
      <c r="D409" s="105">
        <f>D405+D407</f>
        <v>441.97107999999997</v>
      </c>
      <c r="E409" s="105">
        <f>E405+E407</f>
        <v>321.52107999999998</v>
      </c>
      <c r="F409" s="104">
        <f>E409/D409</f>
        <v>0.72747085623792396</v>
      </c>
      <c r="G409" s="114"/>
      <c r="H409" s="113"/>
      <c r="I409" s="113"/>
      <c r="J409" s="113"/>
      <c r="K409" s="114"/>
    </row>
    <row r="410" spans="1:11" ht="15.75" x14ac:dyDescent="0.25">
      <c r="A410" s="337">
        <v>22</v>
      </c>
      <c r="B410" s="426" t="s">
        <v>235</v>
      </c>
      <c r="C410" s="318" t="s">
        <v>15</v>
      </c>
      <c r="D410" s="245">
        <v>2163.4299999999998</v>
      </c>
      <c r="E410" s="245">
        <v>13.43</v>
      </c>
      <c r="F410" s="272">
        <f>E410/D410</f>
        <v>6.207734939424895E-3</v>
      </c>
      <c r="G410" s="428" t="s">
        <v>546</v>
      </c>
      <c r="H410" s="420">
        <v>70.900000000000006</v>
      </c>
      <c r="I410" s="497">
        <v>0</v>
      </c>
      <c r="J410" s="423">
        <f>I410/H410</f>
        <v>0</v>
      </c>
      <c r="K410" s="526" t="s">
        <v>545</v>
      </c>
    </row>
    <row r="411" spans="1:11" ht="15.75" x14ac:dyDescent="0.25">
      <c r="A411" s="338"/>
      <c r="B411" s="427"/>
      <c r="C411" s="156" t="s">
        <v>28</v>
      </c>
      <c r="D411" s="246">
        <v>0</v>
      </c>
      <c r="E411" s="246">
        <v>0</v>
      </c>
      <c r="F411" s="157">
        <v>0</v>
      </c>
      <c r="G411" s="429"/>
      <c r="H411" s="421"/>
      <c r="I411" s="498"/>
      <c r="J411" s="424"/>
      <c r="K411" s="527"/>
    </row>
    <row r="412" spans="1:11" ht="55.5" customHeight="1" x14ac:dyDescent="0.25">
      <c r="A412" s="338"/>
      <c r="B412" s="427"/>
      <c r="C412" s="156" t="s">
        <v>23</v>
      </c>
      <c r="D412" s="246">
        <v>0</v>
      </c>
      <c r="E412" s="246">
        <v>0</v>
      </c>
      <c r="F412" s="157">
        <v>0</v>
      </c>
      <c r="G412" s="429"/>
      <c r="H412" s="421"/>
      <c r="I412" s="498"/>
      <c r="J412" s="425"/>
      <c r="K412" s="527"/>
    </row>
    <row r="413" spans="1:11" ht="94.5" x14ac:dyDescent="0.25">
      <c r="A413" s="338"/>
      <c r="B413" s="427"/>
      <c r="C413" s="260"/>
      <c r="D413" s="245"/>
      <c r="E413" s="156"/>
      <c r="F413" s="272"/>
      <c r="G413" s="256" t="s">
        <v>547</v>
      </c>
      <c r="H413" s="246">
        <v>1</v>
      </c>
      <c r="I413" s="246">
        <v>0</v>
      </c>
      <c r="J413" s="319">
        <v>0</v>
      </c>
      <c r="K413" s="527"/>
    </row>
    <row r="414" spans="1:11" ht="115.5" customHeight="1" x14ac:dyDescent="0.25">
      <c r="A414" s="223"/>
      <c r="B414" s="521"/>
      <c r="C414" s="156"/>
      <c r="D414" s="245"/>
      <c r="E414" s="156"/>
      <c r="F414" s="272"/>
      <c r="G414" s="256" t="s">
        <v>544</v>
      </c>
      <c r="H414" s="246">
        <v>1</v>
      </c>
      <c r="I414" s="246">
        <v>0</v>
      </c>
      <c r="J414" s="319">
        <v>0</v>
      </c>
      <c r="K414" s="528"/>
    </row>
    <row r="415" spans="1:11" ht="15.75" x14ac:dyDescent="0.25">
      <c r="A415" s="139"/>
      <c r="B415" s="372" t="s">
        <v>108</v>
      </c>
      <c r="C415" s="373"/>
      <c r="D415" s="105">
        <f>SUM(D410:D412)</f>
        <v>2163.4299999999998</v>
      </c>
      <c r="E415" s="105">
        <f>SUM(E410:E412)</f>
        <v>13.43</v>
      </c>
      <c r="F415" s="104">
        <f>E415/D415</f>
        <v>6.207734939424895E-3</v>
      </c>
      <c r="G415" s="114"/>
      <c r="H415" s="113"/>
      <c r="I415" s="113"/>
      <c r="J415" s="113"/>
      <c r="K415" s="163"/>
    </row>
    <row r="416" spans="1:11" ht="47.25" x14ac:dyDescent="0.25">
      <c r="A416" s="338">
        <v>23</v>
      </c>
      <c r="B416" s="359" t="s">
        <v>236</v>
      </c>
      <c r="C416" s="337" t="s">
        <v>15</v>
      </c>
      <c r="D416" s="360">
        <v>65.8</v>
      </c>
      <c r="E416" s="360">
        <v>11.635999999999999</v>
      </c>
      <c r="F416" s="350">
        <f>E416/D416</f>
        <v>0.17683890577507599</v>
      </c>
      <c r="G416" s="147" t="s">
        <v>519</v>
      </c>
      <c r="H416" s="148">
        <v>39793</v>
      </c>
      <c r="I416" s="148">
        <v>27647</v>
      </c>
      <c r="J416" s="149">
        <f>I416/H416</f>
        <v>0.69477043701153474</v>
      </c>
      <c r="K416" s="226"/>
    </row>
    <row r="417" spans="1:13" ht="47.25" x14ac:dyDescent="0.25">
      <c r="A417" s="338"/>
      <c r="B417" s="359"/>
      <c r="C417" s="338"/>
      <c r="D417" s="361"/>
      <c r="E417" s="361"/>
      <c r="F417" s="351"/>
      <c r="G417" s="147" t="s">
        <v>520</v>
      </c>
      <c r="H417" s="148">
        <v>170</v>
      </c>
      <c r="I417" s="148">
        <v>135</v>
      </c>
      <c r="J417" s="149">
        <f>I417/H417</f>
        <v>0.79411764705882348</v>
      </c>
      <c r="K417" s="255"/>
    </row>
    <row r="418" spans="1:13" ht="47.25" x14ac:dyDescent="0.25">
      <c r="A418" s="338"/>
      <c r="B418" s="359"/>
      <c r="C418" s="338"/>
      <c r="D418" s="361"/>
      <c r="E418" s="361"/>
      <c r="F418" s="351"/>
      <c r="G418" s="147" t="s">
        <v>521</v>
      </c>
      <c r="H418" s="148">
        <v>120</v>
      </c>
      <c r="I418" s="148">
        <v>91</v>
      </c>
      <c r="J418" s="149">
        <f>I418/H418</f>
        <v>0.7583333333333333</v>
      </c>
      <c r="K418" s="152"/>
    </row>
    <row r="419" spans="1:13" ht="47.25" x14ac:dyDescent="0.25">
      <c r="A419" s="338"/>
      <c r="B419" s="359"/>
      <c r="C419" s="338"/>
      <c r="D419" s="361"/>
      <c r="E419" s="361"/>
      <c r="F419" s="351"/>
      <c r="G419" s="147" t="s">
        <v>522</v>
      </c>
      <c r="H419" s="148">
        <v>3500</v>
      </c>
      <c r="I419" s="148">
        <v>2630</v>
      </c>
      <c r="J419" s="149">
        <f>I419/H419</f>
        <v>0.75142857142857145</v>
      </c>
      <c r="K419" s="226"/>
    </row>
    <row r="420" spans="1:13" ht="100.5" customHeight="1" x14ac:dyDescent="0.25">
      <c r="A420" s="339"/>
      <c r="B420" s="365"/>
      <c r="C420" s="339"/>
      <c r="D420" s="362"/>
      <c r="E420" s="362"/>
      <c r="F420" s="364"/>
      <c r="G420" s="147" t="s">
        <v>523</v>
      </c>
      <c r="H420" s="148">
        <v>9</v>
      </c>
      <c r="I420" s="148">
        <v>4</v>
      </c>
      <c r="J420" s="149">
        <f>I420/H420</f>
        <v>0.44444444444444442</v>
      </c>
      <c r="K420" s="152" t="s">
        <v>239</v>
      </c>
    </row>
    <row r="421" spans="1:13" ht="15.75" x14ac:dyDescent="0.25">
      <c r="A421" s="113"/>
      <c r="B421" s="372" t="s">
        <v>108</v>
      </c>
      <c r="C421" s="373"/>
      <c r="D421" s="105">
        <f>D416</f>
        <v>65.8</v>
      </c>
      <c r="E421" s="178">
        <f>E416</f>
        <v>11.635999999999999</v>
      </c>
      <c r="F421" s="104">
        <f>E421/D421</f>
        <v>0.17683890577507599</v>
      </c>
      <c r="G421" s="114"/>
      <c r="H421" s="113"/>
      <c r="I421" s="113"/>
      <c r="J421" s="113"/>
      <c r="K421" s="114"/>
    </row>
    <row r="422" spans="1:13" ht="21" customHeight="1" x14ac:dyDescent="0.25">
      <c r="A422" s="431">
        <v>24</v>
      </c>
      <c r="B422" s="377" t="s">
        <v>200</v>
      </c>
      <c r="C422" s="337" t="s">
        <v>15</v>
      </c>
      <c r="D422" s="497">
        <v>333</v>
      </c>
      <c r="E422" s="497">
        <v>0</v>
      </c>
      <c r="F422" s="340">
        <v>0</v>
      </c>
      <c r="G422" s="366" t="s">
        <v>284</v>
      </c>
      <c r="H422" s="367"/>
      <c r="I422" s="367"/>
      <c r="J422" s="367"/>
      <c r="K422" s="368"/>
      <c r="L422" s="320"/>
      <c r="M422" s="320"/>
    </row>
    <row r="423" spans="1:13" ht="31.5" x14ac:dyDescent="0.25">
      <c r="A423" s="431"/>
      <c r="B423" s="377"/>
      <c r="C423" s="338"/>
      <c r="D423" s="498"/>
      <c r="E423" s="498"/>
      <c r="F423" s="341"/>
      <c r="G423" s="152" t="s">
        <v>548</v>
      </c>
      <c r="H423" s="224">
        <v>1</v>
      </c>
      <c r="I423" s="224">
        <v>1</v>
      </c>
      <c r="J423" s="315">
        <f>I423/H423</f>
        <v>1</v>
      </c>
      <c r="K423" s="269"/>
      <c r="L423" s="321"/>
      <c r="M423" s="321"/>
    </row>
    <row r="424" spans="1:13" ht="31.5" x14ac:dyDescent="0.25">
      <c r="A424" s="431"/>
      <c r="B424" s="377"/>
      <c r="C424" s="338"/>
      <c r="D424" s="498"/>
      <c r="E424" s="498"/>
      <c r="F424" s="341"/>
      <c r="G424" s="145" t="s">
        <v>549</v>
      </c>
      <c r="H424" s="148">
        <v>1</v>
      </c>
      <c r="I424" s="148">
        <v>0</v>
      </c>
      <c r="J424" s="148">
        <v>0</v>
      </c>
      <c r="K424" s="472" t="s">
        <v>512</v>
      </c>
      <c r="L424" s="321"/>
      <c r="M424" s="322"/>
    </row>
    <row r="425" spans="1:13" ht="87.75" customHeight="1" x14ac:dyDescent="0.25">
      <c r="A425" s="431"/>
      <c r="B425" s="377"/>
      <c r="C425" s="339"/>
      <c r="D425" s="499"/>
      <c r="E425" s="499"/>
      <c r="F425" s="342"/>
      <c r="G425" s="291" t="s">
        <v>550</v>
      </c>
      <c r="H425" s="223">
        <v>10</v>
      </c>
      <c r="I425" s="223">
        <v>0</v>
      </c>
      <c r="J425" s="223">
        <v>0</v>
      </c>
      <c r="K425" s="473"/>
      <c r="L425" s="320"/>
      <c r="M425" s="320"/>
    </row>
    <row r="426" spans="1:13" ht="15.75" x14ac:dyDescent="0.25">
      <c r="A426" s="140"/>
      <c r="B426" s="125" t="s">
        <v>19</v>
      </c>
      <c r="C426" s="188"/>
      <c r="D426" s="215">
        <f>D422+D425</f>
        <v>333</v>
      </c>
      <c r="E426" s="215">
        <f>E422+E425</f>
        <v>0</v>
      </c>
      <c r="F426" s="216">
        <v>0</v>
      </c>
      <c r="G426" s="113"/>
      <c r="H426" s="113"/>
      <c r="I426" s="113"/>
      <c r="J426" s="113"/>
      <c r="K426" s="114"/>
    </row>
    <row r="427" spans="1:13" x14ac:dyDescent="0.25">
      <c r="A427" s="337">
        <v>25</v>
      </c>
      <c r="B427" s="358" t="s">
        <v>203</v>
      </c>
      <c r="C427" s="431" t="s">
        <v>15</v>
      </c>
      <c r="D427" s="343">
        <v>9073.4599999999991</v>
      </c>
      <c r="E427" s="343">
        <v>1131.79</v>
      </c>
      <c r="F427" s="346">
        <f>E427/D427</f>
        <v>0.1247363188904784</v>
      </c>
      <c r="G427" s="383" t="s">
        <v>514</v>
      </c>
      <c r="H427" s="337">
        <v>1</v>
      </c>
      <c r="I427" s="337">
        <v>0</v>
      </c>
      <c r="J427" s="340">
        <f>I427/H427</f>
        <v>0</v>
      </c>
      <c r="K427" s="471" t="s">
        <v>512</v>
      </c>
    </row>
    <row r="428" spans="1:13" ht="34.5" customHeight="1" x14ac:dyDescent="0.25">
      <c r="A428" s="338"/>
      <c r="B428" s="359"/>
      <c r="C428" s="431"/>
      <c r="D428" s="343"/>
      <c r="E428" s="343"/>
      <c r="F428" s="346"/>
      <c r="G428" s="384"/>
      <c r="H428" s="339"/>
      <c r="I428" s="339"/>
      <c r="J428" s="342"/>
      <c r="K428" s="472"/>
    </row>
    <row r="429" spans="1:13" ht="47.25" x14ac:dyDescent="0.25">
      <c r="A429" s="338"/>
      <c r="B429" s="359"/>
      <c r="C429" s="431"/>
      <c r="D429" s="343"/>
      <c r="E429" s="343"/>
      <c r="F429" s="346"/>
      <c r="G429" s="152" t="s">
        <v>204</v>
      </c>
      <c r="H429" s="224">
        <v>0.496</v>
      </c>
      <c r="I429" s="224">
        <v>0</v>
      </c>
      <c r="J429" s="239">
        <f>I429/H429</f>
        <v>0</v>
      </c>
      <c r="K429" s="472"/>
    </row>
    <row r="430" spans="1:13" ht="31.5" x14ac:dyDescent="0.25">
      <c r="A430" s="338"/>
      <c r="B430" s="359"/>
      <c r="C430" s="431" t="s">
        <v>28</v>
      </c>
      <c r="D430" s="343">
        <v>8536.18</v>
      </c>
      <c r="E430" s="343">
        <v>4786.08</v>
      </c>
      <c r="F430" s="346">
        <f>E430/D430</f>
        <v>0.56068171008577605</v>
      </c>
      <c r="G430" s="152" t="s">
        <v>515</v>
      </c>
      <c r="H430" s="224">
        <v>0.3</v>
      </c>
      <c r="I430" s="224">
        <v>0</v>
      </c>
      <c r="J430" s="150">
        <f>I430/H430</f>
        <v>0</v>
      </c>
      <c r="K430" s="472"/>
    </row>
    <row r="431" spans="1:13" ht="47.25" x14ac:dyDescent="0.25">
      <c r="A431" s="338"/>
      <c r="B431" s="359"/>
      <c r="C431" s="431"/>
      <c r="D431" s="343"/>
      <c r="E431" s="343"/>
      <c r="F431" s="346"/>
      <c r="G431" s="152" t="s">
        <v>516</v>
      </c>
      <c r="H431" s="224">
        <v>1</v>
      </c>
      <c r="I431" s="224">
        <v>0</v>
      </c>
      <c r="J431" s="244">
        <f>I431/H431</f>
        <v>0</v>
      </c>
      <c r="K431" s="473"/>
    </row>
    <row r="432" spans="1:13" ht="63" x14ac:dyDescent="0.25">
      <c r="A432" s="339"/>
      <c r="B432" s="359"/>
      <c r="C432" s="431"/>
      <c r="D432" s="343"/>
      <c r="E432" s="343"/>
      <c r="F432" s="346"/>
      <c r="G432" s="152" t="s">
        <v>517</v>
      </c>
      <c r="H432" s="224">
        <v>1</v>
      </c>
      <c r="I432" s="224">
        <v>1</v>
      </c>
      <c r="J432" s="244">
        <f>I432/H432</f>
        <v>1</v>
      </c>
      <c r="K432" s="152"/>
    </row>
    <row r="433" spans="1:12" ht="78.75" x14ac:dyDescent="0.25">
      <c r="A433" s="224"/>
      <c r="B433" s="365"/>
      <c r="C433" s="148"/>
      <c r="D433" s="228"/>
      <c r="E433" s="228"/>
      <c r="F433" s="230"/>
      <c r="G433" s="152" t="s">
        <v>518</v>
      </c>
      <c r="H433" s="224">
        <v>1</v>
      </c>
      <c r="I433" s="224">
        <v>0</v>
      </c>
      <c r="J433" s="244">
        <f>I433/H433</f>
        <v>0</v>
      </c>
      <c r="K433" s="335" t="s">
        <v>202</v>
      </c>
    </row>
    <row r="434" spans="1:12" ht="15.75" x14ac:dyDescent="0.25">
      <c r="A434" s="113"/>
      <c r="B434" s="131" t="s">
        <v>19</v>
      </c>
      <c r="C434" s="132"/>
      <c r="D434" s="102">
        <f>D427+D430</f>
        <v>17609.64</v>
      </c>
      <c r="E434" s="102">
        <f>E427+E430</f>
        <v>5917.87</v>
      </c>
      <c r="F434" s="103">
        <f>E434/D434</f>
        <v>0.33605854520592132</v>
      </c>
      <c r="G434" s="126"/>
      <c r="H434" s="127"/>
      <c r="I434" s="127"/>
      <c r="J434" s="200"/>
      <c r="K434" s="220"/>
    </row>
    <row r="435" spans="1:12" ht="84.75" customHeight="1" x14ac:dyDescent="0.25">
      <c r="A435" s="416">
        <v>26</v>
      </c>
      <c r="B435" s="236" t="s">
        <v>354</v>
      </c>
      <c r="C435" s="330" t="s">
        <v>15</v>
      </c>
      <c r="D435" s="237">
        <v>0</v>
      </c>
      <c r="E435" s="282">
        <v>0</v>
      </c>
      <c r="F435" s="150">
        <v>0</v>
      </c>
      <c r="G435" s="383" t="s">
        <v>594</v>
      </c>
      <c r="H435" s="417">
        <v>2</v>
      </c>
      <c r="I435" s="337">
        <v>0</v>
      </c>
      <c r="J435" s="340">
        <v>0</v>
      </c>
      <c r="K435" s="383" t="s">
        <v>202</v>
      </c>
    </row>
    <row r="436" spans="1:12" ht="65.25" customHeight="1" x14ac:dyDescent="0.25">
      <c r="A436" s="416"/>
      <c r="B436" s="145" t="s">
        <v>215</v>
      </c>
      <c r="C436" s="331" t="s">
        <v>28</v>
      </c>
      <c r="D436" s="151">
        <v>130526.69978</v>
      </c>
      <c r="E436" s="237">
        <v>0</v>
      </c>
      <c r="F436" s="150">
        <f>E436/D436</f>
        <v>0</v>
      </c>
      <c r="G436" s="384"/>
      <c r="H436" s="419"/>
      <c r="I436" s="339"/>
      <c r="J436" s="342"/>
      <c r="K436" s="384"/>
    </row>
    <row r="437" spans="1:12" s="143" customFormat="1" ht="15.75" x14ac:dyDescent="0.25">
      <c r="A437" s="416"/>
      <c r="B437" s="108" t="s">
        <v>185</v>
      </c>
      <c r="C437" s="133"/>
      <c r="D437" s="190">
        <f>D436+D435</f>
        <v>130526.69978</v>
      </c>
      <c r="E437" s="190">
        <f>E436+E435</f>
        <v>0</v>
      </c>
      <c r="F437" s="191">
        <f>E437/D437</f>
        <v>0</v>
      </c>
      <c r="G437" s="128"/>
      <c r="H437" s="144"/>
      <c r="I437" s="142"/>
      <c r="J437" s="130"/>
      <c r="K437" s="128"/>
    </row>
    <row r="438" spans="1:12" ht="31.5" x14ac:dyDescent="0.25">
      <c r="A438" s="416"/>
      <c r="B438" s="383" t="s">
        <v>216</v>
      </c>
      <c r="C438" s="337" t="s">
        <v>15</v>
      </c>
      <c r="D438" s="360">
        <v>6999.36</v>
      </c>
      <c r="E438" s="420">
        <v>816.13</v>
      </c>
      <c r="F438" s="350">
        <f>E438/D438</f>
        <v>0.11660066063182919</v>
      </c>
      <c r="G438" s="323" t="s">
        <v>618</v>
      </c>
      <c r="H438" s="156">
        <v>2</v>
      </c>
      <c r="I438" s="148">
        <v>0</v>
      </c>
      <c r="J438" s="150">
        <f>I438/H438</f>
        <v>0</v>
      </c>
      <c r="K438" s="432" t="s">
        <v>512</v>
      </c>
    </row>
    <row r="439" spans="1:12" ht="51.75" customHeight="1" x14ac:dyDescent="0.25">
      <c r="A439" s="416"/>
      <c r="B439" s="430"/>
      <c r="C439" s="338"/>
      <c r="D439" s="361"/>
      <c r="E439" s="421"/>
      <c r="F439" s="351"/>
      <c r="G439" s="227" t="s">
        <v>620</v>
      </c>
      <c r="H439" s="156">
        <v>1</v>
      </c>
      <c r="I439" s="148">
        <v>0</v>
      </c>
      <c r="J439" s="150">
        <f t="shared" ref="J439:J442" si="17">I439/H439</f>
        <v>0</v>
      </c>
      <c r="K439" s="432"/>
    </row>
    <row r="440" spans="1:12" ht="47.25" x14ac:dyDescent="0.25">
      <c r="A440" s="416"/>
      <c r="B440" s="430"/>
      <c r="C440" s="339"/>
      <c r="D440" s="362"/>
      <c r="E440" s="422"/>
      <c r="F440" s="364"/>
      <c r="G440" s="152" t="s">
        <v>619</v>
      </c>
      <c r="H440" s="156">
        <v>1</v>
      </c>
      <c r="I440" s="148">
        <v>0</v>
      </c>
      <c r="J440" s="150">
        <f t="shared" si="17"/>
        <v>0</v>
      </c>
      <c r="K440" s="432"/>
    </row>
    <row r="441" spans="1:12" ht="63" x14ac:dyDescent="0.25">
      <c r="A441" s="416"/>
      <c r="B441" s="430"/>
      <c r="C441" s="337" t="s">
        <v>28</v>
      </c>
      <c r="D441" s="420">
        <v>612076.24</v>
      </c>
      <c r="E441" s="374">
        <v>0</v>
      </c>
      <c r="F441" s="340">
        <v>0</v>
      </c>
      <c r="G441" s="152" t="s">
        <v>621</v>
      </c>
      <c r="H441" s="314">
        <v>1</v>
      </c>
      <c r="I441" s="224">
        <v>1</v>
      </c>
      <c r="J441" s="150">
        <f t="shared" si="17"/>
        <v>1</v>
      </c>
      <c r="K441" s="147"/>
      <c r="L441" s="221"/>
    </row>
    <row r="442" spans="1:12" ht="78.75" x14ac:dyDescent="0.25">
      <c r="A442" s="416"/>
      <c r="B442" s="430"/>
      <c r="C442" s="338"/>
      <c r="D442" s="421"/>
      <c r="E442" s="375"/>
      <c r="F442" s="341"/>
      <c r="G442" s="271" t="s">
        <v>622</v>
      </c>
      <c r="H442" s="314">
        <v>1</v>
      </c>
      <c r="I442" s="224">
        <v>1</v>
      </c>
      <c r="J442" s="150">
        <f t="shared" si="17"/>
        <v>1</v>
      </c>
      <c r="K442" s="147"/>
    </row>
    <row r="443" spans="1:12" ht="15.75" x14ac:dyDescent="0.25">
      <c r="A443" s="416"/>
      <c r="B443" s="108" t="s">
        <v>185</v>
      </c>
      <c r="C443" s="133"/>
      <c r="D443" s="181">
        <f>D438+D441</f>
        <v>619075.6</v>
      </c>
      <c r="E443" s="181">
        <f>E438+E441</f>
        <v>816.13</v>
      </c>
      <c r="F443" s="182">
        <f>E443/D443</f>
        <v>1.3183042588013484E-3</v>
      </c>
      <c r="G443" s="128"/>
      <c r="H443" s="129"/>
      <c r="I443" s="129"/>
      <c r="J443" s="199"/>
      <c r="K443" s="128"/>
    </row>
    <row r="444" spans="1:12" ht="47.25" x14ac:dyDescent="0.25">
      <c r="A444" s="416"/>
      <c r="B444" s="383" t="s">
        <v>217</v>
      </c>
      <c r="C444" s="222" t="s">
        <v>15</v>
      </c>
      <c r="D444" s="284">
        <v>800</v>
      </c>
      <c r="E444" s="235">
        <v>732.84</v>
      </c>
      <c r="F444" s="229">
        <f>E444/D444</f>
        <v>0.91605000000000003</v>
      </c>
      <c r="G444" s="145" t="s">
        <v>595</v>
      </c>
      <c r="H444" s="148">
        <v>1</v>
      </c>
      <c r="I444" s="148">
        <v>1</v>
      </c>
      <c r="J444" s="150">
        <f>I444/H444</f>
        <v>1</v>
      </c>
      <c r="K444" s="222"/>
    </row>
    <row r="445" spans="1:12" ht="47.25" x14ac:dyDescent="0.25">
      <c r="A445" s="416"/>
      <c r="B445" s="384"/>
      <c r="C445" s="224"/>
      <c r="D445" s="289"/>
      <c r="E445" s="228"/>
      <c r="F445" s="230"/>
      <c r="G445" s="145" t="s">
        <v>596</v>
      </c>
      <c r="H445" s="148">
        <v>1</v>
      </c>
      <c r="I445" s="148">
        <v>1</v>
      </c>
      <c r="J445" s="150">
        <f>I445/H445</f>
        <v>1</v>
      </c>
      <c r="K445" s="147"/>
    </row>
    <row r="446" spans="1:12" ht="15.75" x14ac:dyDescent="0.25">
      <c r="A446" s="416"/>
      <c r="B446" s="134" t="s">
        <v>185</v>
      </c>
      <c r="C446" s="133"/>
      <c r="D446" s="217">
        <f>D444</f>
        <v>800</v>
      </c>
      <c r="E446" s="183">
        <f>E444</f>
        <v>732.84</v>
      </c>
      <c r="F446" s="185">
        <f>E446/D446</f>
        <v>0.91605000000000003</v>
      </c>
      <c r="G446" s="128"/>
      <c r="H446" s="129"/>
      <c r="I446" s="129"/>
      <c r="J446" s="130"/>
      <c r="K446" s="128"/>
    </row>
    <row r="447" spans="1:12" ht="15.75" x14ac:dyDescent="0.25">
      <c r="A447" s="99"/>
      <c r="B447" s="135" t="s">
        <v>19</v>
      </c>
      <c r="C447" s="132"/>
      <c r="D447" s="102">
        <f>D437+D443+D446</f>
        <v>750402.29978</v>
      </c>
      <c r="E447" s="102">
        <f>E437+E443+E446</f>
        <v>1548.97</v>
      </c>
      <c r="F447" s="103">
        <f>E447/D447</f>
        <v>2.0641861045123675E-3</v>
      </c>
      <c r="G447" s="162"/>
      <c r="H447" s="100"/>
      <c r="I447" s="100"/>
      <c r="J447" s="100"/>
      <c r="K447" s="162"/>
    </row>
    <row r="448" spans="1:12" ht="53.25" customHeight="1" x14ac:dyDescent="0.25">
      <c r="A448" s="415">
        <v>27</v>
      </c>
      <c r="B448" s="426" t="s">
        <v>193</v>
      </c>
      <c r="C448" s="417" t="s">
        <v>15</v>
      </c>
      <c r="D448" s="420">
        <v>7855.23</v>
      </c>
      <c r="E448" s="420">
        <v>2002.61</v>
      </c>
      <c r="F448" s="423">
        <f>E448/D448</f>
        <v>0.25493970259304949</v>
      </c>
      <c r="G448" s="366" t="s">
        <v>513</v>
      </c>
      <c r="H448" s="367"/>
      <c r="I448" s="367"/>
      <c r="J448" s="367"/>
      <c r="K448" s="368"/>
    </row>
    <row r="449" spans="1:11" ht="31.5" x14ac:dyDescent="0.25">
      <c r="A449" s="416"/>
      <c r="B449" s="427"/>
      <c r="C449" s="418"/>
      <c r="D449" s="421"/>
      <c r="E449" s="421"/>
      <c r="F449" s="424"/>
      <c r="G449" s="145" t="s">
        <v>195</v>
      </c>
      <c r="H449" s="148">
        <v>100</v>
      </c>
      <c r="I449" s="148">
        <v>12</v>
      </c>
      <c r="J449" s="150">
        <f>I449/H449</f>
        <v>0.12</v>
      </c>
      <c r="K449" s="145"/>
    </row>
    <row r="450" spans="1:11" ht="47.25" x14ac:dyDescent="0.25">
      <c r="A450" s="416"/>
      <c r="B450" s="427"/>
      <c r="C450" s="418"/>
      <c r="D450" s="421"/>
      <c r="E450" s="421"/>
      <c r="F450" s="424"/>
      <c r="G450" s="152" t="s">
        <v>194</v>
      </c>
      <c r="H450" s="224">
        <v>33</v>
      </c>
      <c r="I450" s="224">
        <v>5</v>
      </c>
      <c r="J450" s="149">
        <f t="shared" ref="J450:J452" si="18">I450/H450</f>
        <v>0.15151515151515152</v>
      </c>
      <c r="K450" s="152"/>
    </row>
    <row r="451" spans="1:11" ht="47.25" x14ac:dyDescent="0.25">
      <c r="A451" s="416"/>
      <c r="B451" s="427"/>
      <c r="C451" s="419"/>
      <c r="D451" s="422"/>
      <c r="E451" s="422"/>
      <c r="F451" s="425"/>
      <c r="G451" s="145" t="s">
        <v>196</v>
      </c>
      <c r="H451" s="151">
        <v>1604.1</v>
      </c>
      <c r="I451" s="148">
        <v>258.8</v>
      </c>
      <c r="J451" s="149">
        <f t="shared" si="18"/>
        <v>0.16133657502649462</v>
      </c>
      <c r="K451" s="145"/>
    </row>
    <row r="452" spans="1:11" ht="78.75" x14ac:dyDescent="0.25">
      <c r="A452" s="82"/>
      <c r="B452" s="427"/>
      <c r="C452" s="324" t="s">
        <v>28</v>
      </c>
      <c r="D452" s="238">
        <v>102868.14</v>
      </c>
      <c r="E452" s="257">
        <v>11092.22</v>
      </c>
      <c r="F452" s="319">
        <f>E452/D452</f>
        <v>0.10782949900717559</v>
      </c>
      <c r="G452" s="291" t="s">
        <v>283</v>
      </c>
      <c r="H452" s="223">
        <v>31</v>
      </c>
      <c r="I452" s="223">
        <v>31</v>
      </c>
      <c r="J452" s="150">
        <f t="shared" si="18"/>
        <v>1</v>
      </c>
      <c r="K452" s="291"/>
    </row>
    <row r="453" spans="1:11" ht="15.75" x14ac:dyDescent="0.25">
      <c r="A453" s="113"/>
      <c r="B453" s="100" t="s">
        <v>19</v>
      </c>
      <c r="C453" s="188"/>
      <c r="D453" s="189">
        <f>SUM(D448:D452)</f>
        <v>110723.37</v>
      </c>
      <c r="E453" s="189">
        <f>SUM(E448:E452)</f>
        <v>13094.83</v>
      </c>
      <c r="F453" s="189">
        <f>E453/D453</f>
        <v>0.11826617994015175</v>
      </c>
      <c r="G453" s="113"/>
      <c r="H453" s="113"/>
      <c r="I453" s="113"/>
      <c r="J453" s="113"/>
      <c r="K453" s="114"/>
    </row>
    <row r="454" spans="1:11" ht="15.75" x14ac:dyDescent="0.25">
      <c r="A454" s="116"/>
      <c r="B454" s="83" t="s">
        <v>109</v>
      </c>
      <c r="C454" s="192"/>
      <c r="D454" s="325">
        <f>D23+D69+D78+D127+D132+D139+D152+D170+D183+D204+D229+D274+D310+D326+D355+D378+D390+D397+D404+D409+D415+D421+D426+D434+D447+D453</f>
        <v>2100503.0345799997</v>
      </c>
      <c r="E454" s="325">
        <f>E23+E69+E78+E127+E132+E139+E152+E170+E183+E204+E229+E274+E310+E326+E355+E378+E390+E397+E404+E409+E415+E421+E426+E434+E447+E453</f>
        <v>874702.88648000022</v>
      </c>
      <c r="F454" s="193">
        <f>E454/D454</f>
        <v>0.41642543337477206</v>
      </c>
      <c r="G454" s="122"/>
      <c r="H454" s="81"/>
      <c r="I454" s="81"/>
      <c r="J454" s="81"/>
      <c r="K454" s="122"/>
    </row>
    <row r="455" spans="1:11" ht="15.75" x14ac:dyDescent="0.25">
      <c r="A455" s="116"/>
      <c r="B455" s="25"/>
      <c r="C455" s="194"/>
      <c r="D455" s="243"/>
      <c r="E455" s="243"/>
      <c r="F455" s="195"/>
      <c r="G455" s="202"/>
      <c r="H455" s="21"/>
      <c r="I455" s="21"/>
      <c r="J455" s="164"/>
      <c r="K455" s="164"/>
    </row>
    <row r="456" spans="1:11" ht="15.75" x14ac:dyDescent="0.25">
      <c r="A456" s="116"/>
      <c r="B456" s="26" t="s">
        <v>110</v>
      </c>
      <c r="C456" s="196"/>
      <c r="D456" s="326">
        <f>D9+D24+D70+D79+D128+D133+D140+D153+D171+D184+D205+D230+D243+D267+D269+D275+D311+D327+D347+D352+D356+D379+D393+D398+D405+D410+D416+D422+D427+D435+D438+D444+D448</f>
        <v>788217.89158000017</v>
      </c>
      <c r="E456" s="326">
        <f>E9+E24+E70+E79+E128+E133+E140+E153+E171+E184+E205+E230+E243+E267+E269+E275+E311+E327+E347+E352+E356+E379+E393+E398+E405+E410+E416+E422+E427+E435+E438+E444+E448</f>
        <v>532011.99648000009</v>
      </c>
      <c r="F456" s="219">
        <f>E456/D456</f>
        <v>0.67495549411289091</v>
      </c>
      <c r="G456" s="203"/>
      <c r="H456" s="169"/>
      <c r="I456" s="170"/>
      <c r="J456" s="170"/>
      <c r="K456" s="164"/>
    </row>
    <row r="457" spans="1:11" ht="15.75" x14ac:dyDescent="0.25">
      <c r="A457" s="116"/>
      <c r="B457" s="26" t="s">
        <v>111</v>
      </c>
      <c r="C457" s="20"/>
      <c r="D457" s="327">
        <f>D15+D26+D72+D86+D130+D137+D143+D155+D180+D189+D214+D349+D383+D399+D407+D411+D430+D436+D441+D452+D395</f>
        <v>1233762.18172</v>
      </c>
      <c r="E457" s="327">
        <f>E15+E26+E72+E86+E130+E137+E143+E155+E180+E189+E214+E349+E383+E399+E407+E411+E430+E436+E441+E452+E395</f>
        <v>264890.52999999997</v>
      </c>
      <c r="F457" s="159">
        <f>E457/D457</f>
        <v>0.21470145051027054</v>
      </c>
      <c r="G457" s="170"/>
      <c r="H457" s="169"/>
      <c r="I457" s="170"/>
      <c r="J457" s="170"/>
      <c r="K457" s="164"/>
    </row>
    <row r="458" spans="1:11" ht="15.75" x14ac:dyDescent="0.25">
      <c r="A458" s="116"/>
      <c r="B458" s="26" t="s">
        <v>112</v>
      </c>
      <c r="C458" s="20"/>
      <c r="D458" s="326">
        <f>D27+D73+D131+D157+D192+D222+D401+D412</f>
        <v>78222.961280000003</v>
      </c>
      <c r="E458" s="326">
        <f>E27+E73+E131+E157+E192+E222+E401+E412</f>
        <v>77800.36</v>
      </c>
      <c r="F458" s="160">
        <f>E458/D458</f>
        <v>0.99459747786219321</v>
      </c>
      <c r="G458" s="170"/>
      <c r="H458" s="169"/>
      <c r="I458" s="170"/>
      <c r="J458" s="170"/>
      <c r="K458" s="164"/>
    </row>
    <row r="459" spans="1:11" ht="15.75" x14ac:dyDescent="0.25">
      <c r="A459" s="117"/>
      <c r="B459" s="26" t="s">
        <v>113</v>
      </c>
      <c r="C459" s="197"/>
      <c r="D459" s="328">
        <v>300</v>
      </c>
      <c r="E459" s="328">
        <v>0</v>
      </c>
      <c r="F459" s="218">
        <v>0</v>
      </c>
      <c r="G459" s="170"/>
      <c r="H459" s="169"/>
      <c r="I459" s="170"/>
      <c r="J459" s="170"/>
      <c r="K459" s="164"/>
    </row>
    <row r="460" spans="1:11" ht="15.75" x14ac:dyDescent="0.25">
      <c r="A460" s="136"/>
      <c r="B460" s="124" t="s">
        <v>109</v>
      </c>
      <c r="C460" s="197"/>
      <c r="D460" s="327">
        <f>D456+D457+D458+D459</f>
        <v>2100503.0345800002</v>
      </c>
      <c r="E460" s="329">
        <f>E456+E457+E458</f>
        <v>874702.88647999999</v>
      </c>
      <c r="F460" s="180">
        <f>E460/D460</f>
        <v>0.41642543337477184</v>
      </c>
      <c r="G460" s="170"/>
      <c r="H460" s="21"/>
      <c r="I460" s="164"/>
      <c r="J460" s="164"/>
      <c r="K460" s="164"/>
    </row>
    <row r="461" spans="1:11" x14ac:dyDescent="0.25">
      <c r="D461" s="198"/>
      <c r="E461" s="198"/>
      <c r="F461" s="198"/>
    </row>
    <row r="462" spans="1:11" x14ac:dyDescent="0.25">
      <c r="D462" s="198"/>
      <c r="E462" s="198"/>
      <c r="F462" s="198"/>
    </row>
  </sheetData>
  <mergeCells count="430">
    <mergeCell ref="A311:A325"/>
    <mergeCell ref="A379:A389"/>
    <mergeCell ref="B322:B324"/>
    <mergeCell ref="A171:A182"/>
    <mergeCell ref="B171:B182"/>
    <mergeCell ref="D205:D213"/>
    <mergeCell ref="E205:E213"/>
    <mergeCell ref="E349:E350"/>
    <mergeCell ref="A184:A203"/>
    <mergeCell ref="B205:B228"/>
    <mergeCell ref="C205:C213"/>
    <mergeCell ref="B183:C183"/>
    <mergeCell ref="C184:C188"/>
    <mergeCell ref="D184:D188"/>
    <mergeCell ref="E184:E188"/>
    <mergeCell ref="C189:C191"/>
    <mergeCell ref="D189:D191"/>
    <mergeCell ref="E189:E191"/>
    <mergeCell ref="C192:C198"/>
    <mergeCell ref="D192:D198"/>
    <mergeCell ref="A327:A354"/>
    <mergeCell ref="D180:D182"/>
    <mergeCell ref="E180:E182"/>
    <mergeCell ref="B204:C204"/>
    <mergeCell ref="J410:J412"/>
    <mergeCell ref="H435:H436"/>
    <mergeCell ref="I435:I436"/>
    <mergeCell ref="J435:J436"/>
    <mergeCell ref="K435:K436"/>
    <mergeCell ref="J427:J428"/>
    <mergeCell ref="K410:K414"/>
    <mergeCell ref="K424:K425"/>
    <mergeCell ref="I410:I412"/>
    <mergeCell ref="H427:H428"/>
    <mergeCell ref="K427:K431"/>
    <mergeCell ref="I427:I428"/>
    <mergeCell ref="G395:K395"/>
    <mergeCell ref="B397:C397"/>
    <mergeCell ref="C430:C432"/>
    <mergeCell ref="D430:D432"/>
    <mergeCell ref="B398:B403"/>
    <mergeCell ref="E352:E353"/>
    <mergeCell ref="B393:B396"/>
    <mergeCell ref="C393:C394"/>
    <mergeCell ref="D393:D394"/>
    <mergeCell ref="B410:B414"/>
    <mergeCell ref="E405:E406"/>
    <mergeCell ref="C407:C408"/>
    <mergeCell ref="B392:C392"/>
    <mergeCell ref="D405:D406"/>
    <mergeCell ref="B378:C378"/>
    <mergeCell ref="C379:C382"/>
    <mergeCell ref="B356:B377"/>
    <mergeCell ref="C356:C377"/>
    <mergeCell ref="B415:C415"/>
    <mergeCell ref="B416:B420"/>
    <mergeCell ref="G356:K356"/>
    <mergeCell ref="E401:E403"/>
    <mergeCell ref="G358:K358"/>
    <mergeCell ref="G379:K379"/>
    <mergeCell ref="A410:A413"/>
    <mergeCell ref="A416:A420"/>
    <mergeCell ref="E327:E345"/>
    <mergeCell ref="F327:F345"/>
    <mergeCell ref="D356:D377"/>
    <mergeCell ref="E356:E377"/>
    <mergeCell ref="C347:C348"/>
    <mergeCell ref="D347:D348"/>
    <mergeCell ref="E347:E348"/>
    <mergeCell ref="D352:D353"/>
    <mergeCell ref="D327:D345"/>
    <mergeCell ref="B352:B353"/>
    <mergeCell ref="B351:C351"/>
    <mergeCell ref="B347:B350"/>
    <mergeCell ref="D349:D350"/>
    <mergeCell ref="C352:C353"/>
    <mergeCell ref="B354:C354"/>
    <mergeCell ref="A405:A408"/>
    <mergeCell ref="A398:A403"/>
    <mergeCell ref="E395:E396"/>
    <mergeCell ref="B404:C404"/>
    <mergeCell ref="F393:F394"/>
    <mergeCell ref="F356:F377"/>
    <mergeCell ref="F352:F353"/>
    <mergeCell ref="A275:A309"/>
    <mergeCell ref="B275:B309"/>
    <mergeCell ref="C275:C309"/>
    <mergeCell ref="D275:D309"/>
    <mergeCell ref="E275:E309"/>
    <mergeCell ref="A230:A273"/>
    <mergeCell ref="B274:C274"/>
    <mergeCell ref="D269:D272"/>
    <mergeCell ref="B273:C273"/>
    <mergeCell ref="B242:C242"/>
    <mergeCell ref="B266:C266"/>
    <mergeCell ref="B268:C268"/>
    <mergeCell ref="B243:B265"/>
    <mergeCell ref="B269:B272"/>
    <mergeCell ref="C269:C272"/>
    <mergeCell ref="C230:C241"/>
    <mergeCell ref="D230:D241"/>
    <mergeCell ref="E269:E272"/>
    <mergeCell ref="E230:E241"/>
    <mergeCell ref="B235:B241"/>
    <mergeCell ref="A205:A228"/>
    <mergeCell ref="C222:C228"/>
    <mergeCell ref="A393:A396"/>
    <mergeCell ref="C395:C396"/>
    <mergeCell ref="D395:D396"/>
    <mergeCell ref="B379:B389"/>
    <mergeCell ref="C384:C389"/>
    <mergeCell ref="D401:D403"/>
    <mergeCell ref="C401:C403"/>
    <mergeCell ref="C391:F391"/>
    <mergeCell ref="F401:F403"/>
    <mergeCell ref="B390:C390"/>
    <mergeCell ref="F379:F382"/>
    <mergeCell ref="E393:E394"/>
    <mergeCell ref="D384:D389"/>
    <mergeCell ref="E384:E389"/>
    <mergeCell ref="F384:F389"/>
    <mergeCell ref="F395:F396"/>
    <mergeCell ref="A356:A377"/>
    <mergeCell ref="E379:E382"/>
    <mergeCell ref="D379:D382"/>
    <mergeCell ref="C311:C320"/>
    <mergeCell ref="D311:D320"/>
    <mergeCell ref="C322:C324"/>
    <mergeCell ref="B69:C69"/>
    <mergeCell ref="C70:C71"/>
    <mergeCell ref="B321:C321"/>
    <mergeCell ref="F430:F432"/>
    <mergeCell ref="B422:B425"/>
    <mergeCell ref="C416:C420"/>
    <mergeCell ref="D416:D420"/>
    <mergeCell ref="E416:E420"/>
    <mergeCell ref="F416:F420"/>
    <mergeCell ref="D427:D429"/>
    <mergeCell ref="C427:C429"/>
    <mergeCell ref="E427:E429"/>
    <mergeCell ref="F427:F429"/>
    <mergeCell ref="D422:D425"/>
    <mergeCell ref="C422:C425"/>
    <mergeCell ref="E422:E425"/>
    <mergeCell ref="F422:F425"/>
    <mergeCell ref="C349:C350"/>
    <mergeCell ref="B409:C409"/>
    <mergeCell ref="F349:F350"/>
    <mergeCell ref="B127:C127"/>
    <mergeCell ref="F128:F129"/>
    <mergeCell ref="D407:D408"/>
    <mergeCell ref="F192:F198"/>
    <mergeCell ref="A153:A169"/>
    <mergeCell ref="F9:F14"/>
    <mergeCell ref="C15:C22"/>
    <mergeCell ref="D15:D22"/>
    <mergeCell ref="E15:E22"/>
    <mergeCell ref="F15:F22"/>
    <mergeCell ref="B152:C152"/>
    <mergeCell ref="E70:E71"/>
    <mergeCell ref="F70:F71"/>
    <mergeCell ref="E73:E77"/>
    <mergeCell ref="F73:F77"/>
    <mergeCell ref="E87:E126"/>
    <mergeCell ref="F87:F126"/>
    <mergeCell ref="D70:D71"/>
    <mergeCell ref="B78:C78"/>
    <mergeCell ref="B79:B126"/>
    <mergeCell ref="C79:C85"/>
    <mergeCell ref="C73:C77"/>
    <mergeCell ref="A140:A151"/>
    <mergeCell ref="A9:A22"/>
    <mergeCell ref="B9:B22"/>
    <mergeCell ref="C9:C14"/>
    <mergeCell ref="D9:D14"/>
    <mergeCell ref="E9:E14"/>
    <mergeCell ref="B139:C139"/>
    <mergeCell ref="B132:C132"/>
    <mergeCell ref="B133:B138"/>
    <mergeCell ref="G133:K133"/>
    <mergeCell ref="G128:K128"/>
    <mergeCell ref="B140:B151"/>
    <mergeCell ref="C87:C118"/>
    <mergeCell ref="C119:C126"/>
    <mergeCell ref="F143:F151"/>
    <mergeCell ref="G143:K143"/>
    <mergeCell ref="C140:C142"/>
    <mergeCell ref="C143:C151"/>
    <mergeCell ref="H1:J1"/>
    <mergeCell ref="H2:J2"/>
    <mergeCell ref="A6:K6"/>
    <mergeCell ref="A7:A8"/>
    <mergeCell ref="B7:B8"/>
    <mergeCell ref="C7:C8"/>
    <mergeCell ref="D7:E7"/>
    <mergeCell ref="F7:F8"/>
    <mergeCell ref="G7:K7"/>
    <mergeCell ref="H3:K3"/>
    <mergeCell ref="H4:K4"/>
    <mergeCell ref="B23:C23"/>
    <mergeCell ref="G9:K9"/>
    <mergeCell ref="F24:F25"/>
    <mergeCell ref="G24:K24"/>
    <mergeCell ref="G19:K19"/>
    <mergeCell ref="G21:K21"/>
    <mergeCell ref="A24:A67"/>
    <mergeCell ref="D28:D67"/>
    <mergeCell ref="E28:E67"/>
    <mergeCell ref="G53:K53"/>
    <mergeCell ref="G64:K64"/>
    <mergeCell ref="F28:F67"/>
    <mergeCell ref="E24:E25"/>
    <mergeCell ref="G46:K46"/>
    <mergeCell ref="C28:C67"/>
    <mergeCell ref="C24:C25"/>
    <mergeCell ref="D24:D25"/>
    <mergeCell ref="B24:B68"/>
    <mergeCell ref="K39:K41"/>
    <mergeCell ref="F199:F203"/>
    <mergeCell ref="F184:F188"/>
    <mergeCell ref="G213:K213"/>
    <mergeCell ref="G269:G271"/>
    <mergeCell ref="G261:K261"/>
    <mergeCell ref="G263:K263"/>
    <mergeCell ref="G239:K239"/>
    <mergeCell ref="G184:K184"/>
    <mergeCell ref="G189:K189"/>
    <mergeCell ref="G223:K223"/>
    <mergeCell ref="G225:K225"/>
    <mergeCell ref="G219:K219"/>
    <mergeCell ref="J269:J271"/>
    <mergeCell ref="G192:K192"/>
    <mergeCell ref="G194:K194"/>
    <mergeCell ref="G199:K199"/>
    <mergeCell ref="G201:K201"/>
    <mergeCell ref="G205:K205"/>
    <mergeCell ref="G227:K227"/>
    <mergeCell ref="F269:F272"/>
    <mergeCell ref="F243:F265"/>
    <mergeCell ref="F230:F241"/>
    <mergeCell ref="F222:F228"/>
    <mergeCell ref="G230:K231"/>
    <mergeCell ref="G153:K153"/>
    <mergeCell ref="G155:K155"/>
    <mergeCell ref="F189:F191"/>
    <mergeCell ref="K129:K131"/>
    <mergeCell ref="E153:E154"/>
    <mergeCell ref="G180:K180"/>
    <mergeCell ref="G171:K171"/>
    <mergeCell ref="G129:G131"/>
    <mergeCell ref="H129:H131"/>
    <mergeCell ref="I129:I131"/>
    <mergeCell ref="J129:J131"/>
    <mergeCell ref="G160:K160"/>
    <mergeCell ref="K157:K159"/>
    <mergeCell ref="G140:K140"/>
    <mergeCell ref="G145:K145"/>
    <mergeCell ref="G147:K147"/>
    <mergeCell ref="F180:F182"/>
    <mergeCell ref="F153:F154"/>
    <mergeCell ref="E133:E136"/>
    <mergeCell ref="E128:E129"/>
    <mergeCell ref="G243:K243"/>
    <mergeCell ref="K269:K271"/>
    <mergeCell ref="H269:H271"/>
    <mergeCell ref="G233:K233"/>
    <mergeCell ref="K245:K247"/>
    <mergeCell ref="K249:K254"/>
    <mergeCell ref="K256:K257"/>
    <mergeCell ref="G207:K207"/>
    <mergeCell ref="E322:E324"/>
    <mergeCell ref="E311:E320"/>
    <mergeCell ref="F275:F309"/>
    <mergeCell ref="G275:K275"/>
    <mergeCell ref="F205:F213"/>
    <mergeCell ref="F214:F221"/>
    <mergeCell ref="K276:K277"/>
    <mergeCell ref="B310:C310"/>
    <mergeCell ref="B346:C346"/>
    <mergeCell ref="B311:B312"/>
    <mergeCell ref="D322:D324"/>
    <mergeCell ref="B313:B320"/>
    <mergeCell ref="B325:C325"/>
    <mergeCell ref="B326:C326"/>
    <mergeCell ref="C327:C345"/>
    <mergeCell ref="B327:B330"/>
    <mergeCell ref="A427:A432"/>
    <mergeCell ref="G405:G406"/>
    <mergeCell ref="H405:H406"/>
    <mergeCell ref="I405:I406"/>
    <mergeCell ref="G410:G412"/>
    <mergeCell ref="H410:H412"/>
    <mergeCell ref="G422:K422"/>
    <mergeCell ref="B438:B442"/>
    <mergeCell ref="B427:B433"/>
    <mergeCell ref="C441:C442"/>
    <mergeCell ref="D441:D442"/>
    <mergeCell ref="E441:E442"/>
    <mergeCell ref="F441:F442"/>
    <mergeCell ref="C405:C406"/>
    <mergeCell ref="A422:A425"/>
    <mergeCell ref="F405:F406"/>
    <mergeCell ref="J405:J406"/>
    <mergeCell ref="K405:K406"/>
    <mergeCell ref="K438:K440"/>
    <mergeCell ref="A435:A446"/>
    <mergeCell ref="B405:B408"/>
    <mergeCell ref="E407:E408"/>
    <mergeCell ref="F407:F408"/>
    <mergeCell ref="G435:G436"/>
    <mergeCell ref="A448:A451"/>
    <mergeCell ref="C448:C451"/>
    <mergeCell ref="D448:D451"/>
    <mergeCell ref="E448:E451"/>
    <mergeCell ref="F448:F451"/>
    <mergeCell ref="G448:K448"/>
    <mergeCell ref="B448:B452"/>
    <mergeCell ref="B444:B445"/>
    <mergeCell ref="C438:C440"/>
    <mergeCell ref="D438:D440"/>
    <mergeCell ref="E438:E440"/>
    <mergeCell ref="F438:F440"/>
    <mergeCell ref="G369:K369"/>
    <mergeCell ref="G371:K371"/>
    <mergeCell ref="G381:K381"/>
    <mergeCell ref="G313:K313"/>
    <mergeCell ref="G294:K294"/>
    <mergeCell ref="G344:K344"/>
    <mergeCell ref="G347:K347"/>
    <mergeCell ref="G333:K333"/>
    <mergeCell ref="G317:K317"/>
    <mergeCell ref="G319:K319"/>
    <mergeCell ref="G322:K322"/>
    <mergeCell ref="G327:K328"/>
    <mergeCell ref="G330:K330"/>
    <mergeCell ref="G300:K300"/>
    <mergeCell ref="G315:K315"/>
    <mergeCell ref="G427:G428"/>
    <mergeCell ref="B421:C421"/>
    <mergeCell ref="E430:E432"/>
    <mergeCell ref="B355:C355"/>
    <mergeCell ref="G255:K255"/>
    <mergeCell ref="G259:K259"/>
    <mergeCell ref="G308:K308"/>
    <mergeCell ref="F322:F324"/>
    <mergeCell ref="F311:F320"/>
    <mergeCell ref="G311:K311"/>
    <mergeCell ref="G352:K352"/>
    <mergeCell ref="G336:K336"/>
    <mergeCell ref="G340:K340"/>
    <mergeCell ref="F347:F348"/>
    <mergeCell ref="I269:I271"/>
    <mergeCell ref="G282:K282"/>
    <mergeCell ref="G286:K286"/>
    <mergeCell ref="G306:K306"/>
    <mergeCell ref="G291:K291"/>
    <mergeCell ref="G393:K393"/>
    <mergeCell ref="G364:K364"/>
    <mergeCell ref="G387:K387"/>
    <mergeCell ref="G360:K360"/>
    <mergeCell ref="G362:K362"/>
    <mergeCell ref="B229:C229"/>
    <mergeCell ref="C214:C221"/>
    <mergeCell ref="C243:C265"/>
    <mergeCell ref="D243:D265"/>
    <mergeCell ref="E243:E265"/>
    <mergeCell ref="B184:B203"/>
    <mergeCell ref="B230:B234"/>
    <mergeCell ref="C199:C203"/>
    <mergeCell ref="D199:D203"/>
    <mergeCell ref="E199:E203"/>
    <mergeCell ref="D222:D228"/>
    <mergeCell ref="E222:E228"/>
    <mergeCell ref="E214:E221"/>
    <mergeCell ref="E192:E198"/>
    <mergeCell ref="D214:D221"/>
    <mergeCell ref="A70:A77"/>
    <mergeCell ref="G79:K79"/>
    <mergeCell ref="G82:K82"/>
    <mergeCell ref="G84:K84"/>
    <mergeCell ref="G87:K87"/>
    <mergeCell ref="G94:K94"/>
    <mergeCell ref="G98:K98"/>
    <mergeCell ref="G107:K107"/>
    <mergeCell ref="G111:K111"/>
    <mergeCell ref="A79:A126"/>
    <mergeCell ref="G70:K70"/>
    <mergeCell ref="D79:D85"/>
    <mergeCell ref="E79:E85"/>
    <mergeCell ref="B70:B77"/>
    <mergeCell ref="D73:D77"/>
    <mergeCell ref="D87:D126"/>
    <mergeCell ref="F79:F85"/>
    <mergeCell ref="G117:K117"/>
    <mergeCell ref="G119:K119"/>
    <mergeCell ref="G124:K124"/>
    <mergeCell ref="A128:A131"/>
    <mergeCell ref="A133:A138"/>
    <mergeCell ref="D128:D129"/>
    <mergeCell ref="C137:C138"/>
    <mergeCell ref="D137:D138"/>
    <mergeCell ref="E137:E138"/>
    <mergeCell ref="F137:F138"/>
    <mergeCell ref="F133:F136"/>
    <mergeCell ref="C133:C136"/>
    <mergeCell ref="B128:B131"/>
    <mergeCell ref="D133:D136"/>
    <mergeCell ref="C128:C129"/>
    <mergeCell ref="C180:C182"/>
    <mergeCell ref="E140:E142"/>
    <mergeCell ref="F140:F142"/>
    <mergeCell ref="E143:E151"/>
    <mergeCell ref="C171:C179"/>
    <mergeCell ref="D171:D179"/>
    <mergeCell ref="B170:C170"/>
    <mergeCell ref="F171:F179"/>
    <mergeCell ref="C155:C156"/>
    <mergeCell ref="D155:D156"/>
    <mergeCell ref="F155:F156"/>
    <mergeCell ref="E158:E169"/>
    <mergeCell ref="F158:F169"/>
    <mergeCell ref="E155:E156"/>
    <mergeCell ref="B153:B169"/>
    <mergeCell ref="C153:C154"/>
    <mergeCell ref="D153:D154"/>
    <mergeCell ref="C158:C169"/>
    <mergeCell ref="D158:D169"/>
    <mergeCell ref="E171:E179"/>
    <mergeCell ref="D140:D142"/>
    <mergeCell ref="D143:D151"/>
  </mergeCells>
  <phoneticPr fontId="25" type="noConversion"/>
  <printOptions horizontalCentered="1"/>
  <pageMargins left="0.78740157480314965" right="0.78740157480314965" top="1.1811023622047245" bottom="0.51181102362204722" header="0.51181102362204722" footer="0.51181102362204722"/>
  <pageSetup paperSize="9" scale="61" fitToHeight="0" orientation="landscape" r:id="rId1"/>
  <rowBreaks count="35" manualBreakCount="35">
    <brk id="23" max="10" man="1"/>
    <brk id="35" max="10" man="1"/>
    <brk id="50" max="10" man="1"/>
    <brk id="65" max="10" man="1"/>
    <brk id="81" max="10" man="1"/>
    <brk id="91" max="10" man="1"/>
    <brk id="103" max="10" man="1"/>
    <brk id="114" max="10" man="1"/>
    <brk id="125" max="10" man="1"/>
    <brk id="144" max="10" man="1"/>
    <brk id="159" max="10" man="1"/>
    <brk id="170" max="10" man="1"/>
    <brk id="183" max="10" man="1"/>
    <brk id="197" max="10" man="1"/>
    <brk id="211" max="10" man="1"/>
    <brk id="229" max="10" man="1"/>
    <brk id="246" max="10" man="1"/>
    <brk id="260" max="10" man="1"/>
    <brk id="277" max="10" man="1"/>
    <brk id="292" max="10" man="1"/>
    <brk id="303" max="10" man="1"/>
    <brk id="312" max="10" man="1"/>
    <brk id="321" max="10" man="1"/>
    <brk id="329" max="10" man="1"/>
    <brk id="339" max="10" man="1"/>
    <brk id="351" max="10" man="1"/>
    <brk id="365" max="10" man="1"/>
    <brk id="373" max="10" man="1"/>
    <brk id="386" max="10" man="1"/>
    <brk id="394" max="10" man="1"/>
    <brk id="404" max="10" man="1"/>
    <brk id="409" max="10" man="1"/>
    <brk id="421" max="10" man="1"/>
    <brk id="437" max="10" man="1"/>
    <brk id="453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4"/>
  <sheetViews>
    <sheetView zoomScale="90" zoomScaleNormal="90" workbookViewId="0">
      <selection activeCell="B42" sqref="B42"/>
    </sheetView>
  </sheetViews>
  <sheetFormatPr defaultRowHeight="15" x14ac:dyDescent="0.25"/>
  <cols>
    <col min="1" max="1" width="5.5703125" customWidth="1"/>
    <col min="2" max="2" width="29.7109375" customWidth="1"/>
    <col min="3" max="3" width="18.28515625" customWidth="1"/>
    <col min="4" max="4" width="16.28515625" customWidth="1"/>
    <col min="5" max="5" width="17.140625" customWidth="1"/>
    <col min="6" max="6" width="19.28515625" customWidth="1"/>
    <col min="7" max="7" width="17.85546875" customWidth="1"/>
    <col min="8" max="8" width="15.42578125" customWidth="1"/>
    <col min="9" max="9" width="16.7109375" customWidth="1"/>
    <col min="10" max="10" width="17.42578125" customWidth="1"/>
  </cols>
  <sheetData>
    <row r="1" spans="1:10" ht="16.5" x14ac:dyDescent="0.25">
      <c r="A1" s="33"/>
      <c r="B1" s="33"/>
      <c r="C1" s="537" t="s">
        <v>155</v>
      </c>
      <c r="D1" s="537"/>
      <c r="E1" s="537"/>
      <c r="F1" s="537"/>
      <c r="G1" s="33"/>
      <c r="H1" s="33"/>
      <c r="I1" s="33"/>
      <c r="J1" s="33"/>
    </row>
    <row r="2" spans="1:10" ht="17.25" thickBot="1" x14ac:dyDescent="0.3">
      <c r="A2" s="33"/>
      <c r="B2" s="33"/>
      <c r="C2" s="33"/>
      <c r="D2" s="33"/>
      <c r="E2" s="33"/>
      <c r="F2" s="33"/>
      <c r="G2" s="33"/>
      <c r="H2" s="33"/>
      <c r="I2" s="33"/>
      <c r="J2" s="33"/>
    </row>
    <row r="3" spans="1:10" ht="16.5" x14ac:dyDescent="0.25">
      <c r="A3" s="538" t="s">
        <v>4</v>
      </c>
      <c r="B3" s="540" t="s">
        <v>119</v>
      </c>
      <c r="C3" s="542" t="s">
        <v>156</v>
      </c>
      <c r="D3" s="543"/>
      <c r="E3" s="543"/>
      <c r="F3" s="532" t="s">
        <v>120</v>
      </c>
      <c r="G3" s="544" t="s">
        <v>157</v>
      </c>
      <c r="H3" s="545"/>
      <c r="I3" s="546"/>
      <c r="J3" s="532" t="s">
        <v>120</v>
      </c>
    </row>
    <row r="4" spans="1:10" ht="16.5" x14ac:dyDescent="0.25">
      <c r="A4" s="539"/>
      <c r="B4" s="541"/>
      <c r="C4" s="34" t="s">
        <v>121</v>
      </c>
      <c r="D4" s="35" t="s">
        <v>122</v>
      </c>
      <c r="E4" s="35" t="s">
        <v>123</v>
      </c>
      <c r="F4" s="533"/>
      <c r="G4" s="34" t="s">
        <v>121</v>
      </c>
      <c r="H4" s="35" t="s">
        <v>122</v>
      </c>
      <c r="I4" s="35" t="s">
        <v>123</v>
      </c>
      <c r="J4" s="533"/>
    </row>
    <row r="5" spans="1:10" ht="16.5" x14ac:dyDescent="0.25">
      <c r="A5" s="38">
        <v>1</v>
      </c>
      <c r="B5" s="39" t="s">
        <v>124</v>
      </c>
      <c r="C5" s="63">
        <v>4200000</v>
      </c>
      <c r="D5" s="40">
        <v>8445000</v>
      </c>
      <c r="E5" s="40"/>
      <c r="F5" s="40">
        <f>C5+D5+E5</f>
        <v>12645000</v>
      </c>
      <c r="G5" s="40">
        <v>4200000</v>
      </c>
      <c r="H5" s="40">
        <v>5916755.5999999996</v>
      </c>
      <c r="I5" s="40"/>
      <c r="J5" s="40">
        <f>G5+H5+I5</f>
        <v>10116755.6</v>
      </c>
    </row>
    <row r="6" spans="1:10" ht="16.5" x14ac:dyDescent="0.25">
      <c r="A6" s="534">
        <f>A5+1</f>
        <v>2</v>
      </c>
      <c r="B6" s="39" t="s">
        <v>125</v>
      </c>
      <c r="C6" s="40">
        <v>26915580</v>
      </c>
      <c r="D6" s="40">
        <f t="shared" ref="D6:I6" si="0">D7+D8+D9</f>
        <v>0</v>
      </c>
      <c r="E6" s="40">
        <f t="shared" si="0"/>
        <v>0</v>
      </c>
      <c r="F6" s="63">
        <v>26915580</v>
      </c>
      <c r="G6" s="40">
        <v>26915580</v>
      </c>
      <c r="H6" s="40">
        <f t="shared" si="0"/>
        <v>0</v>
      </c>
      <c r="I6" s="40">
        <f t="shared" si="0"/>
        <v>0</v>
      </c>
      <c r="J6" s="40">
        <v>26915580</v>
      </c>
    </row>
    <row r="7" spans="1:10" x14ac:dyDescent="0.25">
      <c r="A7" s="535"/>
      <c r="B7" s="64" t="s">
        <v>126</v>
      </c>
      <c r="C7" s="65">
        <v>0</v>
      </c>
      <c r="D7" s="65"/>
      <c r="E7" s="65"/>
      <c r="F7" s="65">
        <f>C7+D7+E7</f>
        <v>0</v>
      </c>
      <c r="G7" s="65">
        <f t="shared" ref="G7" si="1">D7+E7+F7</f>
        <v>0</v>
      </c>
      <c r="H7" s="65"/>
      <c r="I7" s="65"/>
      <c r="J7" s="65">
        <f>G7+H7+I7</f>
        <v>0</v>
      </c>
    </row>
    <row r="8" spans="1:10" x14ac:dyDescent="0.25">
      <c r="A8" s="535"/>
      <c r="B8" s="64" t="s">
        <v>127</v>
      </c>
      <c r="C8" s="66">
        <v>23115580</v>
      </c>
      <c r="D8" s="65"/>
      <c r="E8" s="65"/>
      <c r="F8" s="67">
        <f>C8+D8+E8</f>
        <v>23115580</v>
      </c>
      <c r="G8" s="65">
        <v>23115580</v>
      </c>
      <c r="H8" s="65"/>
      <c r="I8" s="65"/>
      <c r="J8" s="65">
        <v>23115580</v>
      </c>
    </row>
    <row r="9" spans="1:10" x14ac:dyDescent="0.25">
      <c r="A9" s="536"/>
      <c r="B9" s="64" t="s">
        <v>128</v>
      </c>
      <c r="C9" s="68">
        <v>3800000</v>
      </c>
      <c r="D9" s="65"/>
      <c r="E9" s="65"/>
      <c r="F9" s="69">
        <f>C9+D9+E9</f>
        <v>3800000</v>
      </c>
      <c r="G9" s="68">
        <v>3800000</v>
      </c>
      <c r="H9" s="65"/>
      <c r="I9" s="65"/>
      <c r="J9" s="68">
        <v>3800000</v>
      </c>
    </row>
    <row r="10" spans="1:10" ht="16.5" x14ac:dyDescent="0.25">
      <c r="A10" s="38">
        <f>A6+1</f>
        <v>3</v>
      </c>
      <c r="B10" s="39" t="s">
        <v>129</v>
      </c>
      <c r="C10" s="70">
        <v>1808516.74</v>
      </c>
      <c r="D10" s="71">
        <v>14821830</v>
      </c>
      <c r="E10" s="40"/>
      <c r="F10" s="70">
        <f>SUM(C10:E10)</f>
        <v>16630346.74</v>
      </c>
      <c r="G10" s="70">
        <v>1576506.98</v>
      </c>
      <c r="H10" s="71">
        <v>12733742.119999999</v>
      </c>
      <c r="I10" s="40"/>
      <c r="J10" s="70">
        <f>SUM(H10+G10)</f>
        <v>14310249.1</v>
      </c>
    </row>
    <row r="11" spans="1:10" ht="16.5" x14ac:dyDescent="0.25">
      <c r="A11" s="38">
        <f t="shared" ref="A11:A32" si="2">A10+1</f>
        <v>4</v>
      </c>
      <c r="B11" s="39" t="s">
        <v>130</v>
      </c>
      <c r="C11" s="42">
        <v>75213244.939999998</v>
      </c>
      <c r="D11" s="40">
        <v>230864518</v>
      </c>
      <c r="E11" s="40"/>
      <c r="F11" s="40">
        <f>SUM(C11:E11)</f>
        <v>306077762.94</v>
      </c>
      <c r="G11" s="40">
        <v>74120623.390000001</v>
      </c>
      <c r="H11" s="72">
        <v>213769784.13999999</v>
      </c>
      <c r="I11" s="40"/>
      <c r="J11" s="73">
        <f>G11+H11+I10</f>
        <v>287890407.52999997</v>
      </c>
    </row>
    <row r="12" spans="1:10" ht="16.5" x14ac:dyDescent="0.25">
      <c r="A12" s="36">
        <f t="shared" si="2"/>
        <v>5</v>
      </c>
      <c r="B12" s="39" t="s">
        <v>131</v>
      </c>
      <c r="C12" s="42">
        <v>2794726.82</v>
      </c>
      <c r="D12" s="40"/>
      <c r="E12" s="40"/>
      <c r="F12" s="42">
        <v>2794726.82</v>
      </c>
      <c r="G12" s="42">
        <v>2759843.63</v>
      </c>
      <c r="H12" s="40"/>
      <c r="I12" s="40"/>
      <c r="J12" s="41">
        <f t="shared" ref="J12:J30" si="3">G12+H12+I12</f>
        <v>2759843.63</v>
      </c>
    </row>
    <row r="13" spans="1:10" ht="16.5" x14ac:dyDescent="0.25">
      <c r="A13" s="36">
        <f t="shared" si="2"/>
        <v>6</v>
      </c>
      <c r="B13" s="39" t="s">
        <v>132</v>
      </c>
      <c r="C13" s="42">
        <v>83508890.439999998</v>
      </c>
      <c r="D13" s="40">
        <v>3297288.81</v>
      </c>
      <c r="E13" s="40"/>
      <c r="F13" s="41">
        <f t="shared" ref="F13:F30" si="4">C13+D13+E13</f>
        <v>86806179.25</v>
      </c>
      <c r="G13" s="42">
        <v>83200768.150000006</v>
      </c>
      <c r="H13" s="40">
        <v>3043539.4</v>
      </c>
      <c r="I13" s="40"/>
      <c r="J13" s="41">
        <f t="shared" si="3"/>
        <v>86244307.550000012</v>
      </c>
    </row>
    <row r="14" spans="1:10" ht="16.5" x14ac:dyDescent="0.25">
      <c r="A14" s="36">
        <f t="shared" si="2"/>
        <v>7</v>
      </c>
      <c r="B14" s="39" t="s">
        <v>133</v>
      </c>
      <c r="C14" s="42">
        <v>4010888.85</v>
      </c>
      <c r="D14" s="40">
        <v>5825435.0599999996</v>
      </c>
      <c r="E14" s="40">
        <v>1034563.39</v>
      </c>
      <c r="F14" s="41">
        <f>SUM(C14:E14)</f>
        <v>10870887.300000001</v>
      </c>
      <c r="G14" s="42">
        <v>3943171.79</v>
      </c>
      <c r="H14" s="40">
        <v>5741664.2400000002</v>
      </c>
      <c r="I14" s="40">
        <v>1017096.54</v>
      </c>
      <c r="J14" s="41">
        <f t="shared" si="3"/>
        <v>10701932.57</v>
      </c>
    </row>
    <row r="15" spans="1:10" ht="16.5" x14ac:dyDescent="0.25">
      <c r="A15" s="36">
        <f t="shared" si="2"/>
        <v>8</v>
      </c>
      <c r="B15" s="39" t="s">
        <v>134</v>
      </c>
      <c r="C15" s="42">
        <v>2644533.77</v>
      </c>
      <c r="D15" s="40">
        <v>154951012.97999999</v>
      </c>
      <c r="E15" s="40"/>
      <c r="F15" s="41">
        <f t="shared" si="4"/>
        <v>157595546.75</v>
      </c>
      <c r="G15" s="42">
        <v>2020475.82</v>
      </c>
      <c r="H15" s="40">
        <v>154951012.97</v>
      </c>
      <c r="I15" s="40"/>
      <c r="J15" s="73">
        <f t="shared" si="3"/>
        <v>156971488.78999999</v>
      </c>
    </row>
    <row r="16" spans="1:10" ht="16.5" x14ac:dyDescent="0.25">
      <c r="A16" s="36">
        <f t="shared" si="2"/>
        <v>9</v>
      </c>
      <c r="B16" s="39" t="s">
        <v>135</v>
      </c>
      <c r="C16" s="42">
        <v>965045.16</v>
      </c>
      <c r="D16" s="40"/>
      <c r="E16" s="40"/>
      <c r="F16" s="41">
        <f t="shared" si="4"/>
        <v>965045.16</v>
      </c>
      <c r="G16" s="42">
        <v>887045.16</v>
      </c>
      <c r="H16" s="40"/>
      <c r="I16" s="40"/>
      <c r="J16" s="41">
        <f t="shared" si="3"/>
        <v>887045.16</v>
      </c>
    </row>
    <row r="17" spans="1:11" ht="16.5" x14ac:dyDescent="0.25">
      <c r="A17" s="36">
        <f t="shared" si="2"/>
        <v>10</v>
      </c>
      <c r="B17" s="39" t="s">
        <v>136</v>
      </c>
      <c r="C17" s="42">
        <v>586465</v>
      </c>
      <c r="D17" s="40">
        <v>970510</v>
      </c>
      <c r="E17" s="40"/>
      <c r="F17" s="41">
        <f t="shared" si="4"/>
        <v>1556975</v>
      </c>
      <c r="G17" s="42">
        <v>586465</v>
      </c>
      <c r="H17" s="40">
        <v>970510</v>
      </c>
      <c r="I17" s="40"/>
      <c r="J17" s="41">
        <f t="shared" si="3"/>
        <v>1556975</v>
      </c>
    </row>
    <row r="18" spans="1:11" ht="16.5" x14ac:dyDescent="0.25">
      <c r="A18" s="36">
        <f t="shared" si="2"/>
        <v>11</v>
      </c>
      <c r="B18" s="39" t="s">
        <v>137</v>
      </c>
      <c r="C18" s="42">
        <v>11816712.66</v>
      </c>
      <c r="D18" s="40"/>
      <c r="E18" s="40"/>
      <c r="F18" s="41">
        <f t="shared" si="4"/>
        <v>11816712.66</v>
      </c>
      <c r="G18" s="42">
        <v>11695265.529999999</v>
      </c>
      <c r="H18" s="40"/>
      <c r="I18" s="40"/>
      <c r="J18" s="41">
        <f t="shared" si="3"/>
        <v>11695265.529999999</v>
      </c>
    </row>
    <row r="19" spans="1:11" ht="16.5" x14ac:dyDescent="0.25">
      <c r="A19" s="36">
        <f t="shared" si="2"/>
        <v>12</v>
      </c>
      <c r="B19" s="39" t="s">
        <v>138</v>
      </c>
      <c r="C19" s="42">
        <v>103032483.59</v>
      </c>
      <c r="D19" s="40">
        <v>4564700</v>
      </c>
      <c r="E19" s="40"/>
      <c r="F19" s="41">
        <f t="shared" si="4"/>
        <v>107597183.59</v>
      </c>
      <c r="G19" s="42">
        <v>102598788.98999999</v>
      </c>
      <c r="H19" s="40">
        <v>4382566.05</v>
      </c>
      <c r="I19" s="40"/>
      <c r="J19" s="41">
        <f t="shared" si="3"/>
        <v>106981355.03999999</v>
      </c>
    </row>
    <row r="20" spans="1:11" ht="16.5" x14ac:dyDescent="0.25">
      <c r="A20" s="38">
        <f t="shared" si="2"/>
        <v>13</v>
      </c>
      <c r="B20" s="39" t="s">
        <v>139</v>
      </c>
      <c r="C20" s="42">
        <v>5261935.47</v>
      </c>
      <c r="D20" s="40"/>
      <c r="E20" s="40"/>
      <c r="F20" s="41">
        <f t="shared" si="4"/>
        <v>5261935.47</v>
      </c>
      <c r="G20" s="42">
        <v>5261935.47</v>
      </c>
      <c r="H20" s="40"/>
      <c r="I20" s="40"/>
      <c r="J20" s="41">
        <f t="shared" si="3"/>
        <v>5261935.47</v>
      </c>
    </row>
    <row r="21" spans="1:11" ht="16.5" x14ac:dyDescent="0.25">
      <c r="A21" s="36">
        <f t="shared" si="2"/>
        <v>14</v>
      </c>
      <c r="B21" s="39" t="s">
        <v>140</v>
      </c>
      <c r="C21" s="42">
        <v>24076547.609999999</v>
      </c>
      <c r="D21" s="40"/>
      <c r="E21" s="40"/>
      <c r="F21" s="41">
        <f t="shared" si="4"/>
        <v>24076547.609999999</v>
      </c>
      <c r="G21" s="42">
        <v>24076547.609999999</v>
      </c>
      <c r="H21" s="40"/>
      <c r="I21" s="40"/>
      <c r="J21" s="41">
        <f t="shared" si="3"/>
        <v>24076547.609999999</v>
      </c>
    </row>
    <row r="22" spans="1:11" ht="16.5" x14ac:dyDescent="0.25">
      <c r="A22" s="36">
        <f t="shared" si="2"/>
        <v>15</v>
      </c>
      <c r="B22" s="39" t="s">
        <v>141</v>
      </c>
      <c r="C22" s="42">
        <v>8096600</v>
      </c>
      <c r="D22" s="40">
        <v>3092346</v>
      </c>
      <c r="E22" s="40"/>
      <c r="F22" s="41">
        <f t="shared" si="4"/>
        <v>11188946</v>
      </c>
      <c r="G22" s="42">
        <v>8096600</v>
      </c>
      <c r="H22" s="40">
        <v>3092346</v>
      </c>
      <c r="I22" s="40"/>
      <c r="J22" s="41">
        <f t="shared" si="3"/>
        <v>11188946</v>
      </c>
    </row>
    <row r="23" spans="1:11" ht="16.5" x14ac:dyDescent="0.25">
      <c r="A23" s="36">
        <f t="shared" si="2"/>
        <v>16</v>
      </c>
      <c r="B23" s="39" t="s">
        <v>142</v>
      </c>
      <c r="C23" s="42">
        <v>123421652.86</v>
      </c>
      <c r="D23" s="40">
        <v>10607391.32</v>
      </c>
      <c r="E23" s="40">
        <v>227300.13</v>
      </c>
      <c r="F23" s="41">
        <f t="shared" si="4"/>
        <v>134256344.31</v>
      </c>
      <c r="G23" s="42">
        <v>123265809.14</v>
      </c>
      <c r="H23" s="40">
        <v>7732303.7599999998</v>
      </c>
      <c r="I23" s="40">
        <v>227300.13</v>
      </c>
      <c r="J23" s="41">
        <f t="shared" si="3"/>
        <v>131225413.03</v>
      </c>
    </row>
    <row r="24" spans="1:11" ht="16.5" x14ac:dyDescent="0.25">
      <c r="A24" s="36">
        <f t="shared" si="2"/>
        <v>17</v>
      </c>
      <c r="B24" s="39" t="s">
        <v>143</v>
      </c>
      <c r="C24" s="42">
        <v>941200</v>
      </c>
      <c r="D24" s="40"/>
      <c r="E24" s="40"/>
      <c r="F24" s="41">
        <f t="shared" si="4"/>
        <v>941200</v>
      </c>
      <c r="G24" s="42">
        <v>843750.25</v>
      </c>
      <c r="H24" s="40"/>
      <c r="I24" s="40"/>
      <c r="J24" s="41">
        <f t="shared" si="3"/>
        <v>843750.25</v>
      </c>
    </row>
    <row r="25" spans="1:11" ht="16.5" x14ac:dyDescent="0.25">
      <c r="A25" s="36">
        <f t="shared" si="2"/>
        <v>18</v>
      </c>
      <c r="B25" s="39" t="s">
        <v>144</v>
      </c>
      <c r="C25" s="42">
        <v>5246279.2</v>
      </c>
      <c r="D25" s="40">
        <v>36151853.939999998</v>
      </c>
      <c r="E25" s="40">
        <v>58170547.060000002</v>
      </c>
      <c r="F25" s="41">
        <f t="shared" si="4"/>
        <v>99568680.200000003</v>
      </c>
      <c r="G25" s="42">
        <v>5193279.05</v>
      </c>
      <c r="H25" s="40">
        <v>36151853.210000001</v>
      </c>
      <c r="I25" s="40">
        <v>58170546.829999998</v>
      </c>
      <c r="J25" s="41">
        <f t="shared" si="3"/>
        <v>99515679.090000004</v>
      </c>
      <c r="K25" s="74"/>
    </row>
    <row r="26" spans="1:11" ht="16.5" x14ac:dyDescent="0.25">
      <c r="A26" s="36">
        <f t="shared" si="2"/>
        <v>19</v>
      </c>
      <c r="B26" s="39" t="s">
        <v>145</v>
      </c>
      <c r="C26" s="42">
        <v>0</v>
      </c>
      <c r="D26" s="40">
        <v>0</v>
      </c>
      <c r="E26" s="40">
        <v>0</v>
      </c>
      <c r="F26" s="41">
        <f t="shared" si="4"/>
        <v>0</v>
      </c>
      <c r="G26" s="42">
        <v>0</v>
      </c>
      <c r="H26" s="40">
        <v>0</v>
      </c>
      <c r="I26" s="40">
        <v>0</v>
      </c>
      <c r="J26" s="41">
        <f t="shared" si="3"/>
        <v>0</v>
      </c>
    </row>
    <row r="27" spans="1:11" ht="16.5" x14ac:dyDescent="0.25">
      <c r="A27" s="36">
        <f t="shared" si="2"/>
        <v>20</v>
      </c>
      <c r="B27" s="39" t="s">
        <v>146</v>
      </c>
      <c r="C27" s="42">
        <v>259980.56</v>
      </c>
      <c r="D27" s="40"/>
      <c r="E27" s="40"/>
      <c r="F27" s="41">
        <f t="shared" si="4"/>
        <v>259980.56</v>
      </c>
      <c r="G27" s="42">
        <v>259980.56</v>
      </c>
      <c r="H27" s="40">
        <v>0</v>
      </c>
      <c r="I27" s="40"/>
      <c r="J27" s="41">
        <f t="shared" si="3"/>
        <v>259980.56</v>
      </c>
    </row>
    <row r="28" spans="1:11" ht="16.5" x14ac:dyDescent="0.25">
      <c r="A28" s="36">
        <f t="shared" si="2"/>
        <v>21</v>
      </c>
      <c r="B28" s="39" t="s">
        <v>147</v>
      </c>
      <c r="C28" s="42">
        <v>745000</v>
      </c>
      <c r="D28" s="40"/>
      <c r="E28" s="40"/>
      <c r="F28" s="41">
        <v>745000</v>
      </c>
      <c r="G28" s="42">
        <v>740375</v>
      </c>
      <c r="H28" s="40"/>
      <c r="I28" s="40"/>
      <c r="J28" s="41">
        <f t="shared" si="3"/>
        <v>740375</v>
      </c>
    </row>
    <row r="29" spans="1:11" ht="16.5" x14ac:dyDescent="0.25">
      <c r="A29" s="36">
        <f t="shared" si="2"/>
        <v>22</v>
      </c>
      <c r="B29" s="39" t="s">
        <v>148</v>
      </c>
      <c r="C29" s="42">
        <v>575359.6</v>
      </c>
      <c r="D29" s="40">
        <v>8291400</v>
      </c>
      <c r="E29" s="40">
        <v>53613600</v>
      </c>
      <c r="F29" s="41">
        <f>SUM(C29:E29)</f>
        <v>62480359.600000001</v>
      </c>
      <c r="G29" s="42">
        <v>545359.6</v>
      </c>
      <c r="H29" s="40">
        <v>8291400</v>
      </c>
      <c r="I29" s="40">
        <v>53613600</v>
      </c>
      <c r="J29" s="41">
        <f>SUM(G29:I29)</f>
        <v>62450359.600000001</v>
      </c>
    </row>
    <row r="30" spans="1:11" ht="33" x14ac:dyDescent="0.25">
      <c r="A30" s="43">
        <f t="shared" si="2"/>
        <v>23</v>
      </c>
      <c r="B30" s="75" t="s">
        <v>149</v>
      </c>
      <c r="C30" s="42">
        <v>20066190</v>
      </c>
      <c r="D30" s="42">
        <v>4242514.03</v>
      </c>
      <c r="E30" s="40"/>
      <c r="F30" s="41">
        <f t="shared" si="4"/>
        <v>24308704.030000001</v>
      </c>
      <c r="G30" s="42">
        <v>20066190</v>
      </c>
      <c r="H30" s="42">
        <v>2470473.6</v>
      </c>
      <c r="I30" s="40"/>
      <c r="J30" s="41">
        <f t="shared" si="3"/>
        <v>22536663.600000001</v>
      </c>
    </row>
    <row r="31" spans="1:11" ht="16.5" x14ac:dyDescent="0.25">
      <c r="A31" s="36">
        <f t="shared" si="2"/>
        <v>24</v>
      </c>
      <c r="B31" s="44" t="s">
        <v>150</v>
      </c>
      <c r="C31" s="45" t="s">
        <v>20</v>
      </c>
      <c r="D31" s="46"/>
      <c r="E31" s="46"/>
      <c r="F31" s="47" t="s">
        <v>35</v>
      </c>
      <c r="G31" s="45"/>
      <c r="H31" s="46"/>
      <c r="I31" s="46"/>
      <c r="J31" s="47" t="s">
        <v>35</v>
      </c>
    </row>
    <row r="32" spans="1:11" ht="16.5" x14ac:dyDescent="0.25">
      <c r="A32" s="36">
        <f t="shared" si="2"/>
        <v>25</v>
      </c>
      <c r="B32" s="44" t="s">
        <v>151</v>
      </c>
      <c r="C32" s="45"/>
      <c r="D32" s="46"/>
      <c r="E32" s="46"/>
      <c r="F32" s="47" t="s">
        <v>35</v>
      </c>
      <c r="G32" s="45"/>
      <c r="H32" s="46"/>
      <c r="I32" s="46"/>
      <c r="J32" s="47" t="s">
        <v>35</v>
      </c>
    </row>
    <row r="33" spans="1:10" ht="17.25" thickBot="1" x14ac:dyDescent="0.3">
      <c r="A33" s="48"/>
      <c r="B33" s="49" t="s">
        <v>109</v>
      </c>
      <c r="C33" s="96">
        <f>SUM(C7:C30)+C5</f>
        <v>506187833.2700001</v>
      </c>
      <c r="D33" s="97">
        <f>SUM(D5:D32)</f>
        <v>486125800.13999999</v>
      </c>
      <c r="E33" s="97">
        <f>SUM(E14:E29)</f>
        <v>113046010.58000001</v>
      </c>
      <c r="F33" s="95"/>
      <c r="G33" s="96">
        <f>SUM(G7:G30)+G5</f>
        <v>502854361.12000006</v>
      </c>
      <c r="H33" s="96">
        <f>SUM(H5:H30)</f>
        <v>459247951.09000003</v>
      </c>
      <c r="I33" s="96">
        <f>SUM(I6:I30)</f>
        <v>113028543.5</v>
      </c>
      <c r="J33" s="98">
        <f>G33+H33+I33</f>
        <v>1075130855.71</v>
      </c>
    </row>
    <row r="34" spans="1:10" ht="16.5" x14ac:dyDescent="0.25">
      <c r="A34" s="50" t="s">
        <v>152</v>
      </c>
      <c r="B34" s="51" t="s">
        <v>153</v>
      </c>
      <c r="C34" s="52"/>
      <c r="D34" s="52"/>
      <c r="E34" s="52"/>
      <c r="F34" s="53"/>
      <c r="G34" s="52"/>
      <c r="H34" s="52"/>
      <c r="I34" s="52"/>
      <c r="J34" s="53"/>
    </row>
    <row r="35" spans="1:10" ht="16.5" x14ac:dyDescent="0.25">
      <c r="A35" s="54"/>
      <c r="B35" s="55" t="s">
        <v>154</v>
      </c>
      <c r="C35" s="77"/>
      <c r="D35" s="56"/>
      <c r="E35" s="56"/>
      <c r="F35" s="57">
        <f>SUM(F33:F34)</f>
        <v>0</v>
      </c>
      <c r="G35" s="56"/>
      <c r="H35" s="56"/>
      <c r="I35" s="56"/>
      <c r="J35" s="57"/>
    </row>
    <row r="36" spans="1:10" ht="16.5" x14ac:dyDescent="0.25">
      <c r="A36" s="58"/>
      <c r="B36" s="58"/>
      <c r="C36" s="87"/>
      <c r="D36" s="58"/>
      <c r="E36" s="58"/>
      <c r="F36" s="58"/>
      <c r="G36" s="59"/>
      <c r="H36" s="59"/>
      <c r="I36" s="60"/>
      <c r="J36" s="58"/>
    </row>
    <row r="37" spans="1:10" ht="16.5" x14ac:dyDescent="0.25">
      <c r="A37" s="33"/>
      <c r="B37" s="33"/>
      <c r="C37" s="77"/>
      <c r="D37" s="33"/>
      <c r="E37" s="33"/>
      <c r="F37" s="33"/>
      <c r="G37" s="37"/>
      <c r="H37" s="33"/>
      <c r="I37" s="61"/>
      <c r="J37" s="33"/>
    </row>
    <row r="38" spans="1:10" ht="16.5" x14ac:dyDescent="0.25">
      <c r="A38" s="33"/>
      <c r="B38" s="33"/>
      <c r="C38" s="87"/>
      <c r="D38" s="33"/>
      <c r="E38" s="33"/>
      <c r="F38" s="33"/>
      <c r="G38" s="61"/>
      <c r="H38" s="33"/>
      <c r="I38" s="33"/>
      <c r="J38" s="33"/>
    </row>
    <row r="39" spans="1:10" x14ac:dyDescent="0.25">
      <c r="C39" s="78"/>
      <c r="F39" s="62"/>
      <c r="G39" s="62"/>
    </row>
    <row r="40" spans="1:10" ht="15.75" x14ac:dyDescent="0.25">
      <c r="B40" s="26" t="s">
        <v>110</v>
      </c>
      <c r="C40" s="85" t="e">
        <f>SUM(C35+C25+C9+C1+#REF!+#REF!+#REF!+#REF!+#REF!+#REF!+#REF!+#REF!+#REF!+#REF!+#REF!+#REF!+#REF!+#REF!+#REF!+#REF!+#REF!+#REF!)</f>
        <v>#VALUE!</v>
      </c>
      <c r="D40" s="85">
        <v>502854.36</v>
      </c>
      <c r="E40" s="27" t="e">
        <f>D40/C40</f>
        <v>#VALUE!</v>
      </c>
      <c r="F40" s="88"/>
      <c r="G40" s="62"/>
    </row>
    <row r="41" spans="1:10" ht="15.75" x14ac:dyDescent="0.25">
      <c r="B41" s="26" t="s">
        <v>111</v>
      </c>
      <c r="C41" s="22" t="e">
        <f>+SUM(#REF!+#REF!+#REF!+#REF!+#REF!+#REF!+#REF!+#REF!+#REF!+#REF!+#REF!+C6+C11+C26+C36)</f>
        <v>#REF!</v>
      </c>
      <c r="D41" s="86" t="s">
        <v>163</v>
      </c>
      <c r="E41" s="28" t="e">
        <f>D41/C41</f>
        <v>#REF!</v>
      </c>
      <c r="F41" s="89"/>
      <c r="G41" s="62"/>
    </row>
    <row r="42" spans="1:10" ht="16.5" thickBot="1" x14ac:dyDescent="0.3">
      <c r="B42" s="26" t="s">
        <v>112</v>
      </c>
      <c r="C42" s="94">
        <v>113046.01</v>
      </c>
      <c r="D42" s="29" t="e">
        <f>SUM(D27+D7+#REF!+#REF!+#REF!)</f>
        <v>#REF!</v>
      </c>
      <c r="E42" s="30" t="e">
        <f>D42/C42</f>
        <v>#REF!</v>
      </c>
      <c r="F42" s="90"/>
    </row>
    <row r="43" spans="1:10" ht="31.5" x14ac:dyDescent="0.25">
      <c r="B43" s="26" t="s">
        <v>113</v>
      </c>
      <c r="C43" s="16">
        <v>0</v>
      </c>
      <c r="D43" s="17">
        <v>0</v>
      </c>
      <c r="E43" s="31">
        <v>0</v>
      </c>
      <c r="F43" s="91"/>
    </row>
    <row r="44" spans="1:10" ht="15.75" x14ac:dyDescent="0.25">
      <c r="B44" s="32" t="s">
        <v>109</v>
      </c>
      <c r="C44" s="16" t="e">
        <f>SUM(C40:C42)</f>
        <v>#VALUE!</v>
      </c>
      <c r="D44" s="76">
        <v>1075130.8600000001</v>
      </c>
      <c r="E44" s="18" t="e">
        <f>D44/C44</f>
        <v>#VALUE!</v>
      </c>
      <c r="F44" s="92"/>
    </row>
  </sheetData>
  <mergeCells count="8">
    <mergeCell ref="J3:J4"/>
    <mergeCell ref="A6:A9"/>
    <mergeCell ref="C1:F1"/>
    <mergeCell ref="A3:A4"/>
    <mergeCell ref="B3:B4"/>
    <mergeCell ref="C3:E3"/>
    <mergeCell ref="F3:F4"/>
    <mergeCell ref="G3:I3"/>
  </mergeCells>
  <pageMargins left="0.70866141732283472" right="0.70866141732283472" top="0.74803149606299213" bottom="0.74803149606299213" header="0.31496062992125984" footer="0.31496062992125984"/>
  <pageSetup paperSize="9" scale="71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8"/>
  <sheetViews>
    <sheetView view="pageBreakPreview" topLeftCell="A4" zoomScale="60" zoomScaleNormal="100" workbookViewId="0">
      <selection activeCell="G9" sqref="G9:G10"/>
    </sheetView>
  </sheetViews>
  <sheetFormatPr defaultRowHeight="15" x14ac:dyDescent="0.25"/>
  <cols>
    <col min="1" max="1" width="9.28515625" customWidth="1"/>
    <col min="2" max="2" width="31.7109375" customWidth="1"/>
    <col min="3" max="3" width="12.85546875" customWidth="1"/>
    <col min="4" max="5" width="20.42578125" customWidth="1"/>
    <col min="6" max="6" width="14.5703125" customWidth="1"/>
    <col min="7" max="7" width="46.28515625" customWidth="1"/>
    <col min="8" max="8" width="15.7109375" customWidth="1"/>
    <col min="9" max="9" width="18.140625" customWidth="1"/>
    <col min="10" max="10" width="17.42578125" customWidth="1"/>
    <col min="11" max="11" width="28.5703125" customWidth="1"/>
    <col min="13" max="13" width="11.7109375" bestFit="1" customWidth="1"/>
  </cols>
  <sheetData>
    <row r="1" spans="1:13" ht="15.75" x14ac:dyDescent="0.25">
      <c r="A1" s="1"/>
      <c r="B1" s="2"/>
      <c r="C1" s="3"/>
      <c r="D1" s="4"/>
      <c r="E1" s="5"/>
      <c r="F1" s="2"/>
      <c r="G1" s="2"/>
      <c r="H1" s="565" t="s">
        <v>0</v>
      </c>
      <c r="I1" s="565"/>
      <c r="J1" s="565"/>
    </row>
    <row r="2" spans="1:13" ht="15.75" x14ac:dyDescent="0.25">
      <c r="A2" s="6"/>
      <c r="B2" s="7"/>
      <c r="C2" s="8"/>
      <c r="D2" s="9"/>
      <c r="E2" s="10"/>
      <c r="F2" s="7"/>
      <c r="G2" s="11"/>
      <c r="H2" s="566" t="s">
        <v>1</v>
      </c>
      <c r="I2" s="566"/>
      <c r="J2" s="566"/>
    </row>
    <row r="3" spans="1:13" ht="15.75" x14ac:dyDescent="0.25">
      <c r="A3" s="6"/>
      <c r="B3" s="7"/>
      <c r="C3" s="8"/>
      <c r="D3" s="9"/>
      <c r="E3" s="10"/>
      <c r="F3" s="7"/>
      <c r="G3" s="7"/>
      <c r="H3" s="486" t="s">
        <v>2</v>
      </c>
      <c r="I3" s="486"/>
      <c r="J3" s="486"/>
    </row>
    <row r="4" spans="1:13" ht="15.75" x14ac:dyDescent="0.25">
      <c r="A4" s="6"/>
      <c r="B4" s="7"/>
      <c r="C4" s="8"/>
      <c r="D4" s="9"/>
      <c r="E4" s="10"/>
      <c r="F4" s="7"/>
      <c r="G4" s="7"/>
      <c r="H4" s="475" t="s">
        <v>3</v>
      </c>
      <c r="I4" s="475"/>
      <c r="J4" s="475"/>
    </row>
    <row r="5" spans="1:13" ht="15.75" x14ac:dyDescent="0.25">
      <c r="A5" s="6"/>
      <c r="B5" s="7"/>
      <c r="C5" s="8"/>
      <c r="D5" s="9"/>
      <c r="E5" s="10"/>
      <c r="F5" s="7"/>
      <c r="G5" s="6"/>
      <c r="H5" s="7"/>
      <c r="I5" s="7"/>
      <c r="J5" s="12"/>
    </row>
    <row r="6" spans="1:13" ht="91.9" customHeight="1" thickBot="1" x14ac:dyDescent="0.3">
      <c r="A6" s="567" t="s">
        <v>178</v>
      </c>
      <c r="B6" s="567"/>
      <c r="C6" s="567"/>
      <c r="D6" s="567"/>
      <c r="E6" s="567"/>
      <c r="F6" s="567"/>
      <c r="G6" s="567"/>
      <c r="H6" s="567"/>
      <c r="I6" s="567"/>
      <c r="J6" s="567"/>
      <c r="K6" s="567"/>
    </row>
    <row r="7" spans="1:13" ht="35.450000000000003" customHeight="1" x14ac:dyDescent="0.25">
      <c r="A7" s="568" t="s">
        <v>4</v>
      </c>
      <c r="B7" s="563" t="s">
        <v>5</v>
      </c>
      <c r="C7" s="571" t="s">
        <v>6</v>
      </c>
      <c r="D7" s="563" t="s">
        <v>7</v>
      </c>
      <c r="E7" s="563"/>
      <c r="F7" s="573" t="s">
        <v>8</v>
      </c>
      <c r="G7" s="563" t="s">
        <v>9</v>
      </c>
      <c r="H7" s="563"/>
      <c r="I7" s="563"/>
      <c r="J7" s="563"/>
      <c r="K7" s="564"/>
    </row>
    <row r="8" spans="1:13" ht="48" thickBot="1" x14ac:dyDescent="0.3">
      <c r="A8" s="569"/>
      <c r="B8" s="570"/>
      <c r="C8" s="572"/>
      <c r="D8" s="13" t="s">
        <v>168</v>
      </c>
      <c r="E8" s="14" t="s">
        <v>10</v>
      </c>
      <c r="F8" s="574"/>
      <c r="G8" s="15" t="s">
        <v>11</v>
      </c>
      <c r="H8" s="15" t="s">
        <v>169</v>
      </c>
      <c r="I8" s="15" t="s">
        <v>12</v>
      </c>
      <c r="J8" s="15" t="s">
        <v>13</v>
      </c>
      <c r="K8" s="13" t="s">
        <v>14</v>
      </c>
    </row>
    <row r="9" spans="1:13" ht="35.450000000000003" customHeight="1" x14ac:dyDescent="0.25">
      <c r="A9" s="415">
        <v>21</v>
      </c>
      <c r="B9" s="557" t="s">
        <v>177</v>
      </c>
      <c r="C9" s="559" t="s">
        <v>15</v>
      </c>
      <c r="D9" s="561">
        <v>2727</v>
      </c>
      <c r="E9" s="561">
        <v>377.15</v>
      </c>
      <c r="F9" s="551">
        <f>E9/D9*100%</f>
        <v>0.1383021635496883</v>
      </c>
      <c r="G9" s="553" t="s">
        <v>117</v>
      </c>
      <c r="H9" s="415">
        <v>10</v>
      </c>
      <c r="I9" s="415">
        <v>2</v>
      </c>
      <c r="J9" s="555">
        <f>I9/H9</f>
        <v>0.2</v>
      </c>
      <c r="K9" s="415" t="s">
        <v>171</v>
      </c>
    </row>
    <row r="10" spans="1:13" ht="186" customHeight="1" x14ac:dyDescent="0.25">
      <c r="A10" s="416"/>
      <c r="B10" s="558"/>
      <c r="C10" s="560"/>
      <c r="D10" s="562"/>
      <c r="E10" s="562"/>
      <c r="F10" s="552"/>
      <c r="G10" s="554"/>
      <c r="H10" s="495"/>
      <c r="I10" s="495"/>
      <c r="J10" s="556"/>
      <c r="K10" s="495"/>
    </row>
    <row r="11" spans="1:13" ht="31.5" x14ac:dyDescent="0.25">
      <c r="A11" s="416"/>
      <c r="B11" s="558"/>
      <c r="C11" s="84" t="s">
        <v>28</v>
      </c>
      <c r="D11" s="119">
        <v>0</v>
      </c>
      <c r="E11" s="123">
        <f>'[1]Касса на 01.04.'!H27</f>
        <v>0</v>
      </c>
      <c r="F11" s="19">
        <v>0</v>
      </c>
      <c r="G11" s="122" t="s">
        <v>118</v>
      </c>
      <c r="H11" s="81">
        <v>8</v>
      </c>
      <c r="I11" s="81">
        <v>0</v>
      </c>
      <c r="J11" s="118">
        <f>I11/H11</f>
        <v>0</v>
      </c>
      <c r="K11" s="13" t="s">
        <v>171</v>
      </c>
    </row>
    <row r="12" spans="1:13" ht="36" customHeight="1" x14ac:dyDescent="0.25">
      <c r="A12" s="495"/>
      <c r="B12" s="121"/>
      <c r="C12" s="115"/>
      <c r="D12" s="119"/>
      <c r="E12" s="123"/>
      <c r="F12" s="19"/>
      <c r="G12" s="122" t="s">
        <v>172</v>
      </c>
      <c r="H12" s="81">
        <v>0</v>
      </c>
      <c r="I12" s="81">
        <v>0</v>
      </c>
      <c r="J12" s="118">
        <v>0</v>
      </c>
      <c r="K12" s="13"/>
    </row>
    <row r="13" spans="1:13" ht="15.75" x14ac:dyDescent="0.25">
      <c r="A13" s="13"/>
      <c r="B13" s="549" t="s">
        <v>108</v>
      </c>
      <c r="C13" s="550"/>
      <c r="D13" s="23">
        <v>2727</v>
      </c>
      <c r="E13" s="23">
        <v>377.15</v>
      </c>
      <c r="F13" s="24">
        <f>E13/D13</f>
        <v>0.1383021635496883</v>
      </c>
      <c r="G13" s="120"/>
      <c r="H13" s="13"/>
      <c r="I13" s="13"/>
      <c r="J13" s="13"/>
      <c r="K13" s="13"/>
    </row>
    <row r="14" spans="1:13" ht="15.75" x14ac:dyDescent="0.25">
      <c r="M14" s="93"/>
    </row>
    <row r="15" spans="1:13" ht="102" customHeight="1" x14ac:dyDescent="0.35">
      <c r="A15" s="547" t="s">
        <v>179</v>
      </c>
      <c r="B15" s="548"/>
      <c r="C15" s="548"/>
      <c r="D15" s="548"/>
      <c r="E15" s="548"/>
      <c r="F15" s="548"/>
      <c r="G15" s="548"/>
      <c r="H15" s="548"/>
      <c r="I15" s="548"/>
      <c r="J15" s="548"/>
      <c r="K15" s="548"/>
      <c r="L15" s="548"/>
      <c r="M15" s="548"/>
    </row>
    <row r="16" spans="1:13" x14ac:dyDescent="0.25">
      <c r="E16" s="80"/>
    </row>
    <row r="18" spans="13:13" x14ac:dyDescent="0.25">
      <c r="M18" s="79"/>
    </row>
  </sheetData>
  <mergeCells count="24">
    <mergeCell ref="G7:K7"/>
    <mergeCell ref="H1:J1"/>
    <mergeCell ref="H2:J2"/>
    <mergeCell ref="H3:J3"/>
    <mergeCell ref="H4:J4"/>
    <mergeCell ref="A6:K6"/>
    <mergeCell ref="A7:A8"/>
    <mergeCell ref="B7:B8"/>
    <mergeCell ref="C7:C8"/>
    <mergeCell ref="D7:E7"/>
    <mergeCell ref="F7:F8"/>
    <mergeCell ref="A15:M15"/>
    <mergeCell ref="B13:C13"/>
    <mergeCell ref="F9:F10"/>
    <mergeCell ref="G9:G10"/>
    <mergeCell ref="H9:H10"/>
    <mergeCell ref="I9:I10"/>
    <mergeCell ref="J9:J10"/>
    <mergeCell ref="K9:K10"/>
    <mergeCell ref="A9:A12"/>
    <mergeCell ref="B9:B11"/>
    <mergeCell ref="C9:C10"/>
    <mergeCell ref="D9:D10"/>
    <mergeCell ref="E9:E10"/>
  </mergeCells>
  <pageMargins left="0.59055118110236227" right="0.19685039370078741" top="0.74803149606299213" bottom="0.74803149606299213" header="0.31496062992125984" footer="0.31496062992125984"/>
  <pageSetup paperSize="9" scale="37" fitToHeight="52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Лист1</vt:lpstr>
      <vt:lpstr>Лист2</vt:lpstr>
      <vt:lpstr>Лист3</vt:lpstr>
      <vt:lpstr>Лист4</vt:lpstr>
      <vt:lpstr>Лист1!Заголовки_для_печати</vt:lpstr>
      <vt:lpstr>Лист1!Область_печати</vt:lpstr>
      <vt:lpstr>Лист4!Область_печати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2025-11-01T07:39:49Z</dcterms:modified>
</cp:coreProperties>
</file>