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дотаций'!$A$1:$Z$50</definedName>
  </definedNames>
  <calcPr calcId="125725"/>
</workbook>
</file>

<file path=xl/calcChain.xml><?xml version="1.0" encoding="utf-8"?>
<calcChain xmlns="http://schemas.openxmlformats.org/spreadsheetml/2006/main">
  <c r="Z21" i="7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20"/>
  <c r="Z10"/>
  <c r="Z11"/>
  <c r="Z12"/>
  <c r="Z13"/>
  <c r="Z14"/>
  <c r="Z15"/>
  <c r="Z16"/>
  <c r="Z17"/>
  <c r="Z18"/>
  <c r="Z9"/>
  <c r="H21" l="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20"/>
  <c r="H10"/>
  <c r="H11"/>
  <c r="H12"/>
  <c r="H13"/>
  <c r="H14"/>
  <c r="H15"/>
  <c r="H16"/>
  <c r="H17"/>
  <c r="H18"/>
  <c r="H9"/>
  <c r="F47" l="1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U8"/>
  <c r="U19"/>
  <c r="U47" l="1"/>
  <c r="M47" l="1"/>
  <c r="M19"/>
  <c r="J45" l="1"/>
  <c r="J46"/>
  <c r="J20"/>
  <c r="J9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10"/>
  <c r="J11"/>
  <c r="J12"/>
  <c r="J13"/>
  <c r="J14"/>
  <c r="J15"/>
  <c r="J16"/>
  <c r="J17"/>
  <c r="J18"/>
  <c r="K9"/>
  <c r="N9" l="1"/>
  <c r="V9" s="1"/>
  <c r="L9"/>
  <c r="T19"/>
  <c r="T8"/>
  <c r="T47" l="1"/>
  <c r="M8" l="1"/>
  <c r="S19" l="1"/>
  <c r="S8"/>
  <c r="S47" l="1"/>
  <c r="F44" i="8" l="1"/>
  <c r="G44" s="1"/>
  <c r="K46" i="7"/>
  <c r="F22" i="8"/>
  <c r="G22" s="1"/>
  <c r="K24" i="7"/>
  <c r="F21" i="8"/>
  <c r="G21" s="1"/>
  <c r="K23" i="7"/>
  <c r="F20" i="8"/>
  <c r="G20" s="1"/>
  <c r="K22" i="7"/>
  <c r="F43" i="8"/>
  <c r="G43" s="1"/>
  <c r="K45" i="7"/>
  <c r="F33" i="8"/>
  <c r="G33" s="1"/>
  <c r="K35" i="7"/>
  <c r="F7" i="8"/>
  <c r="G7" s="1"/>
  <c r="F31"/>
  <c r="G31" s="1"/>
  <c r="K33" i="7"/>
  <c r="F18" i="8"/>
  <c r="G18" s="1"/>
  <c r="K20" i="7"/>
  <c r="F30" i="8"/>
  <c r="G30" s="1"/>
  <c r="K32" i="7"/>
  <c r="F42" i="8"/>
  <c r="G42" s="1"/>
  <c r="K44" i="7"/>
  <c r="F16" i="8"/>
  <c r="G16" s="1"/>
  <c r="K18" i="7"/>
  <c r="F32" i="8"/>
  <c r="G32" s="1"/>
  <c r="K34" i="7"/>
  <c r="F19" i="8"/>
  <c r="G19" s="1"/>
  <c r="K21" i="7"/>
  <c r="F8" i="8"/>
  <c r="G8" s="1"/>
  <c r="K10" i="7"/>
  <c r="F29" i="8"/>
  <c r="G29" s="1"/>
  <c r="K31" i="7"/>
  <c r="F41" i="8"/>
  <c r="G41" s="1"/>
  <c r="K43" i="7"/>
  <c r="F28" i="8"/>
  <c r="G28" s="1"/>
  <c r="K30" i="7"/>
  <c r="F40" i="8"/>
  <c r="G40" s="1"/>
  <c r="K42" i="7"/>
  <c r="F15" i="8"/>
  <c r="G15" s="1"/>
  <c r="K17" i="7"/>
  <c r="F27" i="8"/>
  <c r="G27" s="1"/>
  <c r="K29" i="7"/>
  <c r="F39" i="8"/>
  <c r="G39" s="1"/>
  <c r="K41" i="7"/>
  <c r="F11" i="8"/>
  <c r="G11" s="1"/>
  <c r="K13" i="7"/>
  <c r="F26" i="8"/>
  <c r="G26" s="1"/>
  <c r="K28" i="7"/>
  <c r="F38" i="8"/>
  <c r="G38" s="1"/>
  <c r="K40" i="7"/>
  <c r="F25" i="8"/>
  <c r="G25" s="1"/>
  <c r="K27" i="7"/>
  <c r="F37" i="8"/>
  <c r="G37" s="1"/>
  <c r="K39" i="7"/>
  <c r="F10" i="8"/>
  <c r="G10" s="1"/>
  <c r="K12" i="7"/>
  <c r="F13" i="8"/>
  <c r="G13" s="1"/>
  <c r="K15" i="7"/>
  <c r="F24" i="8"/>
  <c r="G24" s="1"/>
  <c r="K26" i="7"/>
  <c r="F36" i="8"/>
  <c r="G36" s="1"/>
  <c r="K38" i="7"/>
  <c r="F9" i="8"/>
  <c r="G9" s="1"/>
  <c r="K11" i="7"/>
  <c r="F12" i="8"/>
  <c r="G12" s="1"/>
  <c r="K14" i="7"/>
  <c r="F14" i="8"/>
  <c r="G14" s="1"/>
  <c r="K16" i="7"/>
  <c r="F23" i="8"/>
  <c r="G23" s="1"/>
  <c r="K25" i="7"/>
  <c r="F35" i="8"/>
  <c r="G35" s="1"/>
  <c r="K37" i="7"/>
  <c r="F34" i="8"/>
  <c r="G34" s="1"/>
  <c r="K36" i="7"/>
  <c r="E19"/>
  <c r="D19"/>
  <c r="E8"/>
  <c r="D8"/>
  <c r="N38" l="1"/>
  <c r="V38" s="1"/>
  <c r="L38"/>
  <c r="N42"/>
  <c r="V42" s="1"/>
  <c r="L42"/>
  <c r="N29"/>
  <c r="V29" s="1"/>
  <c r="L29"/>
  <c r="N46"/>
  <c r="V46" s="1"/>
  <c r="L46"/>
  <c r="N23"/>
  <c r="V23" s="1"/>
  <c r="L23"/>
  <c r="N33"/>
  <c r="V33" s="1"/>
  <c r="L33"/>
  <c r="N32"/>
  <c r="V32" s="1"/>
  <c r="L32"/>
  <c r="N40"/>
  <c r="V40" s="1"/>
  <c r="L40"/>
  <c r="N20"/>
  <c r="V20" s="1"/>
  <c r="L20"/>
  <c r="N22"/>
  <c r="V22" s="1"/>
  <c r="L22"/>
  <c r="N36"/>
  <c r="V36" s="1"/>
  <c r="L36"/>
  <c r="N27"/>
  <c r="V27" s="1"/>
  <c r="L27"/>
  <c r="N39"/>
  <c r="V39" s="1"/>
  <c r="L39"/>
  <c r="N31"/>
  <c r="V31" s="1"/>
  <c r="L31"/>
  <c r="N43"/>
  <c r="V43" s="1"/>
  <c r="L43"/>
  <c r="N44"/>
  <c r="V44" s="1"/>
  <c r="L44"/>
  <c r="N24"/>
  <c r="V24" s="1"/>
  <c r="L24"/>
  <c r="N45"/>
  <c r="V45" s="1"/>
  <c r="L45"/>
  <c r="N34"/>
  <c r="V34" s="1"/>
  <c r="L34"/>
  <c r="N21"/>
  <c r="V21" s="1"/>
  <c r="L21"/>
  <c r="N26"/>
  <c r="V26" s="1"/>
  <c r="L26"/>
  <c r="N28"/>
  <c r="V28" s="1"/>
  <c r="L28"/>
  <c r="N30"/>
  <c r="V30" s="1"/>
  <c r="L30"/>
  <c r="N41"/>
  <c r="V41" s="1"/>
  <c r="L41"/>
  <c r="N25"/>
  <c r="V25" s="1"/>
  <c r="L25"/>
  <c r="N37"/>
  <c r="V37" s="1"/>
  <c r="L37"/>
  <c r="N35"/>
  <c r="V35" s="1"/>
  <c r="L35"/>
  <c r="N17"/>
  <c r="V17" s="1"/>
  <c r="L17"/>
  <c r="N15"/>
  <c r="V15" s="1"/>
  <c r="L15"/>
  <c r="N16"/>
  <c r="V16" s="1"/>
  <c r="L16"/>
  <c r="N14"/>
  <c r="V14" s="1"/>
  <c r="L14"/>
  <c r="N12"/>
  <c r="V12" s="1"/>
  <c r="L12"/>
  <c r="N11"/>
  <c r="V11" s="1"/>
  <c r="L11"/>
  <c r="N10"/>
  <c r="V10" s="1"/>
  <c r="L10"/>
  <c r="N13"/>
  <c r="V13" s="1"/>
  <c r="L13"/>
  <c r="N18"/>
  <c r="V18" s="1"/>
  <c r="L18"/>
  <c r="E47"/>
  <c r="D47"/>
  <c r="F19"/>
  <c r="F8"/>
  <c r="L8" l="1"/>
  <c r="L19"/>
  <c r="N19"/>
  <c r="N8"/>
  <c r="R19"/>
  <c r="R8"/>
  <c r="Q19"/>
  <c r="Q8"/>
  <c r="P19"/>
  <c r="P8"/>
  <c r="L47" l="1"/>
  <c r="N47"/>
  <c r="R47"/>
  <c r="P47"/>
  <c r="Q47"/>
  <c r="O19"/>
  <c r="O8"/>
  <c r="O47" l="1"/>
  <c r="I19" l="1"/>
  <c r="I8" l="1"/>
  <c r="I47" l="1"/>
  <c r="J19"/>
  <c r="J47" s="1"/>
  <c r="J8"/>
  <c r="W47"/>
  <c r="X47"/>
  <c r="Y47"/>
  <c r="V8" l="1"/>
  <c r="V19"/>
  <c r="V47" l="1"/>
  <c r="K19"/>
  <c r="K8"/>
  <c r="Z19" l="1"/>
  <c r="K47"/>
  <c r="H47" s="1"/>
  <c r="Z8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Z47" i="7" l="1"/>
  <c r="B43" i="8"/>
  <c r="H43" s="1"/>
  <c r="B19"/>
  <c r="B40"/>
  <c r="B32"/>
  <c r="B38"/>
  <c r="B33"/>
  <c r="H33" s="1"/>
  <c r="B25"/>
  <c r="H25" s="1"/>
  <c r="B21"/>
  <c r="B14"/>
  <c r="B11"/>
  <c r="H11" s="1"/>
  <c r="B15"/>
  <c r="B13"/>
  <c r="B9"/>
  <c r="B29"/>
  <c r="B37"/>
  <c r="B41"/>
  <c r="H41" s="1"/>
  <c r="B10"/>
  <c r="B8"/>
  <c r="H8" s="1"/>
  <c r="B20"/>
  <c r="H20" s="1"/>
  <c r="B24"/>
  <c r="B28"/>
  <c r="B36"/>
  <c r="H36" s="1"/>
  <c r="B44"/>
  <c r="B22"/>
  <c r="H22" s="1"/>
  <c r="B26"/>
  <c r="H26" s="1"/>
  <c r="B30"/>
  <c r="H30" s="1"/>
  <c r="B34"/>
  <c r="B42"/>
  <c r="H42" s="1"/>
  <c r="B23"/>
  <c r="H23" s="1"/>
  <c r="B27"/>
  <c r="H27" s="1"/>
  <c r="B31"/>
  <c r="B35"/>
  <c r="H35" s="1"/>
  <c r="B39"/>
  <c r="B12"/>
  <c r="B16"/>
  <c r="H16" s="1"/>
  <c r="E43" l="1"/>
  <c r="E35"/>
  <c r="E33"/>
  <c r="E27"/>
  <c r="E25"/>
  <c r="E23"/>
  <c r="B18"/>
  <c r="H18" s="1"/>
  <c r="E41"/>
  <c r="E42"/>
  <c r="E36"/>
  <c r="E30"/>
  <c r="E26"/>
  <c r="E22"/>
  <c r="E20"/>
  <c r="E16"/>
  <c r="E8"/>
  <c r="B7"/>
  <c r="E11"/>
  <c r="E7" l="1"/>
  <c r="E6" s="1"/>
  <c r="H7"/>
  <c r="H6" s="1"/>
  <c r="B17"/>
  <c r="H17"/>
  <c r="B6"/>
  <c r="E18"/>
  <c r="E17" s="1"/>
  <c r="B45" l="1"/>
  <c r="H45"/>
  <c r="E45"/>
</calcChain>
</file>

<file path=xl/sharedStrings.xml><?xml version="1.0" encoding="utf-8"?>
<sst xmlns="http://schemas.openxmlformats.org/spreadsheetml/2006/main" count="136" uniqueCount="93">
  <si>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</si>
  <si>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</si>
  <si>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</si>
  <si>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</si>
  <si>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</si>
  <si>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</si>
  <si>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</si>
  <si>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</si>
  <si>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</si>
  <si>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</si>
  <si>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</si>
  <si>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</si>
  <si>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</si>
  <si>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</si>
  <si>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</si>
  <si>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</si>
  <si>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</si>
  <si>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</si>
  <si>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</si>
  <si>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</si>
  <si>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</si>
  <si>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</si>
  <si>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</si>
  <si>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</si>
  <si>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</si>
  <si>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</si>
  <si>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</si>
  <si>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</si>
  <si>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</si>
  <si>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</si>
  <si>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</si>
  <si>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</si>
  <si>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</si>
  <si>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</si>
  <si>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</si>
  <si>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</si>
  <si>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</si>
  <si>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</si>
  <si>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</si>
  <si>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</si>
  <si>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</si>
  <si>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</si>
  <si>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</si>
  <si>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</si>
  <si>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</si>
  <si>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</si>
  <si>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</si>
  <si>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</si>
  <si>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</si>
  <si>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</si>
  <si>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</si>
  <si>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</si>
  <si>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</si>
  <si>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</si>
  <si>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</si>
  <si>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</si>
  <si>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</si>
  <si>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</si>
  <si>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</si>
  <si>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</si>
  <si>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</si>
  <si>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</si>
  <si>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</si>
  <si>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</si>
  <si>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</si>
  <si>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</si>
  <si>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апрель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</si>
  <si>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</si>
  <si>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</si>
  <si>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</si>
  <si>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</si>
  <si>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</si>
  <si>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</si>
  <si>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Общая площадь введенного в эксплуатацию жилья с учетом индивидуального жилищного строительства</t>
  </si>
  <si>
    <t xml:space="preserve"> + / -
(5)=(2)*(4)/(9)</t>
  </si>
  <si>
    <t xml:space="preserve"> + / -
(8)=(2)*(7)/(9)</t>
  </si>
  <si>
    <t>за май</t>
  </si>
  <si>
    <t>Распределение за отчетный период с учетом удержания, тыс. рублей</t>
  </si>
  <si>
    <t>14=11-13</t>
  </si>
  <si>
    <t>за июнь</t>
  </si>
  <si>
    <t>за 8 месяцев 2025 года</t>
  </si>
  <si>
    <t>Факторный анализ влияния отдельных показателей на итоговое распределение за 8 месяцев 2025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</si>
  <si>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01.09.2025)</t>
    </r>
  </si>
  <si>
    <t>10=9/11мес.*8</t>
  </si>
  <si>
    <t>Удержание дотаций 
в 2025 году в связи с исполнением показателей 
за 2024 год 
(3/5 от суммы взысканя), 
тыс. рублей</t>
  </si>
  <si>
    <t>за июль</t>
  </si>
  <si>
    <t>22=14-(15+…+21)</t>
  </si>
  <si>
    <t>Распределение дотаций за август за вычетом ранее предоставленных дотаций, тыс. рублей</t>
  </si>
  <si>
    <t>Распределение дотаций за август с учетом выполнения условий предоставления дотаций, тыс. рублей</t>
  </si>
  <si>
    <t>непривлечение кредитов кредитных организаций в августе 2025 года</t>
  </si>
  <si>
    <t>МО, муниципальный долг которых на 01.09.2025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</si>
  <si>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августе 2025 года (не применяется если объем долга на 01.09.2025 не превышает его объем по состоянию на начало 2025 года)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</si>
  <si>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01.07.2025)</t>
    </r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</si>
</sst>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6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2" fillId="0" borderId="0" xfId="0" applyNumberFormat="1" applyFont="1" applyFill="1" applyBorder="1" applyAlignment="1">
      <alignment vertical="center"/>
    </xf>
    <xf numFmtId="0" fontId="22" fillId="16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G9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5" width="10.140625" style="1" customWidth="1"/>
    <col min="6" max="6" width="13" style="1" customWidth="1"/>
    <col min="7" max="7" width="10.140625" style="1" customWidth="1"/>
    <col min="8" max="8" width="13" style="1" customWidth="1"/>
    <col min="9" max="9" width="11.42578125" style="1" customWidth="1"/>
    <col min="10" max="10" width="14" style="1" customWidth="1"/>
    <col min="11" max="11" width="13.5703125" style="1" customWidth="1"/>
    <col min="12" max="13" width="14.28515625" style="1" customWidth="1"/>
    <col min="14" max="14" width="12.85546875" style="1" customWidth="1"/>
    <col min="15" max="21" width="12.5703125" style="1" customWidth="1"/>
    <col min="22" max="22" width="14.7109375" style="1" customWidth="1"/>
    <col min="23" max="23" width="18.42578125" style="1" customWidth="1"/>
    <col min="24" max="24" width="18.85546875" style="1" customWidth="1"/>
    <col min="25" max="25" width="21.28515625" style="1" customWidth="1"/>
    <col min="26" max="26" width="13.42578125" style="1" customWidth="1"/>
    <col min="27" max="27" width="36.28515625" style="1" bestFit="1" customWidth="1"/>
    <col min="28" max="28" width="13.7109375" style="1" bestFit="1" customWidth="1"/>
    <col min="29" max="29" width="12.5703125" style="1" bestFit="1" customWidth="1"/>
    <col min="30" max="30" width="10.5703125" style="1" bestFit="1" customWidth="1"/>
    <col min="31" max="16384" width="9.140625" style="1"/>
  </cols>
  <sheetData>
    <row r="1" spans="1:33" ht="21.75" customHeight="1">
      <c r="B1" s="68" t="s">
        <v>53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33" ht="15.75">
      <c r="A2" s="35" t="s">
        <v>80</v>
      </c>
    </row>
    <row r="3" spans="1:33" ht="25.5" customHeight="1">
      <c r="A3" s="60" t="s">
        <v>15</v>
      </c>
      <c r="B3" s="67" t="s">
        <v>82</v>
      </c>
      <c r="C3" s="67"/>
      <c r="D3" s="69" t="s">
        <v>92</v>
      </c>
      <c r="E3" s="69"/>
      <c r="F3" s="69"/>
      <c r="G3" s="69"/>
      <c r="H3" s="65" t="s">
        <v>47</v>
      </c>
      <c r="I3" s="61" t="s">
        <v>57</v>
      </c>
      <c r="J3" s="60" t="s">
        <v>58</v>
      </c>
      <c r="K3" s="60" t="s">
        <v>59</v>
      </c>
      <c r="L3" s="62" t="s">
        <v>60</v>
      </c>
      <c r="M3" s="62" t="s">
        <v>84</v>
      </c>
      <c r="N3" s="62" t="s">
        <v>77</v>
      </c>
      <c r="O3" s="74" t="s">
        <v>63</v>
      </c>
      <c r="P3" s="75"/>
      <c r="Q3" s="75"/>
      <c r="R3" s="75"/>
      <c r="S3" s="75"/>
      <c r="T3" s="75"/>
      <c r="U3" s="76"/>
      <c r="V3" s="60" t="s">
        <v>87</v>
      </c>
      <c r="W3" s="66" t="s">
        <v>56</v>
      </c>
      <c r="X3" s="66"/>
      <c r="Y3" s="66"/>
      <c r="Z3" s="60" t="s">
        <v>88</v>
      </c>
    </row>
    <row r="4" spans="1:33" ht="42.75" customHeight="1">
      <c r="A4" s="60"/>
      <c r="B4" s="67"/>
      <c r="C4" s="67"/>
      <c r="D4" s="69"/>
      <c r="E4" s="69"/>
      <c r="F4" s="69"/>
      <c r="G4" s="69"/>
      <c r="H4" s="65"/>
      <c r="I4" s="61"/>
      <c r="J4" s="60"/>
      <c r="K4" s="60"/>
      <c r="L4" s="63"/>
      <c r="M4" s="63"/>
      <c r="N4" s="63"/>
      <c r="O4" s="77"/>
      <c r="P4" s="78"/>
      <c r="Q4" s="78"/>
      <c r="R4" s="78"/>
      <c r="S4" s="78"/>
      <c r="T4" s="78"/>
      <c r="U4" s="79"/>
      <c r="V4" s="60"/>
      <c r="W4" s="66" t="s">
        <v>89</v>
      </c>
      <c r="X4" s="66"/>
      <c r="Y4" s="66" t="s">
        <v>91</v>
      </c>
      <c r="Z4" s="60"/>
    </row>
    <row r="5" spans="1:33" ht="87" customHeight="1">
      <c r="A5" s="60"/>
      <c r="B5" s="67"/>
      <c r="C5" s="67"/>
      <c r="D5" s="69"/>
      <c r="E5" s="69"/>
      <c r="F5" s="69"/>
      <c r="G5" s="69"/>
      <c r="H5" s="65"/>
      <c r="I5" s="61"/>
      <c r="J5" s="60"/>
      <c r="K5" s="60"/>
      <c r="L5" s="63"/>
      <c r="M5" s="63"/>
      <c r="N5" s="63"/>
      <c r="O5" s="60" t="s">
        <v>62</v>
      </c>
      <c r="P5" s="60" t="s">
        <v>64</v>
      </c>
      <c r="Q5" s="60" t="s">
        <v>65</v>
      </c>
      <c r="R5" s="60" t="s">
        <v>66</v>
      </c>
      <c r="S5" s="60" t="s">
        <v>76</v>
      </c>
      <c r="T5" s="60" t="s">
        <v>79</v>
      </c>
      <c r="U5" s="60" t="s">
        <v>85</v>
      </c>
      <c r="V5" s="60"/>
      <c r="W5" s="72" t="s">
        <v>61</v>
      </c>
      <c r="X5" s="66" t="s">
        <v>90</v>
      </c>
      <c r="Y5" s="66"/>
      <c r="Z5" s="60"/>
    </row>
    <row r="6" spans="1:33" ht="45" customHeight="1">
      <c r="A6" s="60"/>
      <c r="B6" s="44" t="s">
        <v>48</v>
      </c>
      <c r="C6" s="44" t="s">
        <v>16</v>
      </c>
      <c r="D6" s="51" t="s">
        <v>67</v>
      </c>
      <c r="E6" s="51" t="s">
        <v>68</v>
      </c>
      <c r="F6" s="51" t="s">
        <v>69</v>
      </c>
      <c r="G6" s="51" t="s">
        <v>16</v>
      </c>
      <c r="H6" s="65"/>
      <c r="I6" s="61"/>
      <c r="J6" s="60"/>
      <c r="K6" s="60"/>
      <c r="L6" s="64"/>
      <c r="M6" s="64"/>
      <c r="N6" s="64"/>
      <c r="O6" s="60"/>
      <c r="P6" s="60"/>
      <c r="Q6" s="60"/>
      <c r="R6" s="60"/>
      <c r="S6" s="60"/>
      <c r="T6" s="60"/>
      <c r="U6" s="60"/>
      <c r="V6" s="60"/>
      <c r="W6" s="73"/>
      <c r="X6" s="66"/>
      <c r="Y6" s="66"/>
      <c r="Z6" s="60"/>
    </row>
    <row r="7" spans="1:33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83</v>
      </c>
      <c r="K7" s="13" t="s">
        <v>71</v>
      </c>
      <c r="L7" s="13" t="s">
        <v>72</v>
      </c>
      <c r="M7" s="13">
        <v>13</v>
      </c>
      <c r="N7" s="13" t="s">
        <v>78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59" t="s">
        <v>86</v>
      </c>
      <c r="W7" s="13">
        <v>23</v>
      </c>
      <c r="X7" s="13">
        <v>24</v>
      </c>
      <c r="Y7" s="13">
        <v>25</v>
      </c>
      <c r="Z7" s="13">
        <v>26</v>
      </c>
      <c r="AA7" s="1"/>
      <c r="AB7" s="1"/>
      <c r="AC7" s="1"/>
      <c r="AD7" s="1"/>
      <c r="AE7" s="1"/>
      <c r="AF7" s="1"/>
      <c r="AG7" s="1"/>
    </row>
    <row r="8" spans="1:33" s="3" customFormat="1" ht="32.85" customHeight="1">
      <c r="A8" s="20" t="s">
        <v>49</v>
      </c>
      <c r="B8" s="9"/>
      <c r="C8" s="9"/>
      <c r="D8" s="52">
        <f>SUM(D9:D18)</f>
        <v>504725</v>
      </c>
      <c r="E8" s="52">
        <f>SUM(E9:E18)</f>
        <v>324886</v>
      </c>
      <c r="F8" s="53">
        <f>IF(E8/D8&gt;1.2,IF((E8/D8-1.2)*0.1+1.2&gt;1.3,1.3,(E8/D8-1.2)*0.1+1.2),E8/D8)</f>
        <v>0.64368913764921487</v>
      </c>
      <c r="G8" s="9"/>
      <c r="H8" s="10"/>
      <c r="I8" s="46">
        <f t="shared" ref="I8:N8" si="0">SUM(I9:I18)</f>
        <v>2353667</v>
      </c>
      <c r="J8" s="18">
        <f t="shared" si="0"/>
        <v>1711757.8000000003</v>
      </c>
      <c r="K8" s="18">
        <f t="shared" si="0"/>
        <v>1544002.2000000002</v>
      </c>
      <c r="L8" s="18">
        <f>SUM(L9:L18)</f>
        <v>-167755.6</v>
      </c>
      <c r="M8" s="18">
        <f t="shared" si="0"/>
        <v>958.19999999999993</v>
      </c>
      <c r="N8" s="18">
        <f t="shared" si="0"/>
        <v>1543044.0000000002</v>
      </c>
      <c r="O8" s="18">
        <f t="shared" ref="O8:V8" si="1">SUM(O9:O18)</f>
        <v>208531.69999999998</v>
      </c>
      <c r="P8" s="18">
        <f t="shared" si="1"/>
        <v>208531.3</v>
      </c>
      <c r="Q8" s="18">
        <f t="shared" si="1"/>
        <v>208531.69999999998</v>
      </c>
      <c r="R8" s="18">
        <f t="shared" si="1"/>
        <v>208531.59999999998</v>
      </c>
      <c r="S8" s="18">
        <f t="shared" si="1"/>
        <v>89349.500000000015</v>
      </c>
      <c r="T8" s="18">
        <f t="shared" si="1"/>
        <v>81445.500000000015</v>
      </c>
      <c r="U8" s="18">
        <f t="shared" si="1"/>
        <v>116927.5</v>
      </c>
      <c r="V8" s="18">
        <f t="shared" si="1"/>
        <v>421195.2</v>
      </c>
      <c r="W8" s="18"/>
      <c r="X8" s="18"/>
      <c r="Y8" s="18"/>
      <c r="Z8" s="18">
        <f>SUM(Z9:Z18)</f>
        <v>421195.2</v>
      </c>
      <c r="AA8" s="1"/>
      <c r="AB8" s="1"/>
      <c r="AC8" s="1"/>
      <c r="AD8" s="1"/>
      <c r="AE8" s="1"/>
      <c r="AF8" s="1"/>
      <c r="AG8" s="1"/>
    </row>
    <row r="9" spans="1:33" s="2" customFormat="1" ht="16.5" customHeight="1">
      <c r="A9" s="5" t="s">
        <v>5</v>
      </c>
      <c r="B9" s="4">
        <v>1</v>
      </c>
      <c r="C9" s="4">
        <v>10</v>
      </c>
      <c r="D9" s="4">
        <v>361717</v>
      </c>
      <c r="E9" s="4">
        <v>180564</v>
      </c>
      <c r="F9" s="54">
        <f>IF(G9=0,0,IF(D9=0,1,IF(E9&lt;0,0,IF(E9/D9&gt;1.2,IF((E9/D9-1.2)*0.1+1.2&gt;1.3,1.3,(E9/D9-1.2)*0.1+1.2),E9/D9))))</f>
        <v>0.4991858275945007</v>
      </c>
      <c r="G9" s="4">
        <v>15</v>
      </c>
      <c r="H9" s="24">
        <f>(B9*C9+F9*G9)/(C9+G9)</f>
        <v>0.69951149655670042</v>
      </c>
      <c r="I9" s="49">
        <v>681825</v>
      </c>
      <c r="J9" s="19">
        <f>ROUND(I9/11*8,1)</f>
        <v>495872.7</v>
      </c>
      <c r="K9" s="19">
        <f>ROUND(H9*J9,1)</f>
        <v>346868.7</v>
      </c>
      <c r="L9" s="19">
        <f>K9-J9</f>
        <v>-149004</v>
      </c>
      <c r="M9" s="19">
        <v>0</v>
      </c>
      <c r="N9" s="19">
        <f>K9-M9</f>
        <v>346868.7</v>
      </c>
      <c r="O9" s="19">
        <v>61984.1</v>
      </c>
      <c r="P9" s="19">
        <v>61984.1</v>
      </c>
      <c r="Q9" s="19">
        <v>61984.1</v>
      </c>
      <c r="R9" s="19">
        <v>61984.1</v>
      </c>
      <c r="S9" s="19">
        <v>0</v>
      </c>
      <c r="T9" s="19">
        <v>0</v>
      </c>
      <c r="U9" s="19">
        <v>0</v>
      </c>
      <c r="V9" s="19">
        <f>ROUND(N9-SUM(O9:U9),1)</f>
        <v>98932.3</v>
      </c>
      <c r="W9" s="42"/>
      <c r="X9" s="42"/>
      <c r="Y9" s="43"/>
      <c r="Z9" s="19">
        <f>IF(OR(W9="+",X9="+",Y9="+"),0,IF(V9&lt;0,0,V9))</f>
        <v>98932.3</v>
      </c>
      <c r="AA9" s="1"/>
      <c r="AB9" s="1"/>
      <c r="AC9" s="1"/>
      <c r="AD9" s="1"/>
      <c r="AE9" s="1"/>
      <c r="AF9" s="1"/>
      <c r="AG9" s="1"/>
    </row>
    <row r="10" spans="1:33" s="2" customFormat="1" ht="17.100000000000001" customHeight="1">
      <c r="A10" s="5" t="s">
        <v>6</v>
      </c>
      <c r="B10" s="4">
        <v>1</v>
      </c>
      <c r="C10" s="4">
        <v>10</v>
      </c>
      <c r="D10" s="4">
        <v>59741</v>
      </c>
      <c r="E10" s="4">
        <v>55919</v>
      </c>
      <c r="F10" s="54">
        <f t="shared" ref="F10:F18" si="2">IF(G10=0,0,IF(D10=0,1,IF(E10&lt;0,0,IF(E10/D10&gt;1.2,IF((E10/D10-1.2)*0.1+1.2&gt;1.3,1.3,(E10/D10-1.2)*0.1+1.2),E10/D10))))</f>
        <v>0.93602383622637719</v>
      </c>
      <c r="G10" s="4">
        <v>15</v>
      </c>
      <c r="H10" s="24">
        <f t="shared" ref="H10:H18" si="3">(B10*C10+F10*G10)/(C10+G10)</f>
        <v>0.96161430173582629</v>
      </c>
      <c r="I10" s="49">
        <v>733462</v>
      </c>
      <c r="J10" s="19">
        <f t="shared" ref="J10:J18" si="4">ROUND(I10/11*8,1)</f>
        <v>533426.9</v>
      </c>
      <c r="K10" s="19">
        <f t="shared" ref="K10:K18" si="5">ROUND(H10*J10,1)</f>
        <v>512950.9</v>
      </c>
      <c r="L10" s="19">
        <f t="shared" ref="L10:L45" si="6">K10-J10</f>
        <v>-20476</v>
      </c>
      <c r="M10" s="19">
        <v>0</v>
      </c>
      <c r="N10" s="19">
        <f t="shared" ref="N10:N17" si="7">K10-M10</f>
        <v>512950.9</v>
      </c>
      <c r="O10" s="19">
        <v>66678.399999999994</v>
      </c>
      <c r="P10" s="19">
        <v>66678.3</v>
      </c>
      <c r="Q10" s="19">
        <v>66678.399999999994</v>
      </c>
      <c r="R10" s="19">
        <v>66678.399999999994</v>
      </c>
      <c r="S10" s="19">
        <v>0</v>
      </c>
      <c r="T10" s="19">
        <v>0</v>
      </c>
      <c r="U10" s="19">
        <v>0</v>
      </c>
      <c r="V10" s="19">
        <f t="shared" ref="V10:V45" si="8">ROUND(N10-SUM(O10:U10),1)</f>
        <v>246237.4</v>
      </c>
      <c r="W10" s="42"/>
      <c r="X10" s="42"/>
      <c r="Y10" s="43"/>
      <c r="Z10" s="19">
        <f t="shared" ref="Z10:Z18" si="9">IF(OR(W10="+",X10="+",Y10="+"),0,IF(V10&lt;0,0,V10))</f>
        <v>246237.4</v>
      </c>
      <c r="AA10" s="1"/>
      <c r="AB10" s="1"/>
      <c r="AC10" s="1"/>
      <c r="AD10" s="1"/>
      <c r="AE10" s="1"/>
      <c r="AF10" s="1"/>
      <c r="AG10" s="1"/>
    </row>
    <row r="11" spans="1:33" s="2" customFormat="1" ht="17.100000000000001" customHeight="1">
      <c r="A11" s="5" t="s">
        <v>7</v>
      </c>
      <c r="B11" s="4">
        <v>1</v>
      </c>
      <c r="C11" s="4">
        <v>10</v>
      </c>
      <c r="D11" s="4">
        <v>13803</v>
      </c>
      <c r="E11" s="4">
        <v>13803</v>
      </c>
      <c r="F11" s="54">
        <f t="shared" si="2"/>
        <v>1</v>
      </c>
      <c r="G11" s="4">
        <v>15</v>
      </c>
      <c r="H11" s="24">
        <f t="shared" si="3"/>
        <v>1</v>
      </c>
      <c r="I11" s="49">
        <v>241460</v>
      </c>
      <c r="J11" s="19">
        <f t="shared" si="4"/>
        <v>175607.3</v>
      </c>
      <c r="K11" s="19">
        <f t="shared" si="5"/>
        <v>175607.3</v>
      </c>
      <c r="L11" s="19">
        <f t="shared" si="6"/>
        <v>0</v>
      </c>
      <c r="M11" s="19">
        <v>609.4</v>
      </c>
      <c r="N11" s="19">
        <f t="shared" si="7"/>
        <v>174997.9</v>
      </c>
      <c r="O11" s="19">
        <v>21950.9</v>
      </c>
      <c r="P11" s="19">
        <v>21950.9</v>
      </c>
      <c r="Q11" s="19">
        <v>21950.9</v>
      </c>
      <c r="R11" s="19">
        <v>21950.9</v>
      </c>
      <c r="S11" s="19">
        <v>17733.400000000001</v>
      </c>
      <c r="T11" s="19">
        <v>20904.3</v>
      </c>
      <c r="U11" s="19">
        <v>20904.3</v>
      </c>
      <c r="V11" s="19">
        <f t="shared" si="8"/>
        <v>27652.3</v>
      </c>
      <c r="W11" s="42"/>
      <c r="X11" s="42"/>
      <c r="Y11" s="43"/>
      <c r="Z11" s="19">
        <f t="shared" si="9"/>
        <v>27652.3</v>
      </c>
      <c r="AA11" s="1"/>
      <c r="AB11" s="1"/>
      <c r="AC11" s="1"/>
      <c r="AD11" s="1"/>
      <c r="AE11" s="1"/>
      <c r="AF11" s="1"/>
      <c r="AG11" s="1"/>
    </row>
    <row r="12" spans="1:33" s="2" customFormat="1" ht="17.100000000000001" customHeight="1">
      <c r="A12" s="5" t="s">
        <v>8</v>
      </c>
      <c r="B12" s="4">
        <v>1</v>
      </c>
      <c r="C12" s="4">
        <v>10</v>
      </c>
      <c r="D12" s="4">
        <v>11037</v>
      </c>
      <c r="E12" s="4">
        <v>11037</v>
      </c>
      <c r="F12" s="54">
        <f t="shared" si="2"/>
        <v>1</v>
      </c>
      <c r="G12" s="4">
        <v>15</v>
      </c>
      <c r="H12" s="24">
        <f t="shared" si="3"/>
        <v>1</v>
      </c>
      <c r="I12" s="49">
        <v>145263</v>
      </c>
      <c r="J12" s="19">
        <f t="shared" si="4"/>
        <v>105645.8</v>
      </c>
      <c r="K12" s="19">
        <f t="shared" si="5"/>
        <v>105645.8</v>
      </c>
      <c r="L12" s="19">
        <f t="shared" si="6"/>
        <v>0</v>
      </c>
      <c r="M12" s="19">
        <v>17.399999999999999</v>
      </c>
      <c r="N12" s="19">
        <f t="shared" si="7"/>
        <v>105628.40000000001</v>
      </c>
      <c r="O12" s="19">
        <v>10860.5</v>
      </c>
      <c r="P12" s="19">
        <v>10860.4</v>
      </c>
      <c r="Q12" s="19">
        <v>10860.5</v>
      </c>
      <c r="R12" s="19">
        <v>10860.4</v>
      </c>
      <c r="S12" s="19">
        <v>5959.6</v>
      </c>
      <c r="T12" s="19">
        <v>9874.4</v>
      </c>
      <c r="U12" s="19">
        <v>24809.7</v>
      </c>
      <c r="V12" s="19">
        <f t="shared" si="8"/>
        <v>21542.9</v>
      </c>
      <c r="W12" s="42"/>
      <c r="X12" s="42"/>
      <c r="Y12" s="43"/>
      <c r="Z12" s="19">
        <f t="shared" si="9"/>
        <v>21542.9</v>
      </c>
      <c r="AA12" s="1"/>
      <c r="AB12" s="1"/>
      <c r="AC12" s="1"/>
      <c r="AD12" s="1"/>
      <c r="AE12" s="1"/>
      <c r="AF12" s="1"/>
      <c r="AG12" s="1"/>
    </row>
    <row r="13" spans="1:33" s="2" customFormat="1" ht="17.100000000000001" customHeight="1">
      <c r="A13" s="5" t="s">
        <v>9</v>
      </c>
      <c r="B13" s="4">
        <v>1</v>
      </c>
      <c r="C13" s="4">
        <v>10</v>
      </c>
      <c r="D13" s="4">
        <v>8588</v>
      </c>
      <c r="E13" s="4">
        <v>14818</v>
      </c>
      <c r="F13" s="54">
        <f t="shared" si="2"/>
        <v>1.2525430833721471</v>
      </c>
      <c r="G13" s="4">
        <v>15</v>
      </c>
      <c r="H13" s="24">
        <f t="shared" si="3"/>
        <v>1.1515258500232883</v>
      </c>
      <c r="I13" s="49">
        <v>115098</v>
      </c>
      <c r="J13" s="19">
        <f t="shared" si="4"/>
        <v>83707.600000000006</v>
      </c>
      <c r="K13" s="19">
        <f t="shared" si="5"/>
        <v>96391.5</v>
      </c>
      <c r="L13" s="19">
        <f t="shared" si="6"/>
        <v>12683.899999999994</v>
      </c>
      <c r="M13" s="19">
        <v>0</v>
      </c>
      <c r="N13" s="19">
        <f t="shared" si="7"/>
        <v>96391.5</v>
      </c>
      <c r="O13" s="19">
        <v>10463.5</v>
      </c>
      <c r="P13" s="19">
        <v>10463.4</v>
      </c>
      <c r="Q13" s="19">
        <v>10463.5</v>
      </c>
      <c r="R13" s="19">
        <v>10463.4</v>
      </c>
      <c r="S13" s="19">
        <v>19880.599999999999</v>
      </c>
      <c r="T13" s="19">
        <v>12346.8</v>
      </c>
      <c r="U13" s="19">
        <v>12347</v>
      </c>
      <c r="V13" s="19">
        <f t="shared" si="8"/>
        <v>9963.2999999999993</v>
      </c>
      <c r="W13" s="42"/>
      <c r="X13" s="42"/>
      <c r="Y13" s="43"/>
      <c r="Z13" s="19">
        <f t="shared" si="9"/>
        <v>9963.2999999999993</v>
      </c>
      <c r="AA13" s="1"/>
      <c r="AB13" s="1"/>
      <c r="AC13" s="1"/>
      <c r="AD13" s="1"/>
      <c r="AE13" s="1"/>
      <c r="AF13" s="1"/>
      <c r="AG13" s="1"/>
    </row>
    <row r="14" spans="1:33" s="2" customFormat="1" ht="17.100000000000001" customHeight="1">
      <c r="A14" s="5" t="s">
        <v>10</v>
      </c>
      <c r="B14" s="4">
        <v>1</v>
      </c>
      <c r="C14" s="4">
        <v>10</v>
      </c>
      <c r="D14" s="4">
        <v>4860</v>
      </c>
      <c r="E14" s="4">
        <v>4860</v>
      </c>
      <c r="F14" s="54">
        <f t="shared" si="2"/>
        <v>1</v>
      </c>
      <c r="G14" s="4">
        <v>15</v>
      </c>
      <c r="H14" s="24">
        <f t="shared" si="3"/>
        <v>1</v>
      </c>
      <c r="I14" s="49">
        <v>64317</v>
      </c>
      <c r="J14" s="19">
        <f t="shared" si="4"/>
        <v>46776</v>
      </c>
      <c r="K14" s="19">
        <f t="shared" si="5"/>
        <v>46776</v>
      </c>
      <c r="L14" s="19">
        <f t="shared" si="6"/>
        <v>0</v>
      </c>
      <c r="M14" s="19">
        <v>331.4</v>
      </c>
      <c r="N14" s="19">
        <f t="shared" si="7"/>
        <v>46444.6</v>
      </c>
      <c r="O14" s="19">
        <v>5847</v>
      </c>
      <c r="P14" s="19">
        <v>5847</v>
      </c>
      <c r="Q14" s="19">
        <v>5847</v>
      </c>
      <c r="R14" s="19">
        <v>5847</v>
      </c>
      <c r="S14" s="19">
        <v>9617.4</v>
      </c>
      <c r="T14" s="19">
        <v>6490.6</v>
      </c>
      <c r="U14" s="19">
        <v>6490.6</v>
      </c>
      <c r="V14" s="19">
        <f t="shared" si="8"/>
        <v>458</v>
      </c>
      <c r="W14" s="42"/>
      <c r="X14" s="42"/>
      <c r="Y14" s="43"/>
      <c r="Z14" s="19">
        <f t="shared" si="9"/>
        <v>458</v>
      </c>
      <c r="AA14" s="1"/>
      <c r="AB14" s="1"/>
      <c r="AC14" s="1"/>
      <c r="AD14" s="1"/>
      <c r="AE14" s="1"/>
      <c r="AF14" s="1"/>
      <c r="AG14" s="1"/>
    </row>
    <row r="15" spans="1:33" s="2" customFormat="1" ht="16.5" customHeight="1">
      <c r="A15" s="5" t="s">
        <v>11</v>
      </c>
      <c r="B15" s="4">
        <v>1</v>
      </c>
      <c r="C15" s="4">
        <v>10</v>
      </c>
      <c r="D15" s="4">
        <v>7849</v>
      </c>
      <c r="E15" s="4">
        <v>7849</v>
      </c>
      <c r="F15" s="54">
        <f t="shared" si="2"/>
        <v>1</v>
      </c>
      <c r="G15" s="4">
        <v>15</v>
      </c>
      <c r="H15" s="24">
        <f t="shared" si="3"/>
        <v>1</v>
      </c>
      <c r="I15" s="49">
        <v>105379</v>
      </c>
      <c r="J15" s="19">
        <f t="shared" si="4"/>
        <v>76639.3</v>
      </c>
      <c r="K15" s="19">
        <f t="shared" si="5"/>
        <v>76639.3</v>
      </c>
      <c r="L15" s="19">
        <f t="shared" si="6"/>
        <v>0</v>
      </c>
      <c r="M15" s="19">
        <v>0</v>
      </c>
      <c r="N15" s="19">
        <f t="shared" si="7"/>
        <v>76639.3</v>
      </c>
      <c r="O15" s="19">
        <v>8865.2999999999993</v>
      </c>
      <c r="P15" s="19">
        <v>8865.2000000000007</v>
      </c>
      <c r="Q15" s="19">
        <v>8865.2999999999993</v>
      </c>
      <c r="R15" s="19">
        <v>8865.2999999999993</v>
      </c>
      <c r="S15" s="19">
        <v>14503</v>
      </c>
      <c r="T15" s="19">
        <v>9992.7000000000007</v>
      </c>
      <c r="U15" s="19">
        <v>15631.6</v>
      </c>
      <c r="V15" s="19">
        <f t="shared" si="8"/>
        <v>1050.9000000000001</v>
      </c>
      <c r="W15" s="42"/>
      <c r="X15" s="42"/>
      <c r="Y15" s="43"/>
      <c r="Z15" s="19">
        <f t="shared" si="9"/>
        <v>1050.9000000000001</v>
      </c>
      <c r="AA15" s="1"/>
      <c r="AB15" s="1"/>
      <c r="AC15" s="1"/>
      <c r="AD15" s="1"/>
      <c r="AE15" s="1"/>
      <c r="AF15" s="1"/>
      <c r="AG15" s="1"/>
    </row>
    <row r="16" spans="1:33" s="2" customFormat="1" ht="17.100000000000001" customHeight="1">
      <c r="A16" s="34" t="s">
        <v>12</v>
      </c>
      <c r="B16" s="4">
        <v>1</v>
      </c>
      <c r="C16" s="4">
        <v>10</v>
      </c>
      <c r="D16" s="4">
        <v>2520</v>
      </c>
      <c r="E16" s="4">
        <v>2520</v>
      </c>
      <c r="F16" s="54">
        <f t="shared" si="2"/>
        <v>1</v>
      </c>
      <c r="G16" s="4">
        <v>15</v>
      </c>
      <c r="H16" s="24">
        <f t="shared" si="3"/>
        <v>1</v>
      </c>
      <c r="I16" s="49">
        <v>87211</v>
      </c>
      <c r="J16" s="19">
        <f t="shared" si="4"/>
        <v>63426.2</v>
      </c>
      <c r="K16" s="19">
        <f t="shared" si="5"/>
        <v>63426.2</v>
      </c>
      <c r="L16" s="19">
        <f t="shared" si="6"/>
        <v>0</v>
      </c>
      <c r="M16" s="19">
        <v>0</v>
      </c>
      <c r="N16" s="19">
        <f t="shared" si="7"/>
        <v>63426.2</v>
      </c>
      <c r="O16" s="19">
        <v>6613.4</v>
      </c>
      <c r="P16" s="19">
        <v>6613.3</v>
      </c>
      <c r="Q16" s="19">
        <v>6613.4</v>
      </c>
      <c r="R16" s="19">
        <v>6613.4</v>
      </c>
      <c r="S16" s="19">
        <v>5520.6</v>
      </c>
      <c r="T16" s="19">
        <v>6394.8</v>
      </c>
      <c r="U16" s="19">
        <v>15295</v>
      </c>
      <c r="V16" s="19">
        <f t="shared" si="8"/>
        <v>9762.2999999999993</v>
      </c>
      <c r="W16" s="42"/>
      <c r="X16" s="42"/>
      <c r="Y16" s="43"/>
      <c r="Z16" s="19">
        <f t="shared" si="9"/>
        <v>9762.2999999999993</v>
      </c>
      <c r="AA16" s="1"/>
      <c r="AB16" s="1"/>
      <c r="AC16" s="1"/>
      <c r="AD16" s="1"/>
      <c r="AE16" s="1"/>
      <c r="AF16" s="1"/>
      <c r="AG16" s="1"/>
    </row>
    <row r="17" spans="1:33" s="2" customFormat="1" ht="17.100000000000001" customHeight="1">
      <c r="A17" s="5" t="s">
        <v>13</v>
      </c>
      <c r="B17" s="4">
        <v>1</v>
      </c>
      <c r="C17" s="4">
        <v>10</v>
      </c>
      <c r="D17" s="4">
        <v>31239</v>
      </c>
      <c r="E17" s="4">
        <v>31239</v>
      </c>
      <c r="F17" s="54">
        <f t="shared" si="2"/>
        <v>1</v>
      </c>
      <c r="G17" s="4">
        <v>15</v>
      </c>
      <c r="H17" s="24">
        <f t="shared" si="3"/>
        <v>1</v>
      </c>
      <c r="I17" s="49">
        <v>102262</v>
      </c>
      <c r="J17" s="19">
        <f t="shared" si="4"/>
        <v>74372.399999999994</v>
      </c>
      <c r="K17" s="19">
        <f t="shared" si="5"/>
        <v>74372.399999999994</v>
      </c>
      <c r="L17" s="19">
        <f t="shared" si="6"/>
        <v>0</v>
      </c>
      <c r="M17" s="19">
        <v>0</v>
      </c>
      <c r="N17" s="19">
        <f t="shared" si="7"/>
        <v>74372.399999999994</v>
      </c>
      <c r="O17" s="19">
        <v>9296.5</v>
      </c>
      <c r="P17" s="19">
        <v>9296.6</v>
      </c>
      <c r="Q17" s="19">
        <v>9296.5</v>
      </c>
      <c r="R17" s="19">
        <v>9296.6</v>
      </c>
      <c r="S17" s="19">
        <v>15924.1</v>
      </c>
      <c r="T17" s="19">
        <v>10622.1</v>
      </c>
      <c r="U17" s="19">
        <v>10622</v>
      </c>
      <c r="V17" s="19">
        <f t="shared" si="8"/>
        <v>18</v>
      </c>
      <c r="W17" s="42"/>
      <c r="X17" s="42"/>
      <c r="Y17" s="43"/>
      <c r="Z17" s="19">
        <f t="shared" si="9"/>
        <v>18</v>
      </c>
      <c r="AA17" s="1"/>
      <c r="AB17" s="1"/>
      <c r="AC17" s="1"/>
      <c r="AD17" s="1"/>
      <c r="AE17" s="1"/>
      <c r="AF17" s="1"/>
      <c r="AG17" s="1"/>
    </row>
    <row r="18" spans="1:33" s="2" customFormat="1" ht="17.100000000000001" customHeight="1">
      <c r="A18" s="5" t="s">
        <v>14</v>
      </c>
      <c r="B18" s="4">
        <v>1</v>
      </c>
      <c r="C18" s="4">
        <v>10</v>
      </c>
      <c r="D18" s="4">
        <v>3371</v>
      </c>
      <c r="E18" s="4">
        <v>2277</v>
      </c>
      <c r="F18" s="54">
        <f t="shared" si="2"/>
        <v>0.67546722040937413</v>
      </c>
      <c r="G18" s="4">
        <v>15</v>
      </c>
      <c r="H18" s="24">
        <f t="shared" si="3"/>
        <v>0.80528033224562445</v>
      </c>
      <c r="I18" s="49">
        <v>77390</v>
      </c>
      <c r="J18" s="19">
        <f t="shared" si="4"/>
        <v>56283.6</v>
      </c>
      <c r="K18" s="19">
        <f t="shared" si="5"/>
        <v>45324.1</v>
      </c>
      <c r="L18" s="19">
        <f t="shared" si="6"/>
        <v>-10959.5</v>
      </c>
      <c r="M18" s="19">
        <v>0</v>
      </c>
      <c r="N18" s="19">
        <f>K18-M18</f>
        <v>45324.1</v>
      </c>
      <c r="O18" s="19">
        <v>5972.1</v>
      </c>
      <c r="P18" s="19">
        <v>5972.1</v>
      </c>
      <c r="Q18" s="19">
        <v>5972.1</v>
      </c>
      <c r="R18" s="19">
        <v>5972.1</v>
      </c>
      <c r="S18" s="19">
        <v>210.8</v>
      </c>
      <c r="T18" s="19">
        <v>4819.8</v>
      </c>
      <c r="U18" s="19">
        <v>10827.3</v>
      </c>
      <c r="V18" s="19">
        <f t="shared" si="8"/>
        <v>5577.8</v>
      </c>
      <c r="W18" s="43"/>
      <c r="X18" s="42"/>
      <c r="Y18" s="43"/>
      <c r="Z18" s="19">
        <f t="shared" si="9"/>
        <v>5577.8</v>
      </c>
      <c r="AA18" s="1"/>
      <c r="AB18" s="1"/>
      <c r="AC18" s="1"/>
      <c r="AD18" s="1"/>
      <c r="AE18" s="1"/>
      <c r="AF18" s="1"/>
      <c r="AG18" s="1"/>
    </row>
    <row r="19" spans="1:33" s="2" customFormat="1" ht="17.100000000000001" customHeight="1">
      <c r="A19" s="7" t="s">
        <v>17</v>
      </c>
      <c r="B19" s="9"/>
      <c r="C19" s="9"/>
      <c r="D19" s="52">
        <f>SUM(D20:D46)</f>
        <v>352014</v>
      </c>
      <c r="E19" s="52">
        <f>SUM(E20:E46)</f>
        <v>352961</v>
      </c>
      <c r="F19" s="53">
        <f>IF(E19/D19&gt;1.2,IF((E19/D19-1.2)*0.1+1.2&gt;1.3,1.3,(E19/D19-1.2)*0.1+1.2),E19/D19)</f>
        <v>1.0026902339111512</v>
      </c>
      <c r="G19" s="9"/>
      <c r="H19" s="10"/>
      <c r="I19" s="46">
        <f>SUM(I20:I46)</f>
        <v>1562221</v>
      </c>
      <c r="J19" s="18">
        <f t="shared" ref="J19:V19" si="10">SUM(J20:J46)</f>
        <v>1136160.5</v>
      </c>
      <c r="K19" s="18">
        <f t="shared" si="10"/>
        <v>1060346.7999999998</v>
      </c>
      <c r="L19" s="18">
        <f>SUM(L20:L46)</f>
        <v>-75813.700000000012</v>
      </c>
      <c r="M19" s="18">
        <f>SUM(M20:M46)</f>
        <v>26255.1</v>
      </c>
      <c r="N19" s="18">
        <f t="shared" si="10"/>
        <v>1034091.7000000002</v>
      </c>
      <c r="O19" s="18">
        <f t="shared" si="10"/>
        <v>138367.5</v>
      </c>
      <c r="P19" s="18">
        <f t="shared" si="10"/>
        <v>138366.9</v>
      </c>
      <c r="Q19" s="18">
        <f t="shared" si="10"/>
        <v>138367.89999999997</v>
      </c>
      <c r="R19" s="18">
        <f t="shared" si="10"/>
        <v>138367.29999999999</v>
      </c>
      <c r="S19" s="18">
        <f t="shared" si="10"/>
        <v>93474.9</v>
      </c>
      <c r="T19" s="18">
        <f t="shared" si="10"/>
        <v>114169.79999999999</v>
      </c>
      <c r="U19" s="18">
        <f t="shared" si="10"/>
        <v>141813.1</v>
      </c>
      <c r="V19" s="18">
        <f t="shared" si="10"/>
        <v>131164.29999999999</v>
      </c>
      <c r="W19" s="18"/>
      <c r="X19" s="18"/>
      <c r="Y19" s="18"/>
      <c r="Z19" s="18">
        <f>SUM(Z20:Z46)</f>
        <v>131164.29999999999</v>
      </c>
      <c r="AA19" s="1"/>
      <c r="AB19" s="1"/>
      <c r="AC19" s="1"/>
      <c r="AD19" s="1"/>
      <c r="AE19" s="1"/>
      <c r="AF19" s="1"/>
      <c r="AG19" s="1"/>
    </row>
    <row r="20" spans="1:33" s="2" customFormat="1" ht="17.100000000000001" customHeight="1">
      <c r="A20" s="6" t="s">
        <v>0</v>
      </c>
      <c r="B20" s="4">
        <v>1</v>
      </c>
      <c r="C20" s="4">
        <v>10</v>
      </c>
      <c r="D20" s="4">
        <v>721</v>
      </c>
      <c r="E20" s="4">
        <v>627</v>
      </c>
      <c r="F20" s="54">
        <f>IF(G20=0,0,IF(D20=0,1,IF(E20&lt;0,0,IF(E20/D20&gt;1.2,IF((E20/D20-1.2)*0.1+1.2&gt;1.3,1.3,(E20/D20-1.2)*0.1+1.2),E20/D20))))</f>
        <v>0.86962552011095695</v>
      </c>
      <c r="G20" s="4">
        <v>5</v>
      </c>
      <c r="H20" s="24">
        <f>(B20*C20+F20*G20)/(C20+G20)</f>
        <v>0.95654184003698561</v>
      </c>
      <c r="I20" s="49">
        <v>33647</v>
      </c>
      <c r="J20" s="19">
        <f>ROUND(I20/11*8,1)</f>
        <v>24470.5</v>
      </c>
      <c r="K20" s="19">
        <f>ROUND(H20*J20,1)</f>
        <v>23407.1</v>
      </c>
      <c r="L20" s="19">
        <f t="shared" si="6"/>
        <v>-1063.4000000000015</v>
      </c>
      <c r="M20" s="19">
        <v>658.4</v>
      </c>
      <c r="N20" s="19">
        <f t="shared" ref="N20:N44" si="11">K20-M20</f>
        <v>22748.699999999997</v>
      </c>
      <c r="O20" s="19">
        <v>3058.8</v>
      </c>
      <c r="P20" s="19">
        <v>3058.8</v>
      </c>
      <c r="Q20" s="19">
        <v>3058.9</v>
      </c>
      <c r="R20" s="19">
        <v>3058.8</v>
      </c>
      <c r="S20" s="19">
        <v>1015.1</v>
      </c>
      <c r="T20" s="19">
        <v>2430.5</v>
      </c>
      <c r="U20" s="19">
        <v>2430.6999999999998</v>
      </c>
      <c r="V20" s="19">
        <f t="shared" si="8"/>
        <v>4637.1000000000004</v>
      </c>
      <c r="W20" s="42"/>
      <c r="X20" s="42"/>
      <c r="Y20" s="43"/>
      <c r="Z20" s="19">
        <f>IF(OR(W20="+",X20="+",Y20="+"),0,IF(V20&lt;0,0,V20))</f>
        <v>4637.1000000000004</v>
      </c>
      <c r="AA20" s="1"/>
      <c r="AB20" s="1"/>
      <c r="AC20" s="1"/>
      <c r="AD20" s="1"/>
      <c r="AE20" s="1"/>
      <c r="AF20" s="1"/>
      <c r="AG20" s="1"/>
    </row>
    <row r="21" spans="1:33" s="2" customFormat="1" ht="17.100000000000001" customHeight="1">
      <c r="A21" s="6" t="s">
        <v>18</v>
      </c>
      <c r="B21" s="4">
        <v>1</v>
      </c>
      <c r="C21" s="4">
        <v>10</v>
      </c>
      <c r="D21" s="4">
        <v>5388</v>
      </c>
      <c r="E21" s="4">
        <v>5388</v>
      </c>
      <c r="F21" s="54">
        <f t="shared" ref="F21:F46" si="12">IF(G21=0,0,IF(D21=0,1,IF(E21&lt;0,0,IF(E21/D21&gt;1.2,IF((E21/D21-1.2)*0.1+1.2&gt;1.3,1.3,(E21/D21-1.2)*0.1+1.2),E21/D21))))</f>
        <v>1</v>
      </c>
      <c r="G21" s="4">
        <v>5</v>
      </c>
      <c r="H21" s="24">
        <f t="shared" ref="H21:H46" si="13">(B21*C21+F21*G21)/(C21+G21)</f>
        <v>1</v>
      </c>
      <c r="I21" s="49">
        <v>63147</v>
      </c>
      <c r="J21" s="19">
        <f t="shared" ref="J21:J44" si="14">ROUND(I21/11*8,1)</f>
        <v>45925.1</v>
      </c>
      <c r="K21" s="19">
        <f t="shared" ref="K21:K45" si="15">ROUND(H21*J21,1)</f>
        <v>45925.1</v>
      </c>
      <c r="L21" s="19">
        <f t="shared" si="6"/>
        <v>0</v>
      </c>
      <c r="M21" s="19">
        <v>737.9</v>
      </c>
      <c r="N21" s="19">
        <f t="shared" si="11"/>
        <v>45187.199999999997</v>
      </c>
      <c r="O21" s="19">
        <v>5740.6</v>
      </c>
      <c r="P21" s="19">
        <v>5740.7</v>
      </c>
      <c r="Q21" s="19">
        <v>5740.6</v>
      </c>
      <c r="R21" s="19">
        <v>5740.6</v>
      </c>
      <c r="S21" s="19">
        <v>3486.8</v>
      </c>
      <c r="T21" s="19">
        <v>5043.8</v>
      </c>
      <c r="U21" s="19">
        <v>5044</v>
      </c>
      <c r="V21" s="19">
        <f t="shared" si="8"/>
        <v>8650.1</v>
      </c>
      <c r="W21" s="42"/>
      <c r="X21" s="42"/>
      <c r="Y21" s="43"/>
      <c r="Z21" s="19">
        <f t="shared" ref="Z21:Z46" si="16">IF(OR(W21="+",X21="+",Y21="+"),0,IF(V21&lt;0,0,V21))</f>
        <v>8650.1</v>
      </c>
      <c r="AA21" s="1"/>
      <c r="AB21" s="1"/>
      <c r="AC21" s="1"/>
      <c r="AD21" s="1"/>
      <c r="AE21" s="1"/>
      <c r="AF21" s="1"/>
      <c r="AG21" s="1"/>
    </row>
    <row r="22" spans="1:33" s="2" customFormat="1" ht="17.100000000000001" customHeight="1">
      <c r="A22" s="6" t="s">
        <v>19</v>
      </c>
      <c r="B22" s="4">
        <v>1</v>
      </c>
      <c r="C22" s="4">
        <v>10</v>
      </c>
      <c r="D22" s="4">
        <v>2607</v>
      </c>
      <c r="E22" s="4">
        <v>1706</v>
      </c>
      <c r="F22" s="54">
        <f t="shared" si="12"/>
        <v>0.65439202148062903</v>
      </c>
      <c r="G22" s="4">
        <v>5</v>
      </c>
      <c r="H22" s="24">
        <f t="shared" si="13"/>
        <v>0.88479734049354308</v>
      </c>
      <c r="I22" s="49">
        <v>42531</v>
      </c>
      <c r="J22" s="19">
        <f t="shared" si="14"/>
        <v>30931.599999999999</v>
      </c>
      <c r="K22" s="19">
        <f t="shared" si="15"/>
        <v>27368.2</v>
      </c>
      <c r="L22" s="19">
        <f t="shared" si="6"/>
        <v>-3563.3999999999978</v>
      </c>
      <c r="M22" s="19">
        <v>0</v>
      </c>
      <c r="N22" s="19">
        <f t="shared" si="11"/>
        <v>27368.2</v>
      </c>
      <c r="O22" s="19">
        <v>3866.5</v>
      </c>
      <c r="P22" s="19">
        <v>3866.4</v>
      </c>
      <c r="Q22" s="19">
        <v>3866.5</v>
      </c>
      <c r="R22" s="19">
        <v>3866.4</v>
      </c>
      <c r="S22" s="19">
        <v>852.4</v>
      </c>
      <c r="T22" s="19">
        <v>3263.6</v>
      </c>
      <c r="U22" s="19">
        <v>3263.7</v>
      </c>
      <c r="V22" s="19">
        <f t="shared" si="8"/>
        <v>4522.7</v>
      </c>
      <c r="W22" s="42"/>
      <c r="X22" s="42"/>
      <c r="Y22" s="43"/>
      <c r="Z22" s="19">
        <f t="shared" si="16"/>
        <v>4522.7</v>
      </c>
      <c r="AA22" s="1"/>
      <c r="AB22" s="1"/>
      <c r="AC22" s="1"/>
      <c r="AD22" s="1"/>
      <c r="AE22" s="1"/>
      <c r="AF22" s="1"/>
      <c r="AG22" s="1"/>
    </row>
    <row r="23" spans="1:33" s="2" customFormat="1" ht="17.100000000000001" customHeight="1">
      <c r="A23" s="6" t="s">
        <v>20</v>
      </c>
      <c r="B23" s="4">
        <v>1</v>
      </c>
      <c r="C23" s="4">
        <v>10</v>
      </c>
      <c r="D23" s="4">
        <v>1362</v>
      </c>
      <c r="E23" s="4">
        <v>1362</v>
      </c>
      <c r="F23" s="54">
        <f t="shared" si="12"/>
        <v>1</v>
      </c>
      <c r="G23" s="4">
        <v>5</v>
      </c>
      <c r="H23" s="24">
        <f t="shared" si="13"/>
        <v>1</v>
      </c>
      <c r="I23" s="49">
        <v>55902</v>
      </c>
      <c r="J23" s="19">
        <f t="shared" si="14"/>
        <v>40656</v>
      </c>
      <c r="K23" s="19">
        <f t="shared" si="15"/>
        <v>40656</v>
      </c>
      <c r="L23" s="19">
        <f t="shared" si="6"/>
        <v>0</v>
      </c>
      <c r="M23" s="19">
        <v>4622.1000000000004</v>
      </c>
      <c r="N23" s="19">
        <f t="shared" si="11"/>
        <v>36033.9</v>
      </c>
      <c r="O23" s="19">
        <v>5082</v>
      </c>
      <c r="P23" s="19">
        <v>5082</v>
      </c>
      <c r="Q23" s="19">
        <v>5082</v>
      </c>
      <c r="R23" s="19">
        <v>5082</v>
      </c>
      <c r="S23" s="19">
        <v>1154.7</v>
      </c>
      <c r="T23" s="19">
        <v>2755.8</v>
      </c>
      <c r="U23" s="19">
        <v>2755.8</v>
      </c>
      <c r="V23" s="19">
        <f t="shared" si="8"/>
        <v>9039.6</v>
      </c>
      <c r="W23" s="42"/>
      <c r="X23" s="42"/>
      <c r="Y23" s="43"/>
      <c r="Z23" s="19">
        <f t="shared" si="16"/>
        <v>9039.6</v>
      </c>
      <c r="AA23" s="1"/>
      <c r="AB23" s="1"/>
      <c r="AC23" s="1"/>
      <c r="AD23" s="1"/>
      <c r="AE23" s="1"/>
      <c r="AF23" s="1"/>
      <c r="AG23" s="1"/>
    </row>
    <row r="24" spans="1:33" s="2" customFormat="1" ht="17.100000000000001" customHeight="1">
      <c r="A24" s="6" t="s">
        <v>21</v>
      </c>
      <c r="B24" s="4">
        <v>1</v>
      </c>
      <c r="C24" s="4">
        <v>10</v>
      </c>
      <c r="D24" s="4">
        <v>1668</v>
      </c>
      <c r="E24" s="4">
        <v>683</v>
      </c>
      <c r="F24" s="54">
        <f t="shared" si="12"/>
        <v>0.40947242206235013</v>
      </c>
      <c r="G24" s="4">
        <v>5</v>
      </c>
      <c r="H24" s="24">
        <f t="shared" si="13"/>
        <v>0.80315747402078341</v>
      </c>
      <c r="I24" s="49">
        <v>49182</v>
      </c>
      <c r="J24" s="19">
        <f t="shared" si="14"/>
        <v>35768.699999999997</v>
      </c>
      <c r="K24" s="19">
        <f t="shared" si="15"/>
        <v>28727.9</v>
      </c>
      <c r="L24" s="19">
        <f t="shared" si="6"/>
        <v>-7040.7999999999956</v>
      </c>
      <c r="M24" s="19">
        <v>343.3</v>
      </c>
      <c r="N24" s="19">
        <f t="shared" si="11"/>
        <v>28384.600000000002</v>
      </c>
      <c r="O24" s="19">
        <v>4471.1000000000004</v>
      </c>
      <c r="P24" s="19">
        <v>4471.1000000000004</v>
      </c>
      <c r="Q24" s="19">
        <v>4471.1000000000004</v>
      </c>
      <c r="R24" s="19">
        <v>4471.1000000000004</v>
      </c>
      <c r="S24" s="19">
        <v>2124.6</v>
      </c>
      <c r="T24" s="19">
        <v>3887.4</v>
      </c>
      <c r="U24" s="19">
        <v>3887.4</v>
      </c>
      <c r="V24" s="19">
        <f t="shared" si="8"/>
        <v>600.79999999999995</v>
      </c>
      <c r="W24" s="42"/>
      <c r="X24" s="42"/>
      <c r="Y24" s="43"/>
      <c r="Z24" s="19">
        <f t="shared" si="16"/>
        <v>600.79999999999995</v>
      </c>
      <c r="AA24" s="1"/>
      <c r="AB24" s="1"/>
      <c r="AC24" s="1"/>
      <c r="AD24" s="1"/>
      <c r="AE24" s="1"/>
      <c r="AF24" s="1"/>
      <c r="AG24" s="1"/>
    </row>
    <row r="25" spans="1:33" s="2" customFormat="1" ht="17.100000000000001" customHeight="1">
      <c r="A25" s="6" t="s">
        <v>22</v>
      </c>
      <c r="B25" s="4">
        <v>1</v>
      </c>
      <c r="C25" s="4">
        <v>10</v>
      </c>
      <c r="D25" s="4">
        <v>4862</v>
      </c>
      <c r="E25" s="4">
        <v>1494</v>
      </c>
      <c r="F25" s="54">
        <f t="shared" si="12"/>
        <v>0.30728095433977787</v>
      </c>
      <c r="G25" s="4">
        <v>5</v>
      </c>
      <c r="H25" s="24">
        <f t="shared" si="13"/>
        <v>0.76909365144659259</v>
      </c>
      <c r="I25" s="49">
        <v>62016</v>
      </c>
      <c r="J25" s="19">
        <f t="shared" si="14"/>
        <v>45102.5</v>
      </c>
      <c r="K25" s="19">
        <f t="shared" si="15"/>
        <v>34688</v>
      </c>
      <c r="L25" s="19">
        <f t="shared" si="6"/>
        <v>-10414.5</v>
      </c>
      <c r="M25" s="19">
        <v>0</v>
      </c>
      <c r="N25" s="19">
        <f t="shared" si="11"/>
        <v>34688</v>
      </c>
      <c r="O25" s="19">
        <v>5637.8</v>
      </c>
      <c r="P25" s="19">
        <v>5637.8</v>
      </c>
      <c r="Q25" s="19">
        <v>5637.9</v>
      </c>
      <c r="R25" s="19">
        <v>5637.8</v>
      </c>
      <c r="S25" s="19">
        <v>194.4</v>
      </c>
      <c r="T25" s="19">
        <v>4549.2</v>
      </c>
      <c r="U25" s="19">
        <v>4549.1000000000004</v>
      </c>
      <c r="V25" s="19">
        <f t="shared" si="8"/>
        <v>2844</v>
      </c>
      <c r="W25" s="43"/>
      <c r="X25" s="42"/>
      <c r="Y25" s="43"/>
      <c r="Z25" s="19">
        <f t="shared" si="16"/>
        <v>2844</v>
      </c>
      <c r="AA25" s="1"/>
      <c r="AB25" s="1"/>
      <c r="AC25" s="1"/>
      <c r="AD25" s="1"/>
      <c r="AE25" s="1"/>
      <c r="AF25" s="1"/>
      <c r="AG25" s="1"/>
    </row>
    <row r="26" spans="1:33" s="2" customFormat="1" ht="17.100000000000001" customHeight="1">
      <c r="A26" s="6" t="s">
        <v>23</v>
      </c>
      <c r="B26" s="4">
        <v>1</v>
      </c>
      <c r="C26" s="4">
        <v>10</v>
      </c>
      <c r="D26" s="4">
        <v>85365</v>
      </c>
      <c r="E26" s="4">
        <v>85365</v>
      </c>
      <c r="F26" s="54">
        <f t="shared" si="12"/>
        <v>1</v>
      </c>
      <c r="G26" s="4">
        <v>5</v>
      </c>
      <c r="H26" s="24">
        <f t="shared" si="13"/>
        <v>1</v>
      </c>
      <c r="I26" s="49">
        <v>105527</v>
      </c>
      <c r="J26" s="19">
        <f t="shared" si="14"/>
        <v>76746.899999999994</v>
      </c>
      <c r="K26" s="19">
        <f t="shared" si="15"/>
        <v>76746.899999999994</v>
      </c>
      <c r="L26" s="19">
        <f t="shared" si="6"/>
        <v>0</v>
      </c>
      <c r="M26" s="19">
        <v>0</v>
      </c>
      <c r="N26" s="19">
        <f t="shared" si="11"/>
        <v>76746.899999999994</v>
      </c>
      <c r="O26" s="19">
        <v>9593.4</v>
      </c>
      <c r="P26" s="19">
        <v>9593.2999999999993</v>
      </c>
      <c r="Q26" s="19">
        <v>9593.4</v>
      </c>
      <c r="R26" s="19">
        <v>9593.4</v>
      </c>
      <c r="S26" s="19">
        <v>8791</v>
      </c>
      <c r="T26" s="19">
        <v>9433</v>
      </c>
      <c r="U26" s="19">
        <v>9432.7999999999993</v>
      </c>
      <c r="V26" s="19">
        <f t="shared" si="8"/>
        <v>10716.6</v>
      </c>
      <c r="W26" s="42"/>
      <c r="X26" s="42"/>
      <c r="Y26" s="43"/>
      <c r="Z26" s="19">
        <f t="shared" si="16"/>
        <v>10716.6</v>
      </c>
      <c r="AA26" s="1"/>
      <c r="AB26" s="1"/>
      <c r="AC26" s="1"/>
      <c r="AD26" s="1"/>
      <c r="AE26" s="1"/>
      <c r="AF26" s="1"/>
      <c r="AG26" s="1"/>
    </row>
    <row r="27" spans="1:33" s="2" customFormat="1" ht="16.5" customHeight="1">
      <c r="A27" s="6" t="s">
        <v>24</v>
      </c>
      <c r="B27" s="4">
        <v>1</v>
      </c>
      <c r="C27" s="4">
        <v>10</v>
      </c>
      <c r="D27" s="4">
        <v>1420</v>
      </c>
      <c r="E27" s="4">
        <v>773</v>
      </c>
      <c r="F27" s="54">
        <f t="shared" si="12"/>
        <v>0.54436619718309864</v>
      </c>
      <c r="G27" s="4">
        <v>5</v>
      </c>
      <c r="H27" s="24">
        <f t="shared" si="13"/>
        <v>0.84812206572769944</v>
      </c>
      <c r="I27" s="49">
        <v>27208</v>
      </c>
      <c r="J27" s="19">
        <f t="shared" si="14"/>
        <v>19787.599999999999</v>
      </c>
      <c r="K27" s="19">
        <f t="shared" si="15"/>
        <v>16782.3</v>
      </c>
      <c r="L27" s="19">
        <f t="shared" si="6"/>
        <v>-3005.2999999999993</v>
      </c>
      <c r="M27" s="19">
        <v>0</v>
      </c>
      <c r="N27" s="19">
        <f t="shared" si="11"/>
        <v>16782.3</v>
      </c>
      <c r="O27" s="19">
        <v>2473.5</v>
      </c>
      <c r="P27" s="19">
        <v>2473.4</v>
      </c>
      <c r="Q27" s="19">
        <v>2473.5</v>
      </c>
      <c r="R27" s="19">
        <v>2473.4</v>
      </c>
      <c r="S27" s="19">
        <v>1210.3</v>
      </c>
      <c r="T27" s="19">
        <v>2220.6999999999998</v>
      </c>
      <c r="U27" s="19">
        <v>2220.9</v>
      </c>
      <c r="V27" s="19">
        <f t="shared" si="8"/>
        <v>1236.5999999999999</v>
      </c>
      <c r="W27" s="43"/>
      <c r="X27" s="42"/>
      <c r="Y27" s="43"/>
      <c r="Z27" s="19">
        <f t="shared" si="16"/>
        <v>1236.5999999999999</v>
      </c>
      <c r="AA27" s="1"/>
      <c r="AB27" s="1"/>
      <c r="AC27" s="1"/>
      <c r="AD27" s="1"/>
      <c r="AE27" s="1"/>
      <c r="AF27" s="1"/>
      <c r="AG27" s="1"/>
    </row>
    <row r="28" spans="1:33" s="2" customFormat="1" ht="17.100000000000001" customHeight="1">
      <c r="A28" s="6" t="s">
        <v>25</v>
      </c>
      <c r="B28" s="4">
        <v>1</v>
      </c>
      <c r="C28" s="4">
        <v>10</v>
      </c>
      <c r="D28" s="4">
        <v>2026</v>
      </c>
      <c r="E28" s="4">
        <v>1109</v>
      </c>
      <c r="F28" s="54">
        <f t="shared" si="12"/>
        <v>0.54738400789733466</v>
      </c>
      <c r="G28" s="4">
        <v>5</v>
      </c>
      <c r="H28" s="24">
        <f t="shared" si="13"/>
        <v>0.84912800263244492</v>
      </c>
      <c r="I28" s="49">
        <v>50654</v>
      </c>
      <c r="J28" s="19">
        <f t="shared" si="14"/>
        <v>36839.300000000003</v>
      </c>
      <c r="K28" s="19">
        <f t="shared" si="15"/>
        <v>31281.3</v>
      </c>
      <c r="L28" s="19">
        <f t="shared" si="6"/>
        <v>-5558.0000000000036</v>
      </c>
      <c r="M28" s="19">
        <v>0</v>
      </c>
      <c r="N28" s="19">
        <f t="shared" si="11"/>
        <v>31281.3</v>
      </c>
      <c r="O28" s="19">
        <v>4604.8999999999996</v>
      </c>
      <c r="P28" s="19">
        <v>4604.8999999999996</v>
      </c>
      <c r="Q28" s="19">
        <v>4604.8999999999996</v>
      </c>
      <c r="R28" s="19">
        <v>4604.8999999999996</v>
      </c>
      <c r="S28" s="19">
        <v>3187.7</v>
      </c>
      <c r="T28" s="19">
        <v>4321.6000000000004</v>
      </c>
      <c r="U28" s="19">
        <v>4321.3999999999996</v>
      </c>
      <c r="V28" s="19">
        <f t="shared" si="8"/>
        <v>1031</v>
      </c>
      <c r="W28" s="42"/>
      <c r="X28" s="42"/>
      <c r="Y28" s="43"/>
      <c r="Z28" s="19">
        <f t="shared" si="16"/>
        <v>1031</v>
      </c>
      <c r="AA28" s="1"/>
      <c r="AB28" s="1"/>
      <c r="AC28" s="1"/>
      <c r="AD28" s="1"/>
      <c r="AE28" s="1"/>
      <c r="AF28" s="1"/>
      <c r="AG28" s="1"/>
    </row>
    <row r="29" spans="1:33" s="2" customFormat="1" ht="17.100000000000001" customHeight="1">
      <c r="A29" s="6" t="s">
        <v>26</v>
      </c>
      <c r="B29" s="4">
        <v>1</v>
      </c>
      <c r="C29" s="4">
        <v>10</v>
      </c>
      <c r="D29" s="4">
        <v>995</v>
      </c>
      <c r="E29" s="4">
        <v>393</v>
      </c>
      <c r="F29" s="54">
        <f t="shared" si="12"/>
        <v>0.3949748743718593</v>
      </c>
      <c r="G29" s="4">
        <v>5</v>
      </c>
      <c r="H29" s="24">
        <f t="shared" si="13"/>
        <v>0.7983249581239531</v>
      </c>
      <c r="I29" s="49">
        <v>36188</v>
      </c>
      <c r="J29" s="19">
        <f t="shared" si="14"/>
        <v>26318.5</v>
      </c>
      <c r="K29" s="19">
        <f t="shared" si="15"/>
        <v>21010.7</v>
      </c>
      <c r="L29" s="19">
        <f t="shared" si="6"/>
        <v>-5307.7999999999993</v>
      </c>
      <c r="M29" s="19">
        <v>747.5</v>
      </c>
      <c r="N29" s="19">
        <f t="shared" si="11"/>
        <v>20263.2</v>
      </c>
      <c r="O29" s="19">
        <v>3238.8</v>
      </c>
      <c r="P29" s="19">
        <v>3238.8</v>
      </c>
      <c r="Q29" s="19">
        <v>3238.9</v>
      </c>
      <c r="R29" s="19">
        <v>3238.8</v>
      </c>
      <c r="S29" s="19">
        <v>0</v>
      </c>
      <c r="T29" s="19">
        <v>916.1</v>
      </c>
      <c r="U29" s="19">
        <v>2363.6</v>
      </c>
      <c r="V29" s="19">
        <f t="shared" si="8"/>
        <v>4028.2</v>
      </c>
      <c r="W29" s="43"/>
      <c r="X29" s="42"/>
      <c r="Y29" s="43"/>
      <c r="Z29" s="19">
        <f t="shared" si="16"/>
        <v>4028.2</v>
      </c>
      <c r="AA29" s="1"/>
      <c r="AB29" s="1"/>
      <c r="AC29" s="1"/>
      <c r="AD29" s="1"/>
      <c r="AE29" s="1"/>
      <c r="AF29" s="1"/>
      <c r="AG29" s="1"/>
    </row>
    <row r="30" spans="1:33" s="2" customFormat="1" ht="17.100000000000001" customHeight="1">
      <c r="A30" s="6" t="s">
        <v>27</v>
      </c>
      <c r="B30" s="4">
        <v>1</v>
      </c>
      <c r="C30" s="4">
        <v>10</v>
      </c>
      <c r="D30" s="4">
        <v>19335</v>
      </c>
      <c r="E30" s="4">
        <v>19335</v>
      </c>
      <c r="F30" s="54">
        <f t="shared" si="12"/>
        <v>1</v>
      </c>
      <c r="G30" s="4">
        <v>5</v>
      </c>
      <c r="H30" s="24">
        <f t="shared" si="13"/>
        <v>1</v>
      </c>
      <c r="I30" s="49">
        <v>30146</v>
      </c>
      <c r="J30" s="19">
        <f t="shared" si="14"/>
        <v>21924.400000000001</v>
      </c>
      <c r="K30" s="19">
        <f t="shared" si="15"/>
        <v>21924.400000000001</v>
      </c>
      <c r="L30" s="19">
        <f t="shared" si="6"/>
        <v>0</v>
      </c>
      <c r="M30" s="19">
        <v>0</v>
      </c>
      <c r="N30" s="19">
        <f t="shared" si="11"/>
        <v>21924.400000000001</v>
      </c>
      <c r="O30" s="19">
        <v>2740.5</v>
      </c>
      <c r="P30" s="19">
        <v>2740.6</v>
      </c>
      <c r="Q30" s="19">
        <v>2740.5</v>
      </c>
      <c r="R30" s="19">
        <v>2740.6</v>
      </c>
      <c r="S30" s="19">
        <v>3643</v>
      </c>
      <c r="T30" s="19">
        <v>2921</v>
      </c>
      <c r="U30" s="19">
        <v>2921</v>
      </c>
      <c r="V30" s="19">
        <f t="shared" si="8"/>
        <v>1477.2</v>
      </c>
      <c r="W30" s="42"/>
      <c r="X30" s="42"/>
      <c r="Y30" s="43"/>
      <c r="Z30" s="19">
        <f t="shared" si="16"/>
        <v>1477.2</v>
      </c>
      <c r="AA30" s="1"/>
      <c r="AB30" s="1"/>
      <c r="AC30" s="1"/>
      <c r="AD30" s="1"/>
      <c r="AE30" s="1"/>
      <c r="AF30" s="1"/>
      <c r="AG30" s="1"/>
    </row>
    <row r="31" spans="1:33" s="2" customFormat="1" ht="16.5" customHeight="1">
      <c r="A31" s="6" t="s">
        <v>28</v>
      </c>
      <c r="B31" s="4">
        <v>1</v>
      </c>
      <c r="C31" s="4">
        <v>10</v>
      </c>
      <c r="D31" s="4">
        <v>6472</v>
      </c>
      <c r="E31" s="4">
        <v>6472</v>
      </c>
      <c r="F31" s="54">
        <f t="shared" si="12"/>
        <v>1</v>
      </c>
      <c r="G31" s="4">
        <v>5</v>
      </c>
      <c r="H31" s="24">
        <f t="shared" si="13"/>
        <v>1</v>
      </c>
      <c r="I31" s="49">
        <v>83878</v>
      </c>
      <c r="J31" s="19">
        <f t="shared" si="14"/>
        <v>61002.2</v>
      </c>
      <c r="K31" s="19">
        <f t="shared" si="15"/>
        <v>61002.2</v>
      </c>
      <c r="L31" s="19">
        <f t="shared" si="6"/>
        <v>0</v>
      </c>
      <c r="M31" s="19">
        <v>0</v>
      </c>
      <c r="N31" s="19">
        <f t="shared" si="11"/>
        <v>61002.2</v>
      </c>
      <c r="O31" s="19">
        <v>7625.3</v>
      </c>
      <c r="P31" s="19">
        <v>7625.2</v>
      </c>
      <c r="Q31" s="19">
        <v>7625.3</v>
      </c>
      <c r="R31" s="19">
        <v>7625.3</v>
      </c>
      <c r="S31" s="19">
        <v>3510.9</v>
      </c>
      <c r="T31" s="19">
        <v>6802.3</v>
      </c>
      <c r="U31" s="19">
        <v>6802.4</v>
      </c>
      <c r="V31" s="19">
        <f t="shared" si="8"/>
        <v>13385.5</v>
      </c>
      <c r="W31" s="42"/>
      <c r="X31" s="42"/>
      <c r="Y31" s="43"/>
      <c r="Z31" s="19">
        <f t="shared" si="16"/>
        <v>13385.5</v>
      </c>
      <c r="AA31" s="1"/>
      <c r="AB31" s="1"/>
      <c r="AC31" s="1"/>
      <c r="AD31" s="1"/>
      <c r="AE31" s="1"/>
      <c r="AF31" s="1"/>
      <c r="AG31" s="1"/>
    </row>
    <row r="32" spans="1:33" s="2" customFormat="1" ht="17.100000000000001" customHeight="1">
      <c r="A32" s="6" t="s">
        <v>29</v>
      </c>
      <c r="B32" s="4">
        <v>1</v>
      </c>
      <c r="C32" s="4">
        <v>10</v>
      </c>
      <c r="D32" s="4">
        <v>1306</v>
      </c>
      <c r="E32" s="4">
        <v>556</v>
      </c>
      <c r="F32" s="54">
        <f t="shared" si="12"/>
        <v>0.42572741194486985</v>
      </c>
      <c r="G32" s="4">
        <v>5</v>
      </c>
      <c r="H32" s="24">
        <f t="shared" si="13"/>
        <v>0.80857580398162332</v>
      </c>
      <c r="I32" s="49">
        <v>56127</v>
      </c>
      <c r="J32" s="19">
        <f t="shared" si="14"/>
        <v>40819.599999999999</v>
      </c>
      <c r="K32" s="19">
        <f t="shared" si="15"/>
        <v>33005.699999999997</v>
      </c>
      <c r="L32" s="19">
        <f t="shared" si="6"/>
        <v>-7813.9000000000015</v>
      </c>
      <c r="M32" s="19">
        <v>0</v>
      </c>
      <c r="N32" s="19">
        <f t="shared" si="11"/>
        <v>33005.699999999997</v>
      </c>
      <c r="O32" s="19">
        <v>3728</v>
      </c>
      <c r="P32" s="19">
        <v>3728</v>
      </c>
      <c r="Q32" s="19">
        <v>3728</v>
      </c>
      <c r="R32" s="19">
        <v>3728</v>
      </c>
      <c r="S32" s="19">
        <v>0</v>
      </c>
      <c r="T32" s="19">
        <v>1314.9</v>
      </c>
      <c r="U32" s="19">
        <v>9684.2000000000007</v>
      </c>
      <c r="V32" s="19">
        <f t="shared" si="8"/>
        <v>7094.6</v>
      </c>
      <c r="W32" s="43"/>
      <c r="X32" s="42"/>
      <c r="Y32" s="43"/>
      <c r="Z32" s="19">
        <f t="shared" si="16"/>
        <v>7094.6</v>
      </c>
      <c r="AA32" s="1"/>
      <c r="AB32" s="1"/>
      <c r="AC32" s="1"/>
      <c r="AD32" s="1"/>
      <c r="AE32" s="1"/>
      <c r="AF32" s="1"/>
      <c r="AG32" s="1"/>
    </row>
    <row r="33" spans="1:33" s="2" customFormat="1" ht="17.100000000000001" customHeight="1">
      <c r="A33" s="6" t="s">
        <v>30</v>
      </c>
      <c r="B33" s="4">
        <v>1</v>
      </c>
      <c r="C33" s="4">
        <v>10</v>
      </c>
      <c r="D33" s="4">
        <v>2291</v>
      </c>
      <c r="E33" s="4">
        <v>2291</v>
      </c>
      <c r="F33" s="54">
        <f t="shared" si="12"/>
        <v>1</v>
      </c>
      <c r="G33" s="4">
        <v>5</v>
      </c>
      <c r="H33" s="24">
        <f t="shared" si="13"/>
        <v>1</v>
      </c>
      <c r="I33" s="49">
        <v>53829</v>
      </c>
      <c r="J33" s="19">
        <f t="shared" si="14"/>
        <v>39148.400000000001</v>
      </c>
      <c r="K33" s="19">
        <f t="shared" si="15"/>
        <v>39148.400000000001</v>
      </c>
      <c r="L33" s="19">
        <f t="shared" si="6"/>
        <v>0</v>
      </c>
      <c r="M33" s="19">
        <v>1272.5</v>
      </c>
      <c r="N33" s="19">
        <f t="shared" si="11"/>
        <v>37875.9</v>
      </c>
      <c r="O33" s="19">
        <v>4893.5</v>
      </c>
      <c r="P33" s="19">
        <v>4893.6000000000004</v>
      </c>
      <c r="Q33" s="19">
        <v>4893.5</v>
      </c>
      <c r="R33" s="19">
        <v>4893.6000000000004</v>
      </c>
      <c r="S33" s="19">
        <v>1758.2</v>
      </c>
      <c r="T33" s="19">
        <v>3842.4</v>
      </c>
      <c r="U33" s="19">
        <v>3842.3</v>
      </c>
      <c r="V33" s="19">
        <f t="shared" si="8"/>
        <v>8858.7999999999993</v>
      </c>
      <c r="W33" s="42"/>
      <c r="X33" s="42"/>
      <c r="Y33" s="43"/>
      <c r="Z33" s="19">
        <f t="shared" si="16"/>
        <v>8858.7999999999993</v>
      </c>
      <c r="AA33" s="1"/>
      <c r="AB33" s="1"/>
      <c r="AC33" s="1"/>
      <c r="AD33" s="1"/>
      <c r="AE33" s="1"/>
      <c r="AF33" s="1"/>
      <c r="AG33" s="1"/>
    </row>
    <row r="34" spans="1:33" s="2" customFormat="1" ht="17.100000000000001" customHeight="1">
      <c r="A34" s="6" t="s">
        <v>31</v>
      </c>
      <c r="B34" s="4">
        <v>1</v>
      </c>
      <c r="C34" s="4">
        <v>10</v>
      </c>
      <c r="D34" s="4">
        <v>2957</v>
      </c>
      <c r="E34" s="4">
        <v>2957</v>
      </c>
      <c r="F34" s="54">
        <f t="shared" si="12"/>
        <v>1</v>
      </c>
      <c r="G34" s="4">
        <v>5</v>
      </c>
      <c r="H34" s="24">
        <f t="shared" si="13"/>
        <v>1</v>
      </c>
      <c r="I34" s="49">
        <v>52077</v>
      </c>
      <c r="J34" s="19">
        <f t="shared" si="14"/>
        <v>37874.199999999997</v>
      </c>
      <c r="K34" s="19">
        <f t="shared" si="15"/>
        <v>37874.199999999997</v>
      </c>
      <c r="L34" s="19">
        <f t="shared" si="6"/>
        <v>0</v>
      </c>
      <c r="M34" s="19">
        <v>3532.8</v>
      </c>
      <c r="N34" s="19">
        <f t="shared" si="11"/>
        <v>34341.399999999994</v>
      </c>
      <c r="O34" s="19">
        <v>4534.5</v>
      </c>
      <c r="P34" s="19">
        <v>4534.3999999999996</v>
      </c>
      <c r="Q34" s="19">
        <v>4534.5</v>
      </c>
      <c r="R34" s="19">
        <v>4534.3999999999996</v>
      </c>
      <c r="S34" s="19">
        <v>3823.6</v>
      </c>
      <c r="T34" s="19">
        <v>3214.6</v>
      </c>
      <c r="U34" s="19">
        <v>4569.5</v>
      </c>
      <c r="V34" s="19">
        <f t="shared" si="8"/>
        <v>4595.8999999999996</v>
      </c>
      <c r="W34" s="42"/>
      <c r="X34" s="42"/>
      <c r="Y34" s="43"/>
      <c r="Z34" s="19">
        <f t="shared" si="16"/>
        <v>4595.8999999999996</v>
      </c>
      <c r="AA34" s="1"/>
      <c r="AB34" s="1"/>
      <c r="AC34" s="1"/>
      <c r="AD34" s="1"/>
      <c r="AE34" s="1"/>
      <c r="AF34" s="1"/>
      <c r="AG34" s="1"/>
    </row>
    <row r="35" spans="1:33" s="2" customFormat="1" ht="17.100000000000001" customHeight="1">
      <c r="A35" s="6" t="s">
        <v>1</v>
      </c>
      <c r="B35" s="4">
        <v>1</v>
      </c>
      <c r="C35" s="4">
        <v>10</v>
      </c>
      <c r="D35" s="4">
        <v>68198</v>
      </c>
      <c r="E35" s="4">
        <v>71990</v>
      </c>
      <c r="F35" s="54">
        <f t="shared" si="12"/>
        <v>1.0556028036012786</v>
      </c>
      <c r="G35" s="4">
        <v>5</v>
      </c>
      <c r="H35" s="24">
        <f t="shared" si="13"/>
        <v>1.0185342678670928</v>
      </c>
      <c r="I35" s="49">
        <v>62302</v>
      </c>
      <c r="J35" s="19">
        <f t="shared" si="14"/>
        <v>45310.5</v>
      </c>
      <c r="K35" s="19">
        <f t="shared" si="15"/>
        <v>46150.3</v>
      </c>
      <c r="L35" s="19">
        <f t="shared" si="6"/>
        <v>839.80000000000291</v>
      </c>
      <c r="M35" s="19">
        <v>831.2</v>
      </c>
      <c r="N35" s="19">
        <f t="shared" si="11"/>
        <v>45319.100000000006</v>
      </c>
      <c r="O35" s="19">
        <v>5663.8</v>
      </c>
      <c r="P35" s="19">
        <v>5663.8</v>
      </c>
      <c r="Q35" s="19">
        <v>5663.9</v>
      </c>
      <c r="R35" s="19">
        <v>5663.8</v>
      </c>
      <c r="S35" s="19">
        <v>8135.5</v>
      </c>
      <c r="T35" s="19">
        <v>5881.1</v>
      </c>
      <c r="U35" s="19">
        <v>5881</v>
      </c>
      <c r="V35" s="19">
        <f t="shared" si="8"/>
        <v>2766.2</v>
      </c>
      <c r="W35" s="42"/>
      <c r="X35" s="42"/>
      <c r="Y35" s="43"/>
      <c r="Z35" s="19">
        <f t="shared" si="16"/>
        <v>2766.2</v>
      </c>
      <c r="AA35" s="1"/>
      <c r="AB35" s="1"/>
      <c r="AC35" s="1"/>
      <c r="AD35" s="1"/>
      <c r="AE35" s="1"/>
      <c r="AF35" s="1"/>
      <c r="AG35" s="1"/>
    </row>
    <row r="36" spans="1:33" s="2" customFormat="1" ht="17.100000000000001" customHeight="1">
      <c r="A36" s="6" t="s">
        <v>32</v>
      </c>
      <c r="B36" s="4">
        <v>1</v>
      </c>
      <c r="C36" s="4">
        <v>10</v>
      </c>
      <c r="D36" s="4">
        <v>3040</v>
      </c>
      <c r="E36" s="4">
        <v>3040</v>
      </c>
      <c r="F36" s="54">
        <f t="shared" si="12"/>
        <v>1</v>
      </c>
      <c r="G36" s="4">
        <v>5</v>
      </c>
      <c r="H36" s="24">
        <f t="shared" si="13"/>
        <v>1</v>
      </c>
      <c r="I36" s="49">
        <v>48403</v>
      </c>
      <c r="J36" s="19">
        <f t="shared" si="14"/>
        <v>35202.199999999997</v>
      </c>
      <c r="K36" s="19">
        <f t="shared" si="15"/>
        <v>35202.199999999997</v>
      </c>
      <c r="L36" s="19">
        <f t="shared" si="6"/>
        <v>0</v>
      </c>
      <c r="M36" s="19">
        <v>414.8</v>
      </c>
      <c r="N36" s="19">
        <f t="shared" si="11"/>
        <v>34787.399999999994</v>
      </c>
      <c r="O36" s="19">
        <v>4400.3</v>
      </c>
      <c r="P36" s="19">
        <v>4400.2</v>
      </c>
      <c r="Q36" s="19">
        <v>4400.3</v>
      </c>
      <c r="R36" s="19">
        <v>4400.3</v>
      </c>
      <c r="S36" s="19">
        <v>5392.2</v>
      </c>
      <c r="T36" s="19">
        <v>4460.3</v>
      </c>
      <c r="U36" s="19">
        <v>4460.5</v>
      </c>
      <c r="V36" s="19">
        <f t="shared" si="8"/>
        <v>2873.3</v>
      </c>
      <c r="W36" s="42"/>
      <c r="X36" s="42"/>
      <c r="Y36" s="43"/>
      <c r="Z36" s="19">
        <f t="shared" si="16"/>
        <v>2873.3</v>
      </c>
      <c r="AA36" s="1"/>
      <c r="AB36" s="1"/>
      <c r="AC36" s="1"/>
      <c r="AD36" s="1"/>
      <c r="AE36" s="1"/>
      <c r="AF36" s="1"/>
      <c r="AG36" s="1"/>
    </row>
    <row r="37" spans="1:33" s="2" customFormat="1" ht="17.100000000000001" customHeight="1">
      <c r="A37" s="6" t="s">
        <v>33</v>
      </c>
      <c r="B37" s="4">
        <v>1</v>
      </c>
      <c r="C37" s="4">
        <v>10</v>
      </c>
      <c r="D37" s="4">
        <v>1422</v>
      </c>
      <c r="E37" s="4">
        <v>13582</v>
      </c>
      <c r="F37" s="54">
        <f t="shared" si="12"/>
        <v>1.3</v>
      </c>
      <c r="G37" s="4">
        <v>5</v>
      </c>
      <c r="H37" s="24">
        <f t="shared" si="13"/>
        <v>1.1000000000000001</v>
      </c>
      <c r="I37" s="49">
        <v>38307</v>
      </c>
      <c r="J37" s="19">
        <f t="shared" si="14"/>
        <v>27859.599999999999</v>
      </c>
      <c r="K37" s="19">
        <f t="shared" si="15"/>
        <v>30645.599999999999</v>
      </c>
      <c r="L37" s="19">
        <f t="shared" si="6"/>
        <v>2786</v>
      </c>
      <c r="M37" s="19">
        <v>2725.2</v>
      </c>
      <c r="N37" s="19">
        <f t="shared" si="11"/>
        <v>27920.399999999998</v>
      </c>
      <c r="O37" s="19">
        <v>3482.5</v>
      </c>
      <c r="P37" s="19">
        <v>3482.4</v>
      </c>
      <c r="Q37" s="19">
        <v>3482.5</v>
      </c>
      <c r="R37" s="19">
        <v>3482.4</v>
      </c>
      <c r="S37" s="19">
        <v>5223.7</v>
      </c>
      <c r="T37" s="19">
        <v>2922.3</v>
      </c>
      <c r="U37" s="19">
        <v>2922.3</v>
      </c>
      <c r="V37" s="19">
        <f t="shared" si="8"/>
        <v>2922.3</v>
      </c>
      <c r="W37" s="42"/>
      <c r="X37" s="42"/>
      <c r="Y37" s="43"/>
      <c r="Z37" s="19">
        <f t="shared" si="16"/>
        <v>2922.3</v>
      </c>
      <c r="AA37" s="1"/>
      <c r="AB37" s="1"/>
      <c r="AC37" s="1"/>
      <c r="AD37" s="1"/>
      <c r="AE37" s="1"/>
      <c r="AF37" s="1"/>
      <c r="AG37" s="1"/>
    </row>
    <row r="38" spans="1:33" s="2" customFormat="1" ht="17.100000000000001" customHeight="1">
      <c r="A38" s="6" t="s">
        <v>34</v>
      </c>
      <c r="B38" s="4">
        <v>1</v>
      </c>
      <c r="C38" s="4">
        <v>10</v>
      </c>
      <c r="D38" s="4">
        <v>5132</v>
      </c>
      <c r="E38" s="4">
        <v>1702</v>
      </c>
      <c r="F38" s="54">
        <f t="shared" si="12"/>
        <v>0.33164458300857363</v>
      </c>
      <c r="G38" s="4">
        <v>5</v>
      </c>
      <c r="H38" s="24">
        <f t="shared" si="13"/>
        <v>0.77721486100285786</v>
      </c>
      <c r="I38" s="49">
        <v>81992</v>
      </c>
      <c r="J38" s="19">
        <f t="shared" si="14"/>
        <v>59630.5</v>
      </c>
      <c r="K38" s="19">
        <f t="shared" si="15"/>
        <v>46345.7</v>
      </c>
      <c r="L38" s="19">
        <f t="shared" si="6"/>
        <v>-13284.800000000003</v>
      </c>
      <c r="M38" s="19">
        <v>0</v>
      </c>
      <c r="N38" s="19">
        <f t="shared" si="11"/>
        <v>46345.7</v>
      </c>
      <c r="O38" s="19">
        <v>7453.8</v>
      </c>
      <c r="P38" s="19">
        <v>7453.8</v>
      </c>
      <c r="Q38" s="19">
        <v>7453.9</v>
      </c>
      <c r="R38" s="19">
        <v>7453.8</v>
      </c>
      <c r="S38" s="19">
        <v>0</v>
      </c>
      <c r="T38" s="19">
        <v>2589</v>
      </c>
      <c r="U38" s="19">
        <v>5400.7</v>
      </c>
      <c r="V38" s="19">
        <f t="shared" si="8"/>
        <v>8540.7000000000007</v>
      </c>
      <c r="W38" s="43"/>
      <c r="X38" s="42"/>
      <c r="Y38" s="43"/>
      <c r="Z38" s="19">
        <f t="shared" si="16"/>
        <v>8540.7000000000007</v>
      </c>
      <c r="AA38" s="1"/>
      <c r="AB38" s="1"/>
      <c r="AC38" s="1"/>
      <c r="AD38" s="1"/>
      <c r="AE38" s="1"/>
      <c r="AF38" s="1"/>
      <c r="AG38" s="1"/>
    </row>
    <row r="39" spans="1:33" s="2" customFormat="1" ht="17.100000000000001" customHeight="1">
      <c r="A39" s="6" t="s">
        <v>35</v>
      </c>
      <c r="B39" s="4">
        <v>1</v>
      </c>
      <c r="C39" s="4">
        <v>10</v>
      </c>
      <c r="D39" s="4">
        <v>2495</v>
      </c>
      <c r="E39" s="4">
        <v>2495</v>
      </c>
      <c r="F39" s="54">
        <f t="shared" si="12"/>
        <v>1</v>
      </c>
      <c r="G39" s="4">
        <v>5</v>
      </c>
      <c r="H39" s="24">
        <f t="shared" si="13"/>
        <v>1</v>
      </c>
      <c r="I39" s="49">
        <v>65938</v>
      </c>
      <c r="J39" s="19">
        <f t="shared" si="14"/>
        <v>47954.9</v>
      </c>
      <c r="K39" s="19">
        <f t="shared" si="15"/>
        <v>47954.9</v>
      </c>
      <c r="L39" s="19">
        <f t="shared" si="6"/>
        <v>0</v>
      </c>
      <c r="M39" s="19">
        <v>0</v>
      </c>
      <c r="N39" s="19">
        <f t="shared" si="11"/>
        <v>47954.9</v>
      </c>
      <c r="O39" s="19">
        <v>5622.4</v>
      </c>
      <c r="P39" s="19">
        <v>5622.3</v>
      </c>
      <c r="Q39" s="19">
        <v>5622.4</v>
      </c>
      <c r="R39" s="19">
        <v>5622.4</v>
      </c>
      <c r="S39" s="19">
        <v>6442.6</v>
      </c>
      <c r="T39" s="19">
        <v>5786.4</v>
      </c>
      <c r="U39" s="19">
        <v>8466.2999999999993</v>
      </c>
      <c r="V39" s="19">
        <f t="shared" si="8"/>
        <v>4770.1000000000004</v>
      </c>
      <c r="W39" s="42"/>
      <c r="X39" s="42"/>
      <c r="Y39" s="43"/>
      <c r="Z39" s="19">
        <f t="shared" si="16"/>
        <v>4770.1000000000004</v>
      </c>
      <c r="AA39" s="1"/>
      <c r="AB39" s="1"/>
      <c r="AC39" s="1"/>
      <c r="AD39" s="1"/>
      <c r="AE39" s="1"/>
      <c r="AF39" s="1"/>
      <c r="AG39" s="1"/>
    </row>
    <row r="40" spans="1:33" s="2" customFormat="1" ht="17.100000000000001" customHeight="1">
      <c r="A40" s="6" t="s">
        <v>36</v>
      </c>
      <c r="B40" s="4">
        <v>1</v>
      </c>
      <c r="C40" s="4">
        <v>10</v>
      </c>
      <c r="D40" s="4">
        <v>5164</v>
      </c>
      <c r="E40" s="4">
        <v>5164</v>
      </c>
      <c r="F40" s="54">
        <f t="shared" si="12"/>
        <v>1</v>
      </c>
      <c r="G40" s="4">
        <v>5</v>
      </c>
      <c r="H40" s="24">
        <f t="shared" si="13"/>
        <v>1</v>
      </c>
      <c r="I40" s="49">
        <v>67596</v>
      </c>
      <c r="J40" s="19">
        <f t="shared" si="14"/>
        <v>49160.7</v>
      </c>
      <c r="K40" s="19">
        <f t="shared" si="15"/>
        <v>49160.7</v>
      </c>
      <c r="L40" s="19">
        <f t="shared" si="6"/>
        <v>0</v>
      </c>
      <c r="M40" s="19">
        <v>2147.3000000000002</v>
      </c>
      <c r="N40" s="19">
        <f t="shared" si="11"/>
        <v>47013.399999999994</v>
      </c>
      <c r="O40" s="19">
        <v>6145.1</v>
      </c>
      <c r="P40" s="19">
        <v>6145.1</v>
      </c>
      <c r="Q40" s="19">
        <v>6145.1</v>
      </c>
      <c r="R40" s="19">
        <v>6145.1</v>
      </c>
      <c r="S40" s="19">
        <v>4490.6000000000004</v>
      </c>
      <c r="T40" s="19">
        <v>5098.2</v>
      </c>
      <c r="U40" s="19">
        <v>5098.3999999999996</v>
      </c>
      <c r="V40" s="19">
        <f t="shared" si="8"/>
        <v>7745.8</v>
      </c>
      <c r="W40" s="42"/>
      <c r="X40" s="42"/>
      <c r="Y40" s="43"/>
      <c r="Z40" s="19">
        <f t="shared" si="16"/>
        <v>7745.8</v>
      </c>
      <c r="AA40" s="1"/>
      <c r="AB40" s="1"/>
      <c r="AC40" s="1"/>
      <c r="AD40" s="1"/>
      <c r="AE40" s="1"/>
      <c r="AF40" s="1"/>
      <c r="AG40" s="1"/>
    </row>
    <row r="41" spans="1:33" s="2" customFormat="1" ht="17.100000000000001" customHeight="1">
      <c r="A41" s="6" t="s">
        <v>37</v>
      </c>
      <c r="B41" s="4">
        <v>1</v>
      </c>
      <c r="C41" s="4">
        <v>10</v>
      </c>
      <c r="D41" s="4">
        <v>111143</v>
      </c>
      <c r="E41" s="4">
        <v>111143</v>
      </c>
      <c r="F41" s="54">
        <f t="shared" si="12"/>
        <v>1</v>
      </c>
      <c r="G41" s="4">
        <v>5</v>
      </c>
      <c r="H41" s="24">
        <f t="shared" si="13"/>
        <v>1</v>
      </c>
      <c r="I41" s="49">
        <v>102617</v>
      </c>
      <c r="J41" s="19">
        <f t="shared" si="14"/>
        <v>74630.5</v>
      </c>
      <c r="K41" s="19">
        <f t="shared" si="15"/>
        <v>74630.5</v>
      </c>
      <c r="L41" s="19">
        <f t="shared" si="6"/>
        <v>0</v>
      </c>
      <c r="M41" s="19">
        <v>0</v>
      </c>
      <c r="N41" s="19">
        <f t="shared" si="11"/>
        <v>74630.5</v>
      </c>
      <c r="O41" s="19">
        <v>9328.7999999999993</v>
      </c>
      <c r="P41" s="19">
        <v>9328.7999999999993</v>
      </c>
      <c r="Q41" s="19">
        <v>9328.9</v>
      </c>
      <c r="R41" s="19">
        <v>9328.7999999999993</v>
      </c>
      <c r="S41" s="19">
        <v>13170.6</v>
      </c>
      <c r="T41" s="19">
        <v>10097.200000000001</v>
      </c>
      <c r="U41" s="19">
        <v>10097.1</v>
      </c>
      <c r="V41" s="19">
        <f t="shared" si="8"/>
        <v>3950.3</v>
      </c>
      <c r="W41" s="42"/>
      <c r="X41" s="42"/>
      <c r="Y41" s="43"/>
      <c r="Z41" s="19">
        <f t="shared" si="16"/>
        <v>3950.3</v>
      </c>
      <c r="AA41" s="1"/>
      <c r="AB41" s="1"/>
      <c r="AC41" s="1"/>
      <c r="AD41" s="1"/>
      <c r="AE41" s="1"/>
      <c r="AF41" s="1"/>
      <c r="AG41" s="1"/>
    </row>
    <row r="42" spans="1:33" s="2" customFormat="1" ht="17.100000000000001" customHeight="1">
      <c r="A42" s="6" t="s">
        <v>38</v>
      </c>
      <c r="B42" s="4">
        <v>1</v>
      </c>
      <c r="C42" s="4">
        <v>10</v>
      </c>
      <c r="D42" s="4">
        <v>7555</v>
      </c>
      <c r="E42" s="4">
        <v>7555</v>
      </c>
      <c r="F42" s="54">
        <f t="shared" si="12"/>
        <v>1</v>
      </c>
      <c r="G42" s="4">
        <v>5</v>
      </c>
      <c r="H42" s="24">
        <f t="shared" si="13"/>
        <v>1</v>
      </c>
      <c r="I42" s="49">
        <v>58997</v>
      </c>
      <c r="J42" s="19">
        <f t="shared" si="14"/>
        <v>42906.9</v>
      </c>
      <c r="K42" s="19">
        <f t="shared" si="15"/>
        <v>42906.9</v>
      </c>
      <c r="L42" s="19">
        <f t="shared" si="6"/>
        <v>0</v>
      </c>
      <c r="M42" s="19">
        <v>2970.6</v>
      </c>
      <c r="N42" s="19">
        <f t="shared" si="11"/>
        <v>39936.300000000003</v>
      </c>
      <c r="O42" s="19">
        <v>5363.4</v>
      </c>
      <c r="P42" s="19">
        <v>5363.3</v>
      </c>
      <c r="Q42" s="19">
        <v>5363.4</v>
      </c>
      <c r="R42" s="19">
        <v>5363.4</v>
      </c>
      <c r="S42" s="19">
        <v>7455</v>
      </c>
      <c r="T42" s="19">
        <v>4791.6000000000004</v>
      </c>
      <c r="U42" s="19">
        <v>4791.3999999999996</v>
      </c>
      <c r="V42" s="19">
        <f t="shared" si="8"/>
        <v>1444.8</v>
      </c>
      <c r="W42" s="42"/>
      <c r="X42" s="42"/>
      <c r="Y42" s="43"/>
      <c r="Z42" s="19">
        <f t="shared" si="16"/>
        <v>1444.8</v>
      </c>
      <c r="AA42" s="1"/>
      <c r="AB42" s="1"/>
      <c r="AC42" s="1"/>
      <c r="AD42" s="1"/>
      <c r="AE42" s="1"/>
      <c r="AF42" s="1"/>
      <c r="AG42" s="1"/>
    </row>
    <row r="43" spans="1:33" s="2" customFormat="1" ht="17.100000000000001" customHeight="1">
      <c r="A43" s="6" t="s">
        <v>2</v>
      </c>
      <c r="B43" s="4">
        <v>1</v>
      </c>
      <c r="C43" s="4">
        <v>10</v>
      </c>
      <c r="D43" s="4">
        <v>1637</v>
      </c>
      <c r="E43" s="4">
        <v>671</v>
      </c>
      <c r="F43" s="54">
        <f t="shared" si="12"/>
        <v>0.40989615149664022</v>
      </c>
      <c r="G43" s="4">
        <v>5</v>
      </c>
      <c r="H43" s="24">
        <f t="shared" si="13"/>
        <v>0.80329871716554668</v>
      </c>
      <c r="I43" s="49">
        <v>56456</v>
      </c>
      <c r="J43" s="19">
        <f t="shared" si="14"/>
        <v>41058.9</v>
      </c>
      <c r="K43" s="19">
        <f t="shared" si="15"/>
        <v>32982.6</v>
      </c>
      <c r="L43" s="19">
        <f t="shared" si="6"/>
        <v>-8076.3000000000029</v>
      </c>
      <c r="M43" s="19">
        <v>2260.1</v>
      </c>
      <c r="N43" s="19">
        <f t="shared" si="11"/>
        <v>30722.5</v>
      </c>
      <c r="O43" s="19">
        <v>4612.8999999999996</v>
      </c>
      <c r="P43" s="19">
        <v>4612.8999999999996</v>
      </c>
      <c r="Q43" s="19">
        <v>4612.8999999999996</v>
      </c>
      <c r="R43" s="19">
        <v>4612.8999999999996</v>
      </c>
      <c r="S43" s="19">
        <v>441.5</v>
      </c>
      <c r="T43" s="19">
        <v>3025.4</v>
      </c>
      <c r="U43" s="19">
        <v>6003.8</v>
      </c>
      <c r="V43" s="19">
        <f t="shared" si="8"/>
        <v>2800.2</v>
      </c>
      <c r="W43" s="43"/>
      <c r="X43" s="42"/>
      <c r="Y43" s="43"/>
      <c r="Z43" s="19">
        <f t="shared" si="16"/>
        <v>2800.2</v>
      </c>
      <c r="AA43" s="1"/>
      <c r="AB43" s="1"/>
      <c r="AC43" s="1"/>
      <c r="AD43" s="1"/>
      <c r="AE43" s="1"/>
      <c r="AF43" s="1"/>
      <c r="AG43" s="1"/>
    </row>
    <row r="44" spans="1:33" s="2" customFormat="1" ht="17.100000000000001" customHeight="1">
      <c r="A44" s="6" t="s">
        <v>39</v>
      </c>
      <c r="B44" s="4">
        <v>1</v>
      </c>
      <c r="C44" s="4">
        <v>10</v>
      </c>
      <c r="D44" s="4">
        <v>1550</v>
      </c>
      <c r="E44" s="4">
        <v>371</v>
      </c>
      <c r="F44" s="54">
        <f t="shared" si="12"/>
        <v>0.23935483870967741</v>
      </c>
      <c r="G44" s="4">
        <v>5</v>
      </c>
      <c r="H44" s="24">
        <f t="shared" si="13"/>
        <v>0.74645161290322581</v>
      </c>
      <c r="I44" s="49">
        <v>44417</v>
      </c>
      <c r="J44" s="19">
        <f t="shared" si="14"/>
        <v>32303.3</v>
      </c>
      <c r="K44" s="19">
        <f t="shared" si="15"/>
        <v>24112.9</v>
      </c>
      <c r="L44" s="19">
        <f t="shared" si="6"/>
        <v>-8190.3999999999978</v>
      </c>
      <c r="M44" s="19">
        <v>539.9</v>
      </c>
      <c r="N44" s="19">
        <f t="shared" si="11"/>
        <v>23573</v>
      </c>
      <c r="O44" s="19">
        <v>4037.9</v>
      </c>
      <c r="P44" s="19">
        <v>4037.9</v>
      </c>
      <c r="Q44" s="19">
        <v>4037.9</v>
      </c>
      <c r="R44" s="19">
        <v>4037.9</v>
      </c>
      <c r="S44" s="19">
        <v>390.5</v>
      </c>
      <c r="T44" s="19">
        <v>3128.5</v>
      </c>
      <c r="U44" s="19">
        <v>3128.5</v>
      </c>
      <c r="V44" s="19">
        <f t="shared" si="8"/>
        <v>773.9</v>
      </c>
      <c r="W44" s="43"/>
      <c r="X44" s="42"/>
      <c r="Y44" s="43"/>
      <c r="Z44" s="19">
        <f t="shared" si="16"/>
        <v>773.9</v>
      </c>
      <c r="AA44" s="1"/>
      <c r="AB44" s="1"/>
      <c r="AC44" s="1"/>
      <c r="AD44" s="1"/>
      <c r="AE44" s="1"/>
      <c r="AF44" s="1"/>
      <c r="AG44" s="1"/>
    </row>
    <row r="45" spans="1:33" s="2" customFormat="1" ht="17.100000000000001" customHeight="1">
      <c r="A45" s="6" t="s">
        <v>3</v>
      </c>
      <c r="B45" s="4">
        <v>1</v>
      </c>
      <c r="C45" s="4">
        <v>10</v>
      </c>
      <c r="D45" s="4">
        <v>1838</v>
      </c>
      <c r="E45" s="4">
        <v>672</v>
      </c>
      <c r="F45" s="54">
        <f t="shared" si="12"/>
        <v>0.36561479869423286</v>
      </c>
      <c r="G45" s="4">
        <v>5</v>
      </c>
      <c r="H45" s="24">
        <f t="shared" si="13"/>
        <v>0.78853826623141099</v>
      </c>
      <c r="I45" s="49">
        <v>39800</v>
      </c>
      <c r="J45" s="19">
        <f>ROUND(I45/11*8,1)</f>
        <v>28945.5</v>
      </c>
      <c r="K45" s="19">
        <f t="shared" si="15"/>
        <v>22824.6</v>
      </c>
      <c r="L45" s="19">
        <f t="shared" si="6"/>
        <v>-6120.9000000000015</v>
      </c>
      <c r="M45" s="19">
        <v>1528.3</v>
      </c>
      <c r="N45" s="19">
        <f>K45-M45</f>
        <v>21296.3</v>
      </c>
      <c r="O45" s="19">
        <v>3618.2</v>
      </c>
      <c r="P45" s="19">
        <v>3618.2</v>
      </c>
      <c r="Q45" s="19">
        <v>3618.1</v>
      </c>
      <c r="R45" s="19">
        <v>3618.2</v>
      </c>
      <c r="S45" s="19">
        <v>1.1000000000000001</v>
      </c>
      <c r="T45" s="19">
        <v>2385.4</v>
      </c>
      <c r="U45" s="19">
        <v>2385.1999999999998</v>
      </c>
      <c r="V45" s="19">
        <f t="shared" si="8"/>
        <v>2051.9</v>
      </c>
      <c r="W45" s="43"/>
      <c r="X45" s="42"/>
      <c r="Y45" s="43"/>
      <c r="Z45" s="19">
        <f t="shared" si="16"/>
        <v>2051.9</v>
      </c>
      <c r="AA45" s="1"/>
      <c r="AB45" s="1"/>
      <c r="AC45" s="1"/>
      <c r="AD45" s="1"/>
      <c r="AE45" s="1"/>
      <c r="AF45" s="1"/>
      <c r="AG45" s="1"/>
    </row>
    <row r="46" spans="1:33" s="2" customFormat="1" ht="17.100000000000001" customHeight="1">
      <c r="A46" s="6" t="s">
        <v>40</v>
      </c>
      <c r="B46" s="4">
        <v>1</v>
      </c>
      <c r="C46" s="4">
        <v>10</v>
      </c>
      <c r="D46" s="4">
        <v>4065</v>
      </c>
      <c r="E46" s="4">
        <v>4065</v>
      </c>
      <c r="F46" s="54">
        <f t="shared" si="12"/>
        <v>1</v>
      </c>
      <c r="G46" s="4">
        <v>5</v>
      </c>
      <c r="H46" s="24">
        <f t="shared" si="13"/>
        <v>1</v>
      </c>
      <c r="I46" s="49">
        <v>93337</v>
      </c>
      <c r="J46" s="19">
        <f>ROUND(I46/11*8,1)</f>
        <v>67881.5</v>
      </c>
      <c r="K46" s="19">
        <f>ROUND(H46*J46,1)</f>
        <v>67881.5</v>
      </c>
      <c r="L46" s="19">
        <f>K46-J46</f>
        <v>0</v>
      </c>
      <c r="M46" s="19">
        <v>923.2</v>
      </c>
      <c r="N46" s="19">
        <f>K46-M46</f>
        <v>66958.3</v>
      </c>
      <c r="O46" s="19">
        <v>7349.2</v>
      </c>
      <c r="P46" s="19">
        <v>7349.2</v>
      </c>
      <c r="Q46" s="19">
        <v>7349.1</v>
      </c>
      <c r="R46" s="19">
        <v>7349.2</v>
      </c>
      <c r="S46" s="19">
        <v>7578.9</v>
      </c>
      <c r="T46" s="19">
        <v>7087.5</v>
      </c>
      <c r="U46" s="19">
        <v>15089.1</v>
      </c>
      <c r="V46" s="19">
        <f>ROUND(N46-SUM(O46:U46),1)</f>
        <v>7806.1</v>
      </c>
      <c r="W46" s="42"/>
      <c r="X46" s="42"/>
      <c r="Y46" s="43"/>
      <c r="Z46" s="19">
        <f t="shared" si="16"/>
        <v>7806.1</v>
      </c>
      <c r="AA46" s="1"/>
      <c r="AB46" s="1"/>
      <c r="AC46" s="1"/>
      <c r="AD46" s="1"/>
      <c r="AE46" s="1"/>
      <c r="AF46" s="1"/>
      <c r="AG46" s="1"/>
    </row>
    <row r="47" spans="1:33" s="22" customFormat="1" ht="17.100000000000001" customHeight="1">
      <c r="A47" s="21" t="s">
        <v>45</v>
      </c>
      <c r="B47" s="21"/>
      <c r="C47" s="21"/>
      <c r="D47" s="37">
        <f>D8+D19</f>
        <v>856739</v>
      </c>
      <c r="E47" s="37">
        <f>E8+E19</f>
        <v>677847</v>
      </c>
      <c r="F47" s="55">
        <f>IF(E47/D47&gt;1.2,IF((E47/D47-1.2)*0.1+1.2&gt;1.3,1.3,(E47/D47-1.2)*0.1+1.2),E47/D47)</f>
        <v>0.79119428437365402</v>
      </c>
      <c r="G47" s="21"/>
      <c r="H47" s="48">
        <f>K47/J47</f>
        <v>0.9144746181798824</v>
      </c>
      <c r="I47" s="47">
        <f t="shared" ref="I47:N47" si="17">I8+I19</f>
        <v>3915888</v>
      </c>
      <c r="J47" s="23">
        <f t="shared" si="17"/>
        <v>2847918.3000000003</v>
      </c>
      <c r="K47" s="23">
        <f t="shared" si="17"/>
        <v>2604349</v>
      </c>
      <c r="L47" s="23">
        <f t="shared" si="17"/>
        <v>-243569.30000000002</v>
      </c>
      <c r="M47" s="23">
        <f t="shared" si="17"/>
        <v>27213.3</v>
      </c>
      <c r="N47" s="23">
        <f t="shared" si="17"/>
        <v>2577135.7000000002</v>
      </c>
      <c r="O47" s="23">
        <f t="shared" ref="O47:T47" si="18">O8+O19</f>
        <v>346899.19999999995</v>
      </c>
      <c r="P47" s="23">
        <f t="shared" si="18"/>
        <v>346898.19999999995</v>
      </c>
      <c r="Q47" s="23">
        <f t="shared" si="18"/>
        <v>346899.6</v>
      </c>
      <c r="R47" s="23">
        <f t="shared" si="18"/>
        <v>346898.89999999997</v>
      </c>
      <c r="S47" s="23">
        <f t="shared" si="18"/>
        <v>182824.40000000002</v>
      </c>
      <c r="T47" s="23">
        <f t="shared" si="18"/>
        <v>195615.3</v>
      </c>
      <c r="U47" s="23">
        <f>U8+U19</f>
        <v>258740.6</v>
      </c>
      <c r="V47" s="23">
        <f>V8+V19</f>
        <v>552359.5</v>
      </c>
      <c r="W47" s="37">
        <f>COUNTIF(W9:W46,"+")</f>
        <v>0</v>
      </c>
      <c r="X47" s="37">
        <f>COUNTIF(X9:X46,"+")</f>
        <v>0</v>
      </c>
      <c r="Y47" s="37">
        <f>COUNTIF(Y9:Y46,"+")</f>
        <v>0</v>
      </c>
      <c r="Z47" s="23">
        <f>Z8+Z19</f>
        <v>552359.5</v>
      </c>
      <c r="AA47" s="1"/>
      <c r="AB47" s="1"/>
      <c r="AC47" s="1"/>
      <c r="AD47" s="1"/>
      <c r="AE47" s="1"/>
      <c r="AF47" s="1"/>
      <c r="AG47" s="1"/>
    </row>
    <row r="48" spans="1:33" ht="21" customHeight="1"/>
    <row r="49" spans="1:26" ht="17.25" customHeight="1">
      <c r="A49" s="40" t="s">
        <v>50</v>
      </c>
      <c r="B49" s="39"/>
      <c r="C49" s="70" t="s">
        <v>52</v>
      </c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45"/>
      <c r="Z49" s="45"/>
    </row>
    <row r="50" spans="1:26" ht="17.25" customHeight="1">
      <c r="B50" s="41" t="s">
        <v>51</v>
      </c>
      <c r="C50" s="70" t="s">
        <v>55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45"/>
      <c r="Z50" s="45"/>
    </row>
    <row r="52" spans="1:26" ht="15" customHeight="1"/>
    <row r="92" spans="8:8">
      <c r="H92" s="58"/>
    </row>
  </sheetData>
  <mergeCells count="28">
    <mergeCell ref="B1:L1"/>
    <mergeCell ref="D3:G5"/>
    <mergeCell ref="C49:X49"/>
    <mergeCell ref="C50:X50"/>
    <mergeCell ref="W5:W6"/>
    <mergeCell ref="X5:X6"/>
    <mergeCell ref="Q5:Q6"/>
    <mergeCell ref="R5:R6"/>
    <mergeCell ref="M3:M6"/>
    <mergeCell ref="N3:N6"/>
    <mergeCell ref="T5:T6"/>
    <mergeCell ref="O3:U4"/>
    <mergeCell ref="Z3:Z6"/>
    <mergeCell ref="A3:A6"/>
    <mergeCell ref="I3:I6"/>
    <mergeCell ref="L3:L6"/>
    <mergeCell ref="K3:K6"/>
    <mergeCell ref="H3:H6"/>
    <mergeCell ref="J3:J6"/>
    <mergeCell ref="W3:Y3"/>
    <mergeCell ref="W4:X4"/>
    <mergeCell ref="Y4:Y6"/>
    <mergeCell ref="B3:C5"/>
    <mergeCell ref="O5:O6"/>
    <mergeCell ref="P5:P6"/>
    <mergeCell ref="V3:V6"/>
    <mergeCell ref="S5:S6"/>
    <mergeCell ref="U5:U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1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24" customHeight="1">
      <c r="A1" s="80" t="s">
        <v>81</v>
      </c>
      <c r="B1" s="80"/>
      <c r="C1" s="80"/>
      <c r="D1" s="80"/>
      <c r="E1" s="80"/>
      <c r="F1" s="80"/>
      <c r="G1" s="80"/>
      <c r="H1" s="80"/>
      <c r="I1" s="80"/>
    </row>
    <row r="2" spans="1:9" ht="15.6" customHeight="1">
      <c r="A2" s="36"/>
      <c r="B2" s="36"/>
      <c r="C2" s="36"/>
      <c r="D2" s="36"/>
      <c r="E2" s="36"/>
      <c r="F2" s="36"/>
      <c r="G2" s="36"/>
      <c r="H2" s="36"/>
      <c r="I2" s="38" t="s">
        <v>46</v>
      </c>
    </row>
    <row r="3" spans="1:9" ht="108.75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73</v>
      </c>
      <c r="G3" s="85"/>
      <c r="H3" s="85"/>
      <c r="I3" s="83" t="s">
        <v>44</v>
      </c>
    </row>
    <row r="4" spans="1:9" ht="36.75" customHeight="1">
      <c r="A4" s="81"/>
      <c r="B4" s="82"/>
      <c r="C4" s="12" t="s">
        <v>42</v>
      </c>
      <c r="D4" s="12" t="s">
        <v>43</v>
      </c>
      <c r="E4" s="50" t="s">
        <v>74</v>
      </c>
      <c r="F4" s="12" t="s">
        <v>42</v>
      </c>
      <c r="G4" s="12" t="s">
        <v>43</v>
      </c>
      <c r="H4" s="56" t="s">
        <v>75</v>
      </c>
      <c r="I4" s="83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-167755.6</v>
      </c>
      <c r="C6" s="28"/>
      <c r="D6" s="28"/>
      <c r="E6" s="28">
        <f>SUM(E7:E16)</f>
        <v>0</v>
      </c>
      <c r="F6" s="28"/>
      <c r="G6" s="28"/>
      <c r="H6" s="28">
        <f>SUM(H7:H16)</f>
        <v>-167755.6</v>
      </c>
      <c r="I6" s="28"/>
    </row>
    <row r="7" spans="1:9" ht="15" customHeight="1">
      <c r="A7" s="15" t="s">
        <v>5</v>
      </c>
      <c r="B7" s="29">
        <f>'Расчет дотаций'!L9</f>
        <v>-149004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-0.5008141724054993</v>
      </c>
      <c r="G7" s="33">
        <f>F7*'Расчет дотаций'!G9</f>
        <v>-7.5122125860824891</v>
      </c>
      <c r="H7" s="32">
        <f>$B7*G7/$I7</f>
        <v>-149004</v>
      </c>
      <c r="I7" s="31">
        <f>D7+G7</f>
        <v>-7.5122125860824891</v>
      </c>
    </row>
    <row r="8" spans="1:9" ht="15" customHeight="1">
      <c r="A8" s="15" t="s">
        <v>6</v>
      </c>
      <c r="B8" s="29">
        <f>'Расчет дотаций'!L10</f>
        <v>-20476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-6.3976163773622807E-2</v>
      </c>
      <c r="G8" s="33">
        <f>F8*'Расчет дотаций'!G10</f>
        <v>-0.95964245660434211</v>
      </c>
      <c r="H8" s="32">
        <f t="shared" ref="H8:H16" si="1">$B8*G8/$I8</f>
        <v>-20476</v>
      </c>
      <c r="I8" s="31">
        <f t="shared" ref="I8:I44" si="2">D8+G8</f>
        <v>-0.95964245660434211</v>
      </c>
    </row>
    <row r="9" spans="1:9" ht="15" customHeight="1">
      <c r="A9" s="15" t="s">
        <v>7</v>
      </c>
      <c r="B9" s="29">
        <f>'Расчет дотаций'!L11</f>
        <v>0</v>
      </c>
      <c r="C9" s="33">
        <f>'Расчет дотаций'!B11-1</f>
        <v>0</v>
      </c>
      <c r="D9" s="33">
        <f>C9*'Расчет дотаций'!C11</f>
        <v>0</v>
      </c>
      <c r="E9" s="32"/>
      <c r="F9" s="33">
        <f>'Расчет дотаций'!F11-1</f>
        <v>0</v>
      </c>
      <c r="G9" s="33">
        <f>F9*'Расчет дотаций'!G11</f>
        <v>0</v>
      </c>
      <c r="H9" s="32"/>
      <c r="I9" s="31">
        <f t="shared" si="2"/>
        <v>0</v>
      </c>
    </row>
    <row r="10" spans="1:9" ht="15" customHeight="1">
      <c r="A10" s="15" t="s">
        <v>8</v>
      </c>
      <c r="B10" s="29">
        <f>'Расчет дотаций'!L12</f>
        <v>0</v>
      </c>
      <c r="C10" s="33">
        <f>'Расчет дотаций'!B12-1</f>
        <v>0</v>
      </c>
      <c r="D10" s="33">
        <f>C10*'Расчет дотаций'!C12</f>
        <v>0</v>
      </c>
      <c r="E10" s="32"/>
      <c r="F10" s="33">
        <f>'Расчет дотаций'!F12-1</f>
        <v>0</v>
      </c>
      <c r="G10" s="33">
        <f>F10*'Расчет дотаций'!G12</f>
        <v>0</v>
      </c>
      <c r="H10" s="32"/>
      <c r="I10" s="31">
        <f t="shared" si="2"/>
        <v>0</v>
      </c>
    </row>
    <row r="11" spans="1:9" ht="15" customHeight="1">
      <c r="A11" s="15" t="s">
        <v>9</v>
      </c>
      <c r="B11" s="29">
        <f>'Расчет дотаций'!L13</f>
        <v>12683.899999999994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0.25254308337214715</v>
      </c>
      <c r="G11" s="33">
        <f>F11*'Расчет дотаций'!G13</f>
        <v>3.7881462505822072</v>
      </c>
      <c r="H11" s="32">
        <f t="shared" si="1"/>
        <v>12683.899999999994</v>
      </c>
      <c r="I11" s="31">
        <f t="shared" si="2"/>
        <v>3.7881462505822072</v>
      </c>
    </row>
    <row r="12" spans="1:9" ht="15" customHeight="1">
      <c r="A12" s="15" t="s">
        <v>10</v>
      </c>
      <c r="B12" s="29">
        <f>'Расчет дотаций'!L14</f>
        <v>0</v>
      </c>
      <c r="C12" s="33">
        <f>'Расчет дотаций'!B14-1</f>
        <v>0</v>
      </c>
      <c r="D12" s="33">
        <f>C12*'Расчет дотаций'!C14</f>
        <v>0</v>
      </c>
      <c r="E12" s="32"/>
      <c r="F12" s="33">
        <f>'Расчет дотаций'!F14-1</f>
        <v>0</v>
      </c>
      <c r="G12" s="33">
        <f>F12*'Расчет дотаций'!G14</f>
        <v>0</v>
      </c>
      <c r="H12" s="32"/>
      <c r="I12" s="31">
        <f t="shared" si="2"/>
        <v>0</v>
      </c>
    </row>
    <row r="13" spans="1:9" ht="15" customHeight="1">
      <c r="A13" s="15" t="s">
        <v>11</v>
      </c>
      <c r="B13" s="29">
        <f>'Расчет дотаций'!L15</f>
        <v>0</v>
      </c>
      <c r="C13" s="33">
        <f>'Расчет дотаций'!B15-1</f>
        <v>0</v>
      </c>
      <c r="D13" s="33">
        <f>C13*'Расчет дотаций'!C15</f>
        <v>0</v>
      </c>
      <c r="E13" s="32"/>
      <c r="F13" s="33">
        <f>'Расчет дотаций'!F15-1</f>
        <v>0</v>
      </c>
      <c r="G13" s="33">
        <f>F13*'Расчет дотаций'!G15</f>
        <v>0</v>
      </c>
      <c r="H13" s="32"/>
      <c r="I13" s="31">
        <f t="shared" si="2"/>
        <v>0</v>
      </c>
    </row>
    <row r="14" spans="1:9" ht="15" customHeight="1">
      <c r="A14" s="15" t="s">
        <v>12</v>
      </c>
      <c r="B14" s="29">
        <f>'Расчет дотаций'!L16</f>
        <v>0</v>
      </c>
      <c r="C14" s="33">
        <f>'Расчет дотаций'!B16-1</f>
        <v>0</v>
      </c>
      <c r="D14" s="33">
        <f>C14*'Расчет дотаций'!C16</f>
        <v>0</v>
      </c>
      <c r="E14" s="32"/>
      <c r="F14" s="33">
        <f>'Расчет дотаций'!F16-1</f>
        <v>0</v>
      </c>
      <c r="G14" s="33">
        <f>F14*'Расчет дотаций'!G16</f>
        <v>0</v>
      </c>
      <c r="H14" s="32"/>
      <c r="I14" s="31">
        <f t="shared" si="2"/>
        <v>0</v>
      </c>
    </row>
    <row r="15" spans="1:9" ht="15" customHeight="1">
      <c r="A15" s="15" t="s">
        <v>13</v>
      </c>
      <c r="B15" s="29">
        <f>'Расчет дотаций'!L17</f>
        <v>0</v>
      </c>
      <c r="C15" s="33">
        <f>'Расчет дотаций'!B17-1</f>
        <v>0</v>
      </c>
      <c r="D15" s="33">
        <f>C15*'Расчет дотаций'!C17</f>
        <v>0</v>
      </c>
      <c r="E15" s="32"/>
      <c r="F15" s="33">
        <f>'Расчет дотаций'!F17-1</f>
        <v>0</v>
      </c>
      <c r="G15" s="33">
        <f>F15*'Расчет дотаций'!G17</f>
        <v>0</v>
      </c>
      <c r="H15" s="32"/>
      <c r="I15" s="31">
        <f t="shared" si="2"/>
        <v>0</v>
      </c>
    </row>
    <row r="16" spans="1:9" ht="15" customHeight="1">
      <c r="A16" s="15" t="s">
        <v>14</v>
      </c>
      <c r="B16" s="29">
        <f>'Расчет дотаций'!L18</f>
        <v>-10959.5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-0.32453277959062587</v>
      </c>
      <c r="G16" s="33">
        <f>F16*'Расчет дотаций'!G18</f>
        <v>-4.8679916938593877</v>
      </c>
      <c r="H16" s="32">
        <f t="shared" si="1"/>
        <v>-10959.5</v>
      </c>
      <c r="I16" s="31">
        <f t="shared" si="2"/>
        <v>-4.8679916938593877</v>
      </c>
    </row>
    <row r="17" spans="1:9" ht="15" customHeight="1">
      <c r="A17" s="16" t="s">
        <v>17</v>
      </c>
      <c r="B17" s="28">
        <f>SUM(B18:B44)</f>
        <v>-75813.700000000012</v>
      </c>
      <c r="C17" s="28"/>
      <c r="D17" s="28"/>
      <c r="E17" s="28">
        <f>SUM(E18:E44)</f>
        <v>0</v>
      </c>
      <c r="F17" s="28"/>
      <c r="G17" s="28"/>
      <c r="H17" s="28">
        <f>SUM(H18:H44)</f>
        <v>-75813.700000000012</v>
      </c>
      <c r="I17" s="28"/>
    </row>
    <row r="18" spans="1:9" ht="15" customHeight="1">
      <c r="A18" s="17" t="s">
        <v>0</v>
      </c>
      <c r="B18" s="29">
        <f>'Расчет дотаций'!L20</f>
        <v>-1063.4000000000015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$B18*D18/$I18</f>
        <v>0</v>
      </c>
      <c r="F18" s="33">
        <f>'Расчет дотаций'!F20-1</f>
        <v>-0.13037447988904305</v>
      </c>
      <c r="G18" s="33">
        <f>F18*'Расчет дотаций'!G20</f>
        <v>-0.65187239944521524</v>
      </c>
      <c r="H18" s="32">
        <f t="shared" ref="H18:H44" si="4">$B18*G18/$I18</f>
        <v>-1063.4000000000015</v>
      </c>
      <c r="I18" s="31">
        <f t="shared" si="2"/>
        <v>-0.65187239944521524</v>
      </c>
    </row>
    <row r="19" spans="1:9" ht="15" customHeight="1">
      <c r="A19" s="17" t="s">
        <v>18</v>
      </c>
      <c r="B19" s="29">
        <f>'Расчет дотаций'!L21</f>
        <v>0</v>
      </c>
      <c r="C19" s="33">
        <f>'Расчет дотаций'!B21-1</f>
        <v>0</v>
      </c>
      <c r="D19" s="33">
        <f>C19*'Расчет дотаций'!C21</f>
        <v>0</v>
      </c>
      <c r="E19" s="32"/>
      <c r="F19" s="33">
        <f>'Расчет дотаций'!F21-1</f>
        <v>0</v>
      </c>
      <c r="G19" s="33">
        <f>F19*'Расчет дотаций'!G21</f>
        <v>0</v>
      </c>
      <c r="H19" s="32"/>
      <c r="I19" s="31">
        <f t="shared" si="2"/>
        <v>0</v>
      </c>
    </row>
    <row r="20" spans="1:9" ht="15" customHeight="1">
      <c r="A20" s="17" t="s">
        <v>19</v>
      </c>
      <c r="B20" s="29">
        <f>'Расчет дотаций'!L22</f>
        <v>-3563.3999999999978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-0.34560797851937097</v>
      </c>
      <c r="G20" s="33">
        <f>F20*'Расчет дотаций'!G22</f>
        <v>-1.728039892596855</v>
      </c>
      <c r="H20" s="32">
        <f t="shared" si="4"/>
        <v>-3563.3999999999978</v>
      </c>
      <c r="I20" s="31">
        <f t="shared" si="2"/>
        <v>-1.728039892596855</v>
      </c>
    </row>
    <row r="21" spans="1:9" ht="15" customHeight="1">
      <c r="A21" s="17" t="s">
        <v>20</v>
      </c>
      <c r="B21" s="29">
        <f>'Расчет дотаций'!L23</f>
        <v>0</v>
      </c>
      <c r="C21" s="33">
        <f>'Расчет дотаций'!B23-1</f>
        <v>0</v>
      </c>
      <c r="D21" s="33">
        <f>C21*'Расчет дотаций'!C23</f>
        <v>0</v>
      </c>
      <c r="E21" s="32"/>
      <c r="F21" s="33">
        <f>'Расчет дотаций'!F23-1</f>
        <v>0</v>
      </c>
      <c r="G21" s="33">
        <f>F21*'Расчет дотаций'!G23</f>
        <v>0</v>
      </c>
      <c r="H21" s="32"/>
      <c r="I21" s="31">
        <f t="shared" si="2"/>
        <v>0</v>
      </c>
    </row>
    <row r="22" spans="1:9" ht="15" customHeight="1">
      <c r="A22" s="17" t="s">
        <v>21</v>
      </c>
      <c r="B22" s="29">
        <f>'Расчет дотаций'!L24</f>
        <v>-7040.7999999999956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-0.59052757793764987</v>
      </c>
      <c r="G22" s="33">
        <f>F22*'Расчет дотаций'!G24</f>
        <v>-2.9526378896882495</v>
      </c>
      <c r="H22" s="32">
        <f t="shared" si="4"/>
        <v>-7040.7999999999956</v>
      </c>
      <c r="I22" s="31">
        <f t="shared" si="2"/>
        <v>-2.9526378896882495</v>
      </c>
    </row>
    <row r="23" spans="1:9" ht="15" customHeight="1">
      <c r="A23" s="17" t="s">
        <v>22</v>
      </c>
      <c r="B23" s="29">
        <f>'Расчет дотаций'!L25</f>
        <v>-10414.5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-0.69271904566022213</v>
      </c>
      <c r="G23" s="33">
        <f>F23*'Расчет дотаций'!G25</f>
        <v>-3.4635952283011107</v>
      </c>
      <c r="H23" s="32">
        <f t="shared" si="4"/>
        <v>-10414.5</v>
      </c>
      <c r="I23" s="31">
        <f t="shared" si="2"/>
        <v>-3.4635952283011107</v>
      </c>
    </row>
    <row r="24" spans="1:9" ht="15" customHeight="1">
      <c r="A24" s="17" t="s">
        <v>23</v>
      </c>
      <c r="B24" s="29">
        <f>'Расчет дотаций'!L26</f>
        <v>0</v>
      </c>
      <c r="C24" s="33">
        <f>'Расчет дотаций'!B26-1</f>
        <v>0</v>
      </c>
      <c r="D24" s="33">
        <f>C24*'Расчет дотаций'!C26</f>
        <v>0</v>
      </c>
      <c r="E24" s="32"/>
      <c r="F24" s="33">
        <f>'Расчет дотаций'!F26-1</f>
        <v>0</v>
      </c>
      <c r="G24" s="33">
        <f>F24*'Расчет дотаций'!G26</f>
        <v>0</v>
      </c>
      <c r="H24" s="32"/>
      <c r="I24" s="31">
        <f t="shared" si="2"/>
        <v>0</v>
      </c>
    </row>
    <row r="25" spans="1:9" ht="15" customHeight="1">
      <c r="A25" s="17" t="s">
        <v>24</v>
      </c>
      <c r="B25" s="29">
        <f>'Расчет дотаций'!L27</f>
        <v>-3005.2999999999993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-0.45563380281690136</v>
      </c>
      <c r="G25" s="33">
        <f>F25*'Расчет дотаций'!G27</f>
        <v>-2.278169014084507</v>
      </c>
      <c r="H25" s="32">
        <f t="shared" si="4"/>
        <v>-3005.2999999999993</v>
      </c>
      <c r="I25" s="31">
        <f t="shared" si="2"/>
        <v>-2.278169014084507</v>
      </c>
    </row>
    <row r="26" spans="1:9" ht="15" customHeight="1">
      <c r="A26" s="17" t="s">
        <v>25</v>
      </c>
      <c r="B26" s="29">
        <f>'Расчет дотаций'!L28</f>
        <v>-5558.0000000000036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-0.45261599210266534</v>
      </c>
      <c r="G26" s="33">
        <f>F26*'Расчет дотаций'!G28</f>
        <v>-2.2630799605133269</v>
      </c>
      <c r="H26" s="32">
        <f t="shared" si="4"/>
        <v>-5558.0000000000036</v>
      </c>
      <c r="I26" s="31">
        <f t="shared" si="2"/>
        <v>-2.2630799605133269</v>
      </c>
    </row>
    <row r="27" spans="1:9" ht="15" customHeight="1">
      <c r="A27" s="17" t="s">
        <v>26</v>
      </c>
      <c r="B27" s="29">
        <f>'Расчет дотаций'!L29</f>
        <v>-5307.7999999999993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-0.6050251256281407</v>
      </c>
      <c r="G27" s="33">
        <f>F27*'Расчет дотаций'!G29</f>
        <v>-3.0251256281407035</v>
      </c>
      <c r="H27" s="32">
        <f t="shared" si="4"/>
        <v>-5307.7999999999993</v>
      </c>
      <c r="I27" s="31">
        <f t="shared" si="2"/>
        <v>-3.0251256281407035</v>
      </c>
    </row>
    <row r="28" spans="1:9" ht="15" customHeight="1">
      <c r="A28" s="17" t="s">
        <v>27</v>
      </c>
      <c r="B28" s="29">
        <f>'Расчет дотаций'!L30</f>
        <v>0</v>
      </c>
      <c r="C28" s="33">
        <f>'Расчет дотаций'!B30-1</f>
        <v>0</v>
      </c>
      <c r="D28" s="33">
        <f>C28*'Расчет дотаций'!C30</f>
        <v>0</v>
      </c>
      <c r="E28" s="32"/>
      <c r="F28" s="33">
        <f>'Расчет дотаций'!F30-1</f>
        <v>0</v>
      </c>
      <c r="G28" s="33">
        <f>F28*'Расчет дотаций'!G30</f>
        <v>0</v>
      </c>
      <c r="H28" s="32"/>
      <c r="I28" s="31">
        <f t="shared" si="2"/>
        <v>0</v>
      </c>
    </row>
    <row r="29" spans="1:9" ht="15" customHeight="1">
      <c r="A29" s="17" t="s">
        <v>28</v>
      </c>
      <c r="B29" s="29">
        <f>'Расчет дотаций'!L31</f>
        <v>0</v>
      </c>
      <c r="C29" s="33">
        <f>'Расчет дотаций'!B31-1</f>
        <v>0</v>
      </c>
      <c r="D29" s="33">
        <f>C29*'Расчет дотаций'!C31</f>
        <v>0</v>
      </c>
      <c r="E29" s="32"/>
      <c r="F29" s="33">
        <f>'Расчет дотаций'!F31-1</f>
        <v>0</v>
      </c>
      <c r="G29" s="33">
        <f>F29*'Расчет дотаций'!G31</f>
        <v>0</v>
      </c>
      <c r="H29" s="32"/>
      <c r="I29" s="31">
        <f t="shared" si="2"/>
        <v>0</v>
      </c>
    </row>
    <row r="30" spans="1:9" ht="15" customHeight="1">
      <c r="A30" s="17" t="s">
        <v>29</v>
      </c>
      <c r="B30" s="29">
        <f>'Расчет дотаций'!L32</f>
        <v>-7813.9000000000015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-0.57427258805513015</v>
      </c>
      <c r="G30" s="33">
        <f>F30*'Расчет дотаций'!G32</f>
        <v>-2.8713629402756506</v>
      </c>
      <c r="H30" s="32">
        <f t="shared" si="4"/>
        <v>-7813.9000000000015</v>
      </c>
      <c r="I30" s="31">
        <f t="shared" si="2"/>
        <v>-2.8713629402756506</v>
      </c>
    </row>
    <row r="31" spans="1:9" ht="15" customHeight="1">
      <c r="A31" s="17" t="s">
        <v>30</v>
      </c>
      <c r="B31" s="29">
        <f>'Расчет дотаций'!L33</f>
        <v>0</v>
      </c>
      <c r="C31" s="33">
        <f>'Расчет дотаций'!B33-1</f>
        <v>0</v>
      </c>
      <c r="D31" s="33">
        <f>C31*'Расчет дотаций'!C33</f>
        <v>0</v>
      </c>
      <c r="E31" s="32"/>
      <c r="F31" s="33">
        <f>'Расчет дотаций'!F33-1</f>
        <v>0</v>
      </c>
      <c r="G31" s="33">
        <f>F31*'Расчет дотаций'!G33</f>
        <v>0</v>
      </c>
      <c r="H31" s="32"/>
      <c r="I31" s="31">
        <f t="shared" si="2"/>
        <v>0</v>
      </c>
    </row>
    <row r="32" spans="1:9" ht="15" customHeight="1">
      <c r="A32" s="17" t="s">
        <v>31</v>
      </c>
      <c r="B32" s="29">
        <f>'Расчет дотаций'!L34</f>
        <v>0</v>
      </c>
      <c r="C32" s="33">
        <f>'Расчет дотаций'!B34-1</f>
        <v>0</v>
      </c>
      <c r="D32" s="33">
        <f>C32*'Расчет дотаций'!C34</f>
        <v>0</v>
      </c>
      <c r="E32" s="32"/>
      <c r="F32" s="33">
        <f>'Расчет дотаций'!F34-1</f>
        <v>0</v>
      </c>
      <c r="G32" s="33">
        <f>F32*'Расчет дотаций'!G34</f>
        <v>0</v>
      </c>
      <c r="H32" s="32"/>
      <c r="I32" s="31">
        <f t="shared" si="2"/>
        <v>0</v>
      </c>
    </row>
    <row r="33" spans="1:10" ht="15" customHeight="1">
      <c r="A33" s="17" t="s">
        <v>1</v>
      </c>
      <c r="B33" s="29">
        <f>'Расчет дотаций'!L35</f>
        <v>839.80000000000291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5.5602803601278561E-2</v>
      </c>
      <c r="G33" s="33">
        <f>F33*'Расчет дотаций'!G35</f>
        <v>0.2780140180063928</v>
      </c>
      <c r="H33" s="32">
        <f t="shared" si="4"/>
        <v>839.80000000000291</v>
      </c>
      <c r="I33" s="31">
        <f t="shared" si="2"/>
        <v>0.2780140180063928</v>
      </c>
    </row>
    <row r="34" spans="1:10" ht="15" customHeight="1">
      <c r="A34" s="17" t="s">
        <v>32</v>
      </c>
      <c r="B34" s="29">
        <f>'Расчет дотаций'!L36</f>
        <v>0</v>
      </c>
      <c r="C34" s="33">
        <f>'Расчет дотаций'!B36-1</f>
        <v>0</v>
      </c>
      <c r="D34" s="33">
        <f>C34*'Расчет дотаций'!C36</f>
        <v>0</v>
      </c>
      <c r="E34" s="32"/>
      <c r="F34" s="33">
        <f>'Расчет дотаций'!F36-1</f>
        <v>0</v>
      </c>
      <c r="G34" s="33">
        <f>F34*'Расчет дотаций'!G36</f>
        <v>0</v>
      </c>
      <c r="H34" s="32"/>
      <c r="I34" s="31">
        <f t="shared" si="2"/>
        <v>0</v>
      </c>
    </row>
    <row r="35" spans="1:10" ht="15" customHeight="1">
      <c r="A35" s="17" t="s">
        <v>33</v>
      </c>
      <c r="B35" s="29">
        <f>'Расчет дотаций'!L37</f>
        <v>2786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0.30000000000000004</v>
      </c>
      <c r="G35" s="33">
        <f>F35*'Расчет дотаций'!G37</f>
        <v>1.5000000000000002</v>
      </c>
      <c r="H35" s="32">
        <f t="shared" si="4"/>
        <v>2786</v>
      </c>
      <c r="I35" s="31">
        <f t="shared" si="2"/>
        <v>1.5000000000000002</v>
      </c>
    </row>
    <row r="36" spans="1:10" ht="15" customHeight="1">
      <c r="A36" s="17" t="s">
        <v>34</v>
      </c>
      <c r="B36" s="29">
        <f>'Расчет дотаций'!L38</f>
        <v>-13284.800000000003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-0.66835541699142631</v>
      </c>
      <c r="G36" s="33">
        <f>F36*'Расчет дотаций'!G38</f>
        <v>-3.3417770849571315</v>
      </c>
      <c r="H36" s="32">
        <f t="shared" si="4"/>
        <v>-13284.800000000003</v>
      </c>
      <c r="I36" s="31">
        <f t="shared" si="2"/>
        <v>-3.3417770849571315</v>
      </c>
    </row>
    <row r="37" spans="1:10" ht="15" customHeight="1">
      <c r="A37" s="17" t="s">
        <v>35</v>
      </c>
      <c r="B37" s="29">
        <f>'Расчет дотаций'!L39</f>
        <v>0</v>
      </c>
      <c r="C37" s="33">
        <f>'Расчет дотаций'!B39-1</f>
        <v>0</v>
      </c>
      <c r="D37" s="33">
        <f>C37*'Расчет дотаций'!C39</f>
        <v>0</v>
      </c>
      <c r="E37" s="32"/>
      <c r="F37" s="33">
        <f>'Расчет дотаций'!F39-1</f>
        <v>0</v>
      </c>
      <c r="G37" s="33">
        <f>F37*'Расчет дотаций'!G39</f>
        <v>0</v>
      </c>
      <c r="H37" s="32"/>
      <c r="I37" s="31">
        <f t="shared" si="2"/>
        <v>0</v>
      </c>
    </row>
    <row r="38" spans="1:10" ht="15" customHeight="1">
      <c r="A38" s="17" t="s">
        <v>36</v>
      </c>
      <c r="B38" s="29">
        <f>'Расчет дотаций'!L40</f>
        <v>0</v>
      </c>
      <c r="C38" s="33">
        <f>'Расчет дотаций'!B40-1</f>
        <v>0</v>
      </c>
      <c r="D38" s="33">
        <f>C38*'Расчет дотаций'!C40</f>
        <v>0</v>
      </c>
      <c r="E38" s="32"/>
      <c r="F38" s="33">
        <f>'Расчет дотаций'!F40-1</f>
        <v>0</v>
      </c>
      <c r="G38" s="33">
        <f>F38*'Расчет дотаций'!G40</f>
        <v>0</v>
      </c>
      <c r="H38" s="32"/>
      <c r="I38" s="31">
        <f t="shared" si="2"/>
        <v>0</v>
      </c>
    </row>
    <row r="39" spans="1:10" ht="15" customHeight="1">
      <c r="A39" s="17" t="s">
        <v>37</v>
      </c>
      <c r="B39" s="29">
        <f>'Расчет дотаций'!L41</f>
        <v>0</v>
      </c>
      <c r="C39" s="33">
        <f>'Расчет дотаций'!B41-1</f>
        <v>0</v>
      </c>
      <c r="D39" s="33">
        <f>C39*'Расчет дотаций'!C41</f>
        <v>0</v>
      </c>
      <c r="E39" s="32"/>
      <c r="F39" s="33">
        <f>'Расчет дотаций'!F41-1</f>
        <v>0</v>
      </c>
      <c r="G39" s="33">
        <f>F39*'Расчет дотаций'!G41</f>
        <v>0</v>
      </c>
      <c r="H39" s="32"/>
      <c r="I39" s="31">
        <f t="shared" si="2"/>
        <v>0</v>
      </c>
    </row>
    <row r="40" spans="1:10" ht="15" customHeight="1">
      <c r="A40" s="17" t="s">
        <v>38</v>
      </c>
      <c r="B40" s="29">
        <f>'Расчет дотаций'!L42</f>
        <v>0</v>
      </c>
      <c r="C40" s="33">
        <f>'Расчет дотаций'!B42-1</f>
        <v>0</v>
      </c>
      <c r="D40" s="33">
        <f>C40*'Расчет дотаций'!C42</f>
        <v>0</v>
      </c>
      <c r="E40" s="32"/>
      <c r="F40" s="33">
        <f>'Расчет дотаций'!F42-1</f>
        <v>0</v>
      </c>
      <c r="G40" s="33">
        <f>F40*'Расчет дотаций'!G42</f>
        <v>0</v>
      </c>
      <c r="H40" s="32"/>
      <c r="I40" s="31">
        <f t="shared" si="2"/>
        <v>0</v>
      </c>
    </row>
    <row r="41" spans="1:10" ht="15" customHeight="1">
      <c r="A41" s="17" t="s">
        <v>2</v>
      </c>
      <c r="B41" s="29">
        <f>'Расчет дотаций'!L43</f>
        <v>-8076.3000000000029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-0.59010384850335984</v>
      </c>
      <c r="G41" s="33">
        <f>F41*'Расчет дотаций'!G43</f>
        <v>-2.9505192425167994</v>
      </c>
      <c r="H41" s="32">
        <f t="shared" si="4"/>
        <v>-8076.3000000000029</v>
      </c>
      <c r="I41" s="31">
        <f t="shared" si="2"/>
        <v>-2.9505192425167994</v>
      </c>
    </row>
    <row r="42" spans="1:10" ht="15" customHeight="1">
      <c r="A42" s="17" t="s">
        <v>39</v>
      </c>
      <c r="B42" s="29">
        <f>'Расчет дотаций'!L44</f>
        <v>-8190.3999999999978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-0.76064516129032256</v>
      </c>
      <c r="G42" s="33">
        <f>F42*'Расчет дотаций'!G44</f>
        <v>-3.8032258064516129</v>
      </c>
      <c r="H42" s="32">
        <f t="shared" si="4"/>
        <v>-8190.3999999999978</v>
      </c>
      <c r="I42" s="31">
        <f t="shared" si="2"/>
        <v>-3.8032258064516129</v>
      </c>
    </row>
    <row r="43" spans="1:10" ht="15" customHeight="1">
      <c r="A43" s="17" t="s">
        <v>3</v>
      </c>
      <c r="B43" s="29">
        <f>'Расчет дотаций'!L45</f>
        <v>-6120.9000000000015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-0.63438520130576714</v>
      </c>
      <c r="G43" s="33">
        <f>F43*'Расчет дотаций'!G45</f>
        <v>-3.1719260065288357</v>
      </c>
      <c r="H43" s="32">
        <f t="shared" si="4"/>
        <v>-6120.9000000000015</v>
      </c>
      <c r="I43" s="31">
        <f t="shared" si="2"/>
        <v>-3.1719260065288357</v>
      </c>
    </row>
    <row r="44" spans="1:10" ht="15" customHeight="1">
      <c r="A44" s="17" t="s">
        <v>40</v>
      </c>
      <c r="B44" s="29">
        <f>'Расчет дотаций'!L46</f>
        <v>0</v>
      </c>
      <c r="C44" s="33">
        <f>'Расчет дотаций'!B46-1</f>
        <v>0</v>
      </c>
      <c r="D44" s="33">
        <f>C44*'Расчет дотаций'!C46</f>
        <v>0</v>
      </c>
      <c r="E44" s="32"/>
      <c r="F44" s="33">
        <f>'Расчет дотаций'!F46-1</f>
        <v>0</v>
      </c>
      <c r="G44" s="33">
        <f>F44*'Расчет дотаций'!G46</f>
        <v>0</v>
      </c>
      <c r="H44" s="32"/>
      <c r="I44" s="31">
        <f t="shared" si="2"/>
        <v>0</v>
      </c>
    </row>
    <row r="45" spans="1:10" s="27" customFormat="1" ht="15" customHeight="1">
      <c r="A45" s="26" t="s">
        <v>45</v>
      </c>
      <c r="B45" s="30">
        <f>B6+B17</f>
        <v>-243569.30000000002</v>
      </c>
      <c r="C45" s="30"/>
      <c r="D45" s="30"/>
      <c r="E45" s="30">
        <f>E6+E17</f>
        <v>0</v>
      </c>
      <c r="F45" s="30"/>
      <c r="G45" s="30"/>
      <c r="H45" s="30">
        <f>H6+H17</f>
        <v>-243569.30000000002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2025-06-11T19:56:47Z</cp:lastPrinted>
  <dcterms:created xsi:type="dcterms:W3CDTF">2010-02-05T14:48:49Z</dcterms:created>
  <dcterms:modified xsi:type="dcterms:W3CDTF">2025-09-18T06:09:46Z</dcterms:modified>
</cp:coreProperties>
</file>