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дотаций'!$A$1:$Y$50</definedName>
  </definedNames>
  <calcPr calcId="125725"/>
</workbook>
</file>

<file path=xl/calcChain.xml><?xml version="1.0" encoding="utf-8"?>
<calcChain xmlns="http://schemas.openxmlformats.org/spreadsheetml/2006/main">
  <c r="J46" i="7"/>
  <c r="J43"/>
  <c r="J39"/>
  <c r="J29"/>
  <c r="J34"/>
  <c r="J32"/>
  <c r="J18"/>
  <c r="J16"/>
  <c r="J15"/>
  <c r="J12"/>
  <c r="J21"/>
  <c r="J22"/>
  <c r="J23"/>
  <c r="J24"/>
  <c r="J25"/>
  <c r="J26"/>
  <c r="J27"/>
  <c r="J28"/>
  <c r="J30"/>
  <c r="J31"/>
  <c r="J33"/>
  <c r="J35"/>
  <c r="J36"/>
  <c r="J37"/>
  <c r="J38"/>
  <c r="J40"/>
  <c r="J41"/>
  <c r="J42"/>
  <c r="J44"/>
  <c r="J45"/>
  <c r="J20"/>
  <c r="J10"/>
  <c r="J11"/>
  <c r="J13"/>
  <c r="J14"/>
  <c r="J17"/>
  <c r="J9"/>
  <c r="T19" l="1"/>
  <c r="T8"/>
  <c r="T47" l="1"/>
  <c r="M19" l="1"/>
  <c r="M8"/>
  <c r="M47" l="1"/>
  <c r="S19"/>
  <c r="S8"/>
  <c r="S47" s="1"/>
  <c r="F46" l="1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F44" i="8" l="1"/>
  <c r="G44" s="1"/>
  <c r="H46" i="7"/>
  <c r="K46" s="1"/>
  <c r="F22" i="8"/>
  <c r="G22" s="1"/>
  <c r="H24" i="7"/>
  <c r="K24" s="1"/>
  <c r="F21" i="8"/>
  <c r="G21" s="1"/>
  <c r="H23" i="7"/>
  <c r="K23" s="1"/>
  <c r="F20" i="8"/>
  <c r="G20" s="1"/>
  <c r="H22" i="7"/>
  <c r="K22" s="1"/>
  <c r="F43" i="8"/>
  <c r="G43" s="1"/>
  <c r="H45" i="7"/>
  <c r="K45" s="1"/>
  <c r="F33" i="8"/>
  <c r="G33" s="1"/>
  <c r="H35" i="7"/>
  <c r="K35" s="1"/>
  <c r="F7" i="8"/>
  <c r="G7" s="1"/>
  <c r="H9" i="7"/>
  <c r="K9" s="1"/>
  <c r="F31" i="8"/>
  <c r="G31" s="1"/>
  <c r="H33" i="7"/>
  <c r="K33" s="1"/>
  <c r="F18" i="8"/>
  <c r="G18" s="1"/>
  <c r="H20" i="7"/>
  <c r="K20" s="1"/>
  <c r="F30" i="8"/>
  <c r="G30" s="1"/>
  <c r="H32" i="7"/>
  <c r="K32" s="1"/>
  <c r="F42" i="8"/>
  <c r="G42" s="1"/>
  <c r="H44" i="7"/>
  <c r="K44" s="1"/>
  <c r="F16" i="8"/>
  <c r="G16" s="1"/>
  <c r="H18" i="7"/>
  <c r="K18" s="1"/>
  <c r="F32" i="8"/>
  <c r="G32" s="1"/>
  <c r="H34" i="7"/>
  <c r="K34" s="1"/>
  <c r="F19" i="8"/>
  <c r="G19" s="1"/>
  <c r="H21" i="7"/>
  <c r="K21" s="1"/>
  <c r="F8" i="8"/>
  <c r="G8" s="1"/>
  <c r="H10" i="7"/>
  <c r="K10" s="1"/>
  <c r="F29" i="8"/>
  <c r="G29" s="1"/>
  <c r="H31" i="7"/>
  <c r="K31" s="1"/>
  <c r="F41" i="8"/>
  <c r="G41" s="1"/>
  <c r="H43" i="7"/>
  <c r="K43" s="1"/>
  <c r="F28" i="8"/>
  <c r="G28" s="1"/>
  <c r="H30" i="7"/>
  <c r="K30" s="1"/>
  <c r="F40" i="8"/>
  <c r="G40" s="1"/>
  <c r="H42" i="7"/>
  <c r="K42" s="1"/>
  <c r="F15" i="8"/>
  <c r="G15" s="1"/>
  <c r="H17" i="7"/>
  <c r="K17" s="1"/>
  <c r="F27" i="8"/>
  <c r="G27" s="1"/>
  <c r="H29" i="7"/>
  <c r="K29" s="1"/>
  <c r="F39" i="8"/>
  <c r="G39" s="1"/>
  <c r="H41" i="7"/>
  <c r="K41" s="1"/>
  <c r="F11" i="8"/>
  <c r="G11" s="1"/>
  <c r="H13" i="7"/>
  <c r="K13" s="1"/>
  <c r="F26" i="8"/>
  <c r="G26" s="1"/>
  <c r="H28" i="7"/>
  <c r="K28" s="1"/>
  <c r="F38" i="8"/>
  <c r="G38" s="1"/>
  <c r="H40" i="7"/>
  <c r="K40" s="1"/>
  <c r="F25" i="8"/>
  <c r="G25" s="1"/>
  <c r="H27" i="7"/>
  <c r="K27" s="1"/>
  <c r="F37" i="8"/>
  <c r="G37" s="1"/>
  <c r="H39" i="7"/>
  <c r="K39" s="1"/>
  <c r="F10" i="8"/>
  <c r="G10" s="1"/>
  <c r="H12" i="7"/>
  <c r="K12" s="1"/>
  <c r="F13" i="8"/>
  <c r="G13" s="1"/>
  <c r="H15" i="7"/>
  <c r="K15" s="1"/>
  <c r="F24" i="8"/>
  <c r="G24" s="1"/>
  <c r="H26" i="7"/>
  <c r="K26" s="1"/>
  <c r="F36" i="8"/>
  <c r="G36" s="1"/>
  <c r="H38" i="7"/>
  <c r="K38" s="1"/>
  <c r="F9" i="8"/>
  <c r="G9" s="1"/>
  <c r="H11" i="7"/>
  <c r="K11" s="1"/>
  <c r="F12" i="8"/>
  <c r="G12" s="1"/>
  <c r="H14" i="7"/>
  <c r="K14" s="1"/>
  <c r="F14" i="8"/>
  <c r="G14" s="1"/>
  <c r="H16" i="7"/>
  <c r="K16" s="1"/>
  <c r="F23" i="8"/>
  <c r="G23" s="1"/>
  <c r="H25" i="7"/>
  <c r="K25" s="1"/>
  <c r="F35" i="8"/>
  <c r="G35" s="1"/>
  <c r="H37" i="7"/>
  <c r="K37" s="1"/>
  <c r="F34" i="8"/>
  <c r="G34" s="1"/>
  <c r="H36" i="7"/>
  <c r="K36" s="1"/>
  <c r="E19"/>
  <c r="D19"/>
  <c r="E8"/>
  <c r="D8"/>
  <c r="N11" l="1"/>
  <c r="U11" s="1"/>
  <c r="Y11" s="1"/>
  <c r="L11"/>
  <c r="N38"/>
  <c r="U38" s="1"/>
  <c r="Y38" s="1"/>
  <c r="L38"/>
  <c r="N33"/>
  <c r="U33" s="1"/>
  <c r="Y33" s="1"/>
  <c r="L33"/>
  <c r="N34"/>
  <c r="U34" s="1"/>
  <c r="Y34" s="1"/>
  <c r="L34"/>
  <c r="N24"/>
  <c r="U24" s="1"/>
  <c r="Y24" s="1"/>
  <c r="L24"/>
  <c r="N23"/>
  <c r="U23" s="1"/>
  <c r="Y23" s="1"/>
  <c r="L23"/>
  <c r="L46"/>
  <c r="N46"/>
  <c r="U46" s="1"/>
  <c r="Y46" s="1"/>
  <c r="N22"/>
  <c r="U22" s="1"/>
  <c r="Y22" s="1"/>
  <c r="L22"/>
  <c r="L9"/>
  <c r="N9"/>
  <c r="U9" s="1"/>
  <c r="Y9" s="1"/>
  <c r="L17"/>
  <c r="N17"/>
  <c r="U17" s="1"/>
  <c r="Y17" s="1"/>
  <c r="L29"/>
  <c r="N29"/>
  <c r="U29" s="1"/>
  <c r="Y29" s="1"/>
  <c r="N16"/>
  <c r="U16" s="1"/>
  <c r="Y16" s="1"/>
  <c r="L16"/>
  <c r="N36"/>
  <c r="U36" s="1"/>
  <c r="Y36" s="1"/>
  <c r="L36"/>
  <c r="N21"/>
  <c r="U21" s="1"/>
  <c r="Y21" s="1"/>
  <c r="L21"/>
  <c r="N10"/>
  <c r="U10" s="1"/>
  <c r="Y10" s="1"/>
  <c r="L10"/>
  <c r="N13"/>
  <c r="U13" s="1"/>
  <c r="Y13" s="1"/>
  <c r="L13"/>
  <c r="L44"/>
  <c r="N44"/>
  <c r="U44" s="1"/>
  <c r="Y44" s="1"/>
  <c r="N45"/>
  <c r="U45" s="1"/>
  <c r="Y45" s="1"/>
  <c r="L45"/>
  <c r="L42"/>
  <c r="N42"/>
  <c r="U42" s="1"/>
  <c r="Y42" s="1"/>
  <c r="N14"/>
  <c r="U14" s="1"/>
  <c r="Y14" s="1"/>
  <c r="L14"/>
  <c r="L20"/>
  <c r="N20"/>
  <c r="U20" s="1"/>
  <c r="Y20" s="1"/>
  <c r="L41"/>
  <c r="N41"/>
  <c r="U41" s="1"/>
  <c r="Y41" s="1"/>
  <c r="N32"/>
  <c r="U32" s="1"/>
  <c r="Y32" s="1"/>
  <c r="L32"/>
  <c r="N15"/>
  <c r="U15" s="1"/>
  <c r="Y15" s="1"/>
  <c r="L15"/>
  <c r="N43"/>
  <c r="U43" s="1"/>
  <c r="Y43" s="1"/>
  <c r="L43"/>
  <c r="E47"/>
  <c r="F47" s="1"/>
  <c r="N40"/>
  <c r="U40" s="1"/>
  <c r="Y40" s="1"/>
  <c r="L40"/>
  <c r="N27"/>
  <c r="U27" s="1"/>
  <c r="Y27" s="1"/>
  <c r="L27"/>
  <c r="N39"/>
  <c r="U39" s="1"/>
  <c r="Y39" s="1"/>
  <c r="L39"/>
  <c r="N12"/>
  <c r="U12" s="1"/>
  <c r="Y12" s="1"/>
  <c r="L12"/>
  <c r="N31"/>
  <c r="U31" s="1"/>
  <c r="Y31" s="1"/>
  <c r="L31"/>
  <c r="N25"/>
  <c r="U25" s="1"/>
  <c r="Y25" s="1"/>
  <c r="L25"/>
  <c r="N37"/>
  <c r="U37" s="1"/>
  <c r="Y37" s="1"/>
  <c r="L37"/>
  <c r="N26"/>
  <c r="U26" s="1"/>
  <c r="Y26" s="1"/>
  <c r="L26"/>
  <c r="N28"/>
  <c r="U28" s="1"/>
  <c r="Y28" s="1"/>
  <c r="L28"/>
  <c r="L30"/>
  <c r="N30"/>
  <c r="U30" s="1"/>
  <c r="Y30" s="1"/>
  <c r="N18"/>
  <c r="U18" s="1"/>
  <c r="Y18" s="1"/>
  <c r="L18"/>
  <c r="N35"/>
  <c r="U35" s="1"/>
  <c r="Y35" s="1"/>
  <c r="L35"/>
  <c r="D47"/>
  <c r="F19"/>
  <c r="F8"/>
  <c r="N19" l="1"/>
  <c r="N8"/>
  <c r="L19"/>
  <c r="L8"/>
  <c r="R19"/>
  <c r="R8"/>
  <c r="Q19"/>
  <c r="Q8"/>
  <c r="P19"/>
  <c r="P8"/>
  <c r="N47" l="1"/>
  <c r="L47"/>
  <c r="R47"/>
  <c r="P47"/>
  <c r="Q47"/>
  <c r="O19"/>
  <c r="O8"/>
  <c r="O47" l="1"/>
  <c r="I19" l="1"/>
  <c r="I8" l="1"/>
  <c r="I47" l="1"/>
  <c r="J19"/>
  <c r="J8"/>
  <c r="V47"/>
  <c r="W47"/>
  <c r="X47"/>
  <c r="U8" l="1"/>
  <c r="U19"/>
  <c r="J47"/>
  <c r="U47" l="1"/>
  <c r="K19"/>
  <c r="K8"/>
  <c r="Y19" l="1"/>
  <c r="K47"/>
  <c r="H47" s="1"/>
  <c r="Y8"/>
  <c r="C18" i="8"/>
  <c r="D18" s="1"/>
  <c r="I18" s="1"/>
  <c r="C7"/>
  <c r="D7" s="1"/>
  <c r="I7" s="1"/>
  <c r="C19"/>
  <c r="D19" s="1"/>
  <c r="I19" s="1"/>
  <c r="C20"/>
  <c r="D20" s="1"/>
  <c r="I20" s="1"/>
  <c r="C21"/>
  <c r="D21" s="1"/>
  <c r="I21" s="1"/>
  <c r="C22"/>
  <c r="D22" s="1"/>
  <c r="I22" s="1"/>
  <c r="C23"/>
  <c r="D23" s="1"/>
  <c r="I23" s="1"/>
  <c r="C24"/>
  <c r="D24" s="1"/>
  <c r="I24" s="1"/>
  <c r="C25"/>
  <c r="D25" s="1"/>
  <c r="I25" s="1"/>
  <c r="C26"/>
  <c r="D26" s="1"/>
  <c r="I26" s="1"/>
  <c r="C27"/>
  <c r="D27" s="1"/>
  <c r="I27" s="1"/>
  <c r="C28"/>
  <c r="D28" s="1"/>
  <c r="I28" s="1"/>
  <c r="C29"/>
  <c r="D29" s="1"/>
  <c r="I29" s="1"/>
  <c r="C30"/>
  <c r="D30" s="1"/>
  <c r="I30" s="1"/>
  <c r="C31"/>
  <c r="D31" s="1"/>
  <c r="I31" s="1"/>
  <c r="C32"/>
  <c r="D32" s="1"/>
  <c r="I32" s="1"/>
  <c r="C33"/>
  <c r="D33" s="1"/>
  <c r="I33" s="1"/>
  <c r="C34"/>
  <c r="D34" s="1"/>
  <c r="I34" s="1"/>
  <c r="C35"/>
  <c r="D35" s="1"/>
  <c r="I35" s="1"/>
  <c r="C36"/>
  <c r="D36" s="1"/>
  <c r="I36" s="1"/>
  <c r="C37"/>
  <c r="D37" s="1"/>
  <c r="I37" s="1"/>
  <c r="C38"/>
  <c r="D38" s="1"/>
  <c r="I38" s="1"/>
  <c r="C39"/>
  <c r="D39" s="1"/>
  <c r="I39" s="1"/>
  <c r="C40"/>
  <c r="D40" s="1"/>
  <c r="I40" s="1"/>
  <c r="C41"/>
  <c r="D41" s="1"/>
  <c r="I41" s="1"/>
  <c r="C42"/>
  <c r="D42" s="1"/>
  <c r="I42" s="1"/>
  <c r="C43"/>
  <c r="D43" s="1"/>
  <c r="I43" s="1"/>
  <c r="C44"/>
  <c r="D44" s="1"/>
  <c r="I44" s="1"/>
  <c r="C8"/>
  <c r="D8" s="1"/>
  <c r="I8" s="1"/>
  <c r="C9"/>
  <c r="D9" s="1"/>
  <c r="I9" s="1"/>
  <c r="C10"/>
  <c r="D10" s="1"/>
  <c r="I10" s="1"/>
  <c r="C11"/>
  <c r="D11" s="1"/>
  <c r="I11" s="1"/>
  <c r="C12"/>
  <c r="D12" s="1"/>
  <c r="I12" s="1"/>
  <c r="C13"/>
  <c r="D13" s="1"/>
  <c r="I13" s="1"/>
  <c r="C14"/>
  <c r="D14" s="1"/>
  <c r="I14" s="1"/>
  <c r="C15"/>
  <c r="D15" s="1"/>
  <c r="I15" s="1"/>
  <c r="C16"/>
  <c r="D16" s="1"/>
  <c r="I16" s="1"/>
  <c r="Y47" i="7" l="1"/>
  <c r="B43" i="8"/>
  <c r="H43" s="1"/>
  <c r="B19"/>
  <c r="H19" s="1"/>
  <c r="B40"/>
  <c r="H40" s="1"/>
  <c r="B32"/>
  <c r="H32" s="1"/>
  <c r="B38"/>
  <c r="H38" s="1"/>
  <c r="B33"/>
  <c r="H33" s="1"/>
  <c r="B25"/>
  <c r="H25" s="1"/>
  <c r="B21"/>
  <c r="H21" s="1"/>
  <c r="B14"/>
  <c r="H14" s="1"/>
  <c r="B11"/>
  <c r="H11" s="1"/>
  <c r="B15"/>
  <c r="H15" s="1"/>
  <c r="B13"/>
  <c r="H13" s="1"/>
  <c r="B9"/>
  <c r="H9" s="1"/>
  <c r="B29"/>
  <c r="H29" s="1"/>
  <c r="B37"/>
  <c r="H37" s="1"/>
  <c r="B41"/>
  <c r="H41" s="1"/>
  <c r="B10"/>
  <c r="H10" s="1"/>
  <c r="B8"/>
  <c r="H8" s="1"/>
  <c r="B20"/>
  <c r="H20" s="1"/>
  <c r="B24"/>
  <c r="H24" s="1"/>
  <c r="B28"/>
  <c r="H28" s="1"/>
  <c r="B36"/>
  <c r="H36" s="1"/>
  <c r="B44"/>
  <c r="H44" s="1"/>
  <c r="B22"/>
  <c r="H22" s="1"/>
  <c r="B26"/>
  <c r="H26" s="1"/>
  <c r="B30"/>
  <c r="H30" s="1"/>
  <c r="B34"/>
  <c r="H34" s="1"/>
  <c r="B42"/>
  <c r="H42" s="1"/>
  <c r="B23"/>
  <c r="H23" s="1"/>
  <c r="B27"/>
  <c r="H27" s="1"/>
  <c r="B31"/>
  <c r="H31" s="1"/>
  <c r="B35"/>
  <c r="H35" s="1"/>
  <c r="B39"/>
  <c r="H39" s="1"/>
  <c r="B12"/>
  <c r="H12" s="1"/>
  <c r="B16"/>
  <c r="H16" s="1"/>
  <c r="E43" l="1"/>
  <c r="E39"/>
  <c r="E37"/>
  <c r="E35"/>
  <c r="E33"/>
  <c r="E31"/>
  <c r="E29"/>
  <c r="E27"/>
  <c r="E25"/>
  <c r="E23"/>
  <c r="E21"/>
  <c r="E19"/>
  <c r="B18"/>
  <c r="H18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E7" l="1"/>
  <c r="E6" s="1"/>
  <c r="H7"/>
  <c r="H6" s="1"/>
  <c r="B17"/>
  <c r="H17"/>
  <c r="B6"/>
  <c r="E18"/>
  <c r="E17" s="1"/>
  <c r="B45" l="1"/>
  <c r="H45"/>
  <c r="E45"/>
</calcChain>
</file>

<file path=xl/sharedStrings.xml><?xml version="1.0" encoding="utf-8"?>
<sst xmlns="http://schemas.openxmlformats.org/spreadsheetml/2006/main" count="135" uniqueCount="92">
  <si>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</si>
  <si>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</si>
  <si>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</si>
  <si>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</si>
  <si>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</si>
  <si>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</si>
  <si>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</si>
  <si>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</si>
  <si>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</si>
  <si>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</si>
  <si>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</si>
  <si>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</si>
  <si>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</si>
  <si>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</si>
  <si>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</si>
  <si>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</si>
  <si>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</si>
  <si>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</si>
  <si>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</si>
  <si>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</si>
  <si>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</si>
  <si>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</si>
  <si>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</si>
  <si>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</si>
  <si>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</si>
  <si>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</si>
  <si>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</si>
  <si>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</si>
  <si>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</si>
  <si>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</si>
  <si>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</si>
  <si>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</si>
  <si>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</si>
  <si>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</si>
  <si>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</si>
  <si>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</si>
  <si>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</si>
  <si>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</si>
  <si>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</si>
  <si>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</si>
  <si>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</si>
  <si>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</si>
  <si>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</si>
  <si>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</si>
  <si>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</si>
  <si>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</si>
  <si>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</si>
  <si>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</si>
  <si>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</si>
  <si>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</si>
  <si>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</si>
  <si>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</si>
  <si>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</si>
  <si>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</si>
  <si>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</si>
  <si>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</si>
  <si>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</si>
  <si>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</si>
  <si>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</si>
  <si>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</si>
  <si>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</si>
  <si>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</si>
  <si>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январь</t>
  </si>
  <si>
    <t>Ранее предоставленные дотации в 2025 году, тыс. рублей</t>
  </si>
  <si>
    <t>за февраль</t>
  </si>
  <si>
    <t>за март</t>
  </si>
  <si>
    <t>за апрель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</si>
  <si>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</si>
  <si>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</si>
  <si>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</si>
  <si>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</si>
  <si>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11=8*10</t>
  </si>
  <si>
    <t>12=11-10</t>
  </si>
  <si>
    <t>Общая площадь введенного в эксплуатацию жилья с учетом индивидуального жилищного строительства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</si>
  <si>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01.04.2025)</t>
    </r>
  </si>
  <si>
    <t xml:space="preserve"> + / -
(5)=(2)*(4)/(9)</t>
  </si>
  <si>
    <t xml:space="preserve"> + / -
(8)=(2)*(7)/(9)</t>
  </si>
  <si>
    <t>за май</t>
  </si>
  <si>
    <t>Распределение за отчетный период с учетом удержания, тыс. рублей</t>
  </si>
  <si>
    <t>14=11-13</t>
  </si>
  <si>
    <t>за 7 месяцев 2025 года</t>
  </si>
  <si>
    <t>Факторный анализ влияния отдельных показателей на итоговое распределение за 7 месяцев 2025 года</t>
  </si>
  <si>
    <t>Удержание дотаций 
в 2025 году в связи с исполнением показателей 
за 2024 год 
(2/5 от суммы взысканя), 
тыс. рублей</t>
  </si>
  <si>
    <t>за июнь</t>
  </si>
  <si>
    <t>21=14-(15+…+20)</t>
  </si>
  <si>
    <t>Распределение дотаций за июль за вычетом ранее предоставленных дотаций, тыс. рублей</t>
  </si>
  <si>
    <t>непривлечение кредитов кредитных организаций в июле 2025 года</t>
  </si>
  <si>
    <t>МО, муниципальный долг которых на 01.08.2025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</si>
  <si>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июле 2025 года (не применяется если объем долга на 01.08.2025 не превышает его объем по состоянию на начало 2025 года)</t>
  </si>
  <si>
    <t>Распределение дотаций за июль с учетом выполнения условий предоставления дотаций, тыс. рублей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</si>
  <si>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01.08.2025)</t>
    </r>
  </si>
  <si>
    <t>10=9/11мес.*7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</si>
</sst>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0.00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  <font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6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168" fontId="2" fillId="0" borderId="0" xfId="0" applyNumberFormat="1" applyFont="1" applyFill="1" applyBorder="1" applyAlignment="1">
      <alignment vertical="center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22" fillId="16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2" fillId="0" borderId="0" xfId="0" applyNumberFormat="1" applyFont="1" applyFill="1" applyBorder="1" applyAlignment="1">
      <alignment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F9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5" width="10.140625" style="1" customWidth="1"/>
    <col min="6" max="6" width="13" style="1" customWidth="1"/>
    <col min="7" max="7" width="10.140625" style="1" customWidth="1"/>
    <col min="8" max="8" width="13" style="1" customWidth="1"/>
    <col min="9" max="9" width="11.42578125" style="1" customWidth="1"/>
    <col min="10" max="10" width="14" style="1" customWidth="1"/>
    <col min="11" max="11" width="13.5703125" style="1" customWidth="1"/>
    <col min="12" max="14" width="14.28515625" style="1" customWidth="1"/>
    <col min="15" max="20" width="12.5703125" style="1" customWidth="1"/>
    <col min="21" max="21" width="14.7109375" style="1" customWidth="1"/>
    <col min="22" max="22" width="18.42578125" style="1" customWidth="1"/>
    <col min="23" max="23" width="18.85546875" style="1" customWidth="1"/>
    <col min="24" max="24" width="21.28515625" style="1" customWidth="1"/>
    <col min="25" max="25" width="13.42578125" style="1" customWidth="1"/>
    <col min="26" max="26" width="36.28515625" style="1" bestFit="1" customWidth="1"/>
    <col min="27" max="27" width="13.7109375" style="1" bestFit="1" customWidth="1"/>
    <col min="28" max="28" width="12.5703125" style="1" bestFit="1" customWidth="1"/>
    <col min="29" max="29" width="10.5703125" style="1" bestFit="1" customWidth="1"/>
    <col min="30" max="16384" width="9.140625" style="1"/>
  </cols>
  <sheetData>
    <row r="1" spans="1:32" ht="21.75" customHeight="1">
      <c r="B1" s="70" t="s">
        <v>53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32" ht="15.75">
      <c r="A2" s="35" t="s">
        <v>80</v>
      </c>
    </row>
    <row r="3" spans="1:32" ht="25.5" customHeight="1">
      <c r="A3" s="62" t="s">
        <v>15</v>
      </c>
      <c r="B3" s="69" t="s">
        <v>90</v>
      </c>
      <c r="C3" s="69"/>
      <c r="D3" s="71" t="s">
        <v>74</v>
      </c>
      <c r="E3" s="71"/>
      <c r="F3" s="71"/>
      <c r="G3" s="71"/>
      <c r="H3" s="67" t="s">
        <v>47</v>
      </c>
      <c r="I3" s="63" t="s">
        <v>57</v>
      </c>
      <c r="J3" s="62" t="s">
        <v>58</v>
      </c>
      <c r="K3" s="62" t="s">
        <v>59</v>
      </c>
      <c r="L3" s="64" t="s">
        <v>60</v>
      </c>
      <c r="M3" s="64" t="s">
        <v>82</v>
      </c>
      <c r="N3" s="64" t="s">
        <v>78</v>
      </c>
      <c r="O3" s="74" t="s">
        <v>63</v>
      </c>
      <c r="P3" s="75"/>
      <c r="Q3" s="75"/>
      <c r="R3" s="75"/>
      <c r="S3" s="75"/>
      <c r="T3" s="76"/>
      <c r="U3" s="62" t="s">
        <v>85</v>
      </c>
      <c r="V3" s="68" t="s">
        <v>56</v>
      </c>
      <c r="W3" s="68"/>
      <c r="X3" s="68"/>
      <c r="Y3" s="62" t="s">
        <v>89</v>
      </c>
    </row>
    <row r="4" spans="1:32" ht="42.75" customHeight="1">
      <c r="A4" s="62"/>
      <c r="B4" s="69"/>
      <c r="C4" s="69"/>
      <c r="D4" s="71"/>
      <c r="E4" s="71"/>
      <c r="F4" s="71"/>
      <c r="G4" s="71"/>
      <c r="H4" s="67"/>
      <c r="I4" s="63"/>
      <c r="J4" s="62"/>
      <c r="K4" s="62"/>
      <c r="L4" s="65"/>
      <c r="M4" s="65"/>
      <c r="N4" s="65"/>
      <c r="O4" s="77"/>
      <c r="P4" s="78"/>
      <c r="Q4" s="78"/>
      <c r="R4" s="78"/>
      <c r="S4" s="78"/>
      <c r="T4" s="79"/>
      <c r="U4" s="62"/>
      <c r="V4" s="68" t="s">
        <v>86</v>
      </c>
      <c r="W4" s="68"/>
      <c r="X4" s="68" t="s">
        <v>88</v>
      </c>
      <c r="Y4" s="62"/>
    </row>
    <row r="5" spans="1:32" ht="87" customHeight="1">
      <c r="A5" s="62"/>
      <c r="B5" s="69"/>
      <c r="C5" s="69"/>
      <c r="D5" s="71"/>
      <c r="E5" s="71"/>
      <c r="F5" s="71"/>
      <c r="G5" s="71"/>
      <c r="H5" s="67"/>
      <c r="I5" s="63"/>
      <c r="J5" s="62"/>
      <c r="K5" s="62"/>
      <c r="L5" s="65"/>
      <c r="M5" s="65"/>
      <c r="N5" s="65"/>
      <c r="O5" s="62" t="s">
        <v>62</v>
      </c>
      <c r="P5" s="62" t="s">
        <v>64</v>
      </c>
      <c r="Q5" s="62" t="s">
        <v>65</v>
      </c>
      <c r="R5" s="62" t="s">
        <v>66</v>
      </c>
      <c r="S5" s="62" t="s">
        <v>77</v>
      </c>
      <c r="T5" s="62" t="s">
        <v>83</v>
      </c>
      <c r="U5" s="62"/>
      <c r="V5" s="68" t="s">
        <v>61</v>
      </c>
      <c r="W5" s="68" t="s">
        <v>87</v>
      </c>
      <c r="X5" s="68"/>
      <c r="Y5" s="62"/>
    </row>
    <row r="6" spans="1:32" ht="45" customHeight="1">
      <c r="A6" s="62"/>
      <c r="B6" s="45" t="s">
        <v>48</v>
      </c>
      <c r="C6" s="45" t="s">
        <v>16</v>
      </c>
      <c r="D6" s="53" t="s">
        <v>67</v>
      </c>
      <c r="E6" s="53" t="s">
        <v>68</v>
      </c>
      <c r="F6" s="53" t="s">
        <v>69</v>
      </c>
      <c r="G6" s="53" t="s">
        <v>16</v>
      </c>
      <c r="H6" s="67"/>
      <c r="I6" s="63"/>
      <c r="J6" s="62"/>
      <c r="K6" s="62"/>
      <c r="L6" s="66"/>
      <c r="M6" s="66"/>
      <c r="N6" s="66"/>
      <c r="O6" s="62"/>
      <c r="P6" s="62"/>
      <c r="Q6" s="62"/>
      <c r="R6" s="62"/>
      <c r="S6" s="62"/>
      <c r="T6" s="62"/>
      <c r="U6" s="62"/>
      <c r="V6" s="68"/>
      <c r="W6" s="68"/>
      <c r="X6" s="68"/>
      <c r="Y6" s="62"/>
    </row>
    <row r="7" spans="1:32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>
        <v>7</v>
      </c>
      <c r="H7" s="13">
        <v>8</v>
      </c>
      <c r="I7" s="13">
        <v>9</v>
      </c>
      <c r="J7" s="13" t="s">
        <v>91</v>
      </c>
      <c r="K7" s="13" t="s">
        <v>71</v>
      </c>
      <c r="L7" s="13" t="s">
        <v>72</v>
      </c>
      <c r="M7" s="13">
        <v>13</v>
      </c>
      <c r="N7" s="13" t="s">
        <v>79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58" t="s">
        <v>84</v>
      </c>
      <c r="V7" s="13">
        <v>22</v>
      </c>
      <c r="W7" s="13">
        <v>23</v>
      </c>
      <c r="X7" s="13">
        <v>24</v>
      </c>
      <c r="Y7" s="13">
        <v>25</v>
      </c>
      <c r="Z7" s="1"/>
      <c r="AA7" s="1"/>
      <c r="AB7" s="1"/>
      <c r="AC7" s="1"/>
      <c r="AD7" s="1"/>
      <c r="AE7" s="1"/>
      <c r="AF7" s="1"/>
    </row>
    <row r="8" spans="1:32" s="3" customFormat="1" ht="32.85" customHeight="1">
      <c r="A8" s="20" t="s">
        <v>49</v>
      </c>
      <c r="B8" s="9"/>
      <c r="C8" s="9"/>
      <c r="D8" s="54">
        <f>SUM(D9:D18)</f>
        <v>386240</v>
      </c>
      <c r="E8" s="54">
        <f>SUM(E9:E18)</f>
        <v>144302</v>
      </c>
      <c r="F8" s="55">
        <f>IF(E8/D8&gt;1.2,IF((E8/D8-1.2)*0.1+1.2&gt;1.3,1.3,(E8/D8-1.2)*0.1+1.2),E8/D8)</f>
        <v>0.37360708367854184</v>
      </c>
      <c r="G8" s="9"/>
      <c r="H8" s="10"/>
      <c r="I8" s="47">
        <f t="shared" ref="I8:N8" si="0">SUM(I9:I18)</f>
        <v>2353667</v>
      </c>
      <c r="J8" s="18">
        <f t="shared" si="0"/>
        <v>1497788.0999999999</v>
      </c>
      <c r="K8" s="18">
        <f t="shared" si="0"/>
        <v>1091650.3999999999</v>
      </c>
      <c r="L8" s="18">
        <f>SUM(L9:L18)</f>
        <v>-406137.70000000007</v>
      </c>
      <c r="M8" s="18">
        <f t="shared" si="0"/>
        <v>638.79999999999995</v>
      </c>
      <c r="N8" s="18">
        <f t="shared" si="0"/>
        <v>1091011.6000000001</v>
      </c>
      <c r="O8" s="18">
        <f t="shared" ref="O8:U8" si="1">SUM(O9:O18)</f>
        <v>208531.69999999998</v>
      </c>
      <c r="P8" s="18">
        <f t="shared" si="1"/>
        <v>208531.3</v>
      </c>
      <c r="Q8" s="18">
        <f t="shared" si="1"/>
        <v>208531.69999999998</v>
      </c>
      <c r="R8" s="18">
        <f t="shared" si="1"/>
        <v>208531.59999999998</v>
      </c>
      <c r="S8" s="18">
        <f t="shared" si="1"/>
        <v>89349.500000000015</v>
      </c>
      <c r="T8" s="18">
        <f t="shared" si="1"/>
        <v>81445.500000000015</v>
      </c>
      <c r="U8" s="18">
        <f t="shared" si="1"/>
        <v>86090.3</v>
      </c>
      <c r="V8" s="18"/>
      <c r="W8" s="18"/>
      <c r="X8" s="18"/>
      <c r="Y8" s="18">
        <f>SUM(Y9:Y18)</f>
        <v>116927.5</v>
      </c>
      <c r="Z8" s="51"/>
      <c r="AA8" s="1"/>
      <c r="AB8" s="1"/>
      <c r="AC8" s="1"/>
      <c r="AD8" s="1"/>
      <c r="AE8" s="1"/>
      <c r="AF8" s="1"/>
    </row>
    <row r="9" spans="1:32" s="2" customFormat="1" ht="16.5" customHeight="1">
      <c r="A9" s="5" t="s">
        <v>5</v>
      </c>
      <c r="B9" s="4">
        <v>1</v>
      </c>
      <c r="C9" s="4">
        <v>10</v>
      </c>
      <c r="D9" s="4">
        <v>289266</v>
      </c>
      <c r="E9" s="4">
        <v>81196</v>
      </c>
      <c r="F9" s="56">
        <f>IF(G9=0,0,IF(D9=0,1,IF(E9&lt;0,0,IF(E9/D9&gt;1.2,IF((E9/D9-1.2)*0.1+1.2&gt;1.3,1.3,(E9/D9-1.2)*0.1+1.2),E9/D9))))</f>
        <v>0.28069665982175573</v>
      </c>
      <c r="G9" s="4">
        <v>15</v>
      </c>
      <c r="H9" s="24">
        <f>(B9*C9+F9*G9)/(C9+G9)</f>
        <v>0.56841799589305342</v>
      </c>
      <c r="I9" s="50">
        <v>681825</v>
      </c>
      <c r="J9" s="19">
        <f>ROUND(I9/11*7,1)</f>
        <v>433888.6</v>
      </c>
      <c r="K9" s="19">
        <f>ROUND(H9*J9,1)</f>
        <v>246630.1</v>
      </c>
      <c r="L9" s="19">
        <f>K9-J9</f>
        <v>-187258.49999999997</v>
      </c>
      <c r="M9" s="19">
        <v>0</v>
      </c>
      <c r="N9" s="19">
        <f>K9-M9</f>
        <v>246630.1</v>
      </c>
      <c r="O9" s="19">
        <v>61984.1</v>
      </c>
      <c r="P9" s="19">
        <v>61984.1</v>
      </c>
      <c r="Q9" s="19">
        <v>61984.1</v>
      </c>
      <c r="R9" s="19">
        <v>61984.1</v>
      </c>
      <c r="S9" s="19">
        <v>0</v>
      </c>
      <c r="T9" s="19">
        <v>0</v>
      </c>
      <c r="U9" s="19">
        <f>ROUND(N9-SUM(O9:T9),1)</f>
        <v>-1306.3</v>
      </c>
      <c r="V9" s="43"/>
      <c r="W9" s="43"/>
      <c r="X9" s="44"/>
      <c r="Y9" s="19">
        <f>IF(OR(V9="+",W9="+",X9="+"),0,IF(U9&lt;0,0,U9))</f>
        <v>0</v>
      </c>
      <c r="Z9" s="51"/>
      <c r="AA9" s="1"/>
      <c r="AB9" s="1"/>
      <c r="AC9" s="36"/>
      <c r="AD9" s="36"/>
      <c r="AE9" s="1"/>
      <c r="AF9" s="1"/>
    </row>
    <row r="10" spans="1:32" s="2" customFormat="1" ht="17.100000000000001" customHeight="1">
      <c r="A10" s="5" t="s">
        <v>6</v>
      </c>
      <c r="B10" s="4">
        <v>1</v>
      </c>
      <c r="C10" s="4">
        <v>10</v>
      </c>
      <c r="D10" s="4">
        <v>56905</v>
      </c>
      <c r="E10" s="4">
        <v>10258</v>
      </c>
      <c r="F10" s="56">
        <f t="shared" ref="F10:F46" si="2">IF(G10=0,0,IF(D10=0,1,IF(E10&lt;0,0,IF(E10/D10&gt;1.2,IF((E10/D10-1.2)*0.1+1.2&gt;1.3,1.3,(E10/D10-1.2)*0.1+1.2),E10/D10))))</f>
        <v>0.18026535453826553</v>
      </c>
      <c r="G10" s="4">
        <v>15</v>
      </c>
      <c r="H10" s="24">
        <f t="shared" ref="H10:H46" si="3">(B10*C10+F10*G10)/(C10+G10)</f>
        <v>0.50815921272295927</v>
      </c>
      <c r="I10" s="50">
        <v>733462</v>
      </c>
      <c r="J10" s="19">
        <f t="shared" ref="J10:J18" si="4">ROUND(I10/11*7,1)</f>
        <v>466748.5</v>
      </c>
      <c r="K10" s="19">
        <f t="shared" ref="K10:K45" si="5">ROUND(H10*J10,1)</f>
        <v>237182.6</v>
      </c>
      <c r="L10" s="19">
        <f t="shared" ref="L10:L18" si="6">K10-J10</f>
        <v>-229565.9</v>
      </c>
      <c r="M10" s="19">
        <v>0</v>
      </c>
      <c r="N10" s="19">
        <f t="shared" ref="N10:N18" si="7">K10-M10</f>
        <v>237182.6</v>
      </c>
      <c r="O10" s="19">
        <v>66678.399999999994</v>
      </c>
      <c r="P10" s="19">
        <v>66678.3</v>
      </c>
      <c r="Q10" s="19">
        <v>66678.399999999994</v>
      </c>
      <c r="R10" s="19">
        <v>66678.399999999994</v>
      </c>
      <c r="S10" s="19">
        <v>0</v>
      </c>
      <c r="T10" s="19">
        <v>0</v>
      </c>
      <c r="U10" s="19">
        <f t="shared" ref="U10:U46" si="8">ROUND(N10-SUM(O10:T10),1)</f>
        <v>-29530.9</v>
      </c>
      <c r="V10" s="43"/>
      <c r="W10" s="43"/>
      <c r="X10" s="44"/>
      <c r="Y10" s="19">
        <f t="shared" ref="Y10:Y45" si="9">IF(OR(V10="+",W10="+",X10="+"),0,IF(U10&lt;0,0,U10))</f>
        <v>0</v>
      </c>
      <c r="Z10" s="51"/>
      <c r="AA10" s="1"/>
      <c r="AB10" s="1"/>
      <c r="AC10" s="36"/>
      <c r="AD10" s="36"/>
      <c r="AE10" s="1"/>
      <c r="AF10" s="1"/>
    </row>
    <row r="11" spans="1:32" s="2" customFormat="1" ht="17.100000000000001" customHeight="1">
      <c r="A11" s="5" t="s">
        <v>7</v>
      </c>
      <c r="B11" s="4">
        <v>1</v>
      </c>
      <c r="C11" s="4">
        <v>10</v>
      </c>
      <c r="D11" s="4">
        <v>9384</v>
      </c>
      <c r="E11" s="4">
        <v>8783</v>
      </c>
      <c r="F11" s="56">
        <f t="shared" si="2"/>
        <v>0.93595481670929237</v>
      </c>
      <c r="G11" s="4">
        <v>15</v>
      </c>
      <c r="H11" s="24">
        <f t="shared" si="3"/>
        <v>0.96157289002557544</v>
      </c>
      <c r="I11" s="50">
        <v>241460</v>
      </c>
      <c r="J11" s="19">
        <f t="shared" si="4"/>
        <v>153656.4</v>
      </c>
      <c r="K11" s="19">
        <f t="shared" si="5"/>
        <v>147751.79999999999</v>
      </c>
      <c r="L11" s="19">
        <f t="shared" si="6"/>
        <v>-5904.6000000000058</v>
      </c>
      <c r="M11" s="19">
        <v>406.2</v>
      </c>
      <c r="N11" s="19">
        <f t="shared" si="7"/>
        <v>147345.59999999998</v>
      </c>
      <c r="O11" s="19">
        <v>21950.9</v>
      </c>
      <c r="P11" s="19">
        <v>21950.9</v>
      </c>
      <c r="Q11" s="19">
        <v>21950.9</v>
      </c>
      <c r="R11" s="19">
        <v>21950.9</v>
      </c>
      <c r="S11" s="19">
        <v>17733.400000000001</v>
      </c>
      <c r="T11" s="19">
        <v>20904.3</v>
      </c>
      <c r="U11" s="19">
        <f t="shared" si="8"/>
        <v>20904.3</v>
      </c>
      <c r="V11" s="43"/>
      <c r="W11" s="43"/>
      <c r="X11" s="44"/>
      <c r="Y11" s="19">
        <f t="shared" si="9"/>
        <v>20904.3</v>
      </c>
      <c r="Z11" s="51"/>
      <c r="AA11" s="1"/>
      <c r="AB11" s="1"/>
      <c r="AC11" s="36"/>
      <c r="AD11" s="36"/>
      <c r="AE11" s="1"/>
      <c r="AF11" s="1"/>
    </row>
    <row r="12" spans="1:32" s="2" customFormat="1" ht="17.100000000000001" customHeight="1">
      <c r="A12" s="5" t="s">
        <v>8</v>
      </c>
      <c r="B12" s="4">
        <v>1</v>
      </c>
      <c r="C12" s="4">
        <v>10</v>
      </c>
      <c r="D12" s="4">
        <v>6289</v>
      </c>
      <c r="E12" s="4">
        <v>5343</v>
      </c>
      <c r="F12" s="56">
        <f t="shared" si="2"/>
        <v>0.84957862935283834</v>
      </c>
      <c r="G12" s="4">
        <v>15</v>
      </c>
      <c r="H12" s="24">
        <f t="shared" si="3"/>
        <v>0.90974717761170298</v>
      </c>
      <c r="I12" s="50">
        <v>145263</v>
      </c>
      <c r="J12" s="19">
        <f t="shared" si="4"/>
        <v>92440.1</v>
      </c>
      <c r="K12" s="19">
        <f t="shared" si="5"/>
        <v>84097.1</v>
      </c>
      <c r="L12" s="19">
        <f t="shared" si="6"/>
        <v>-8343</v>
      </c>
      <c r="M12" s="19">
        <v>11.6</v>
      </c>
      <c r="N12" s="19">
        <f t="shared" si="7"/>
        <v>84085.5</v>
      </c>
      <c r="O12" s="19">
        <v>10860.5</v>
      </c>
      <c r="P12" s="19">
        <v>10860.4</v>
      </c>
      <c r="Q12" s="19">
        <v>10860.5</v>
      </c>
      <c r="R12" s="19">
        <v>10860.4</v>
      </c>
      <c r="S12" s="19">
        <v>5959.6</v>
      </c>
      <c r="T12" s="19">
        <v>9874.4</v>
      </c>
      <c r="U12" s="19">
        <f t="shared" si="8"/>
        <v>24809.7</v>
      </c>
      <c r="V12" s="43"/>
      <c r="W12" s="43"/>
      <c r="X12" s="44"/>
      <c r="Y12" s="19">
        <f t="shared" si="9"/>
        <v>24809.7</v>
      </c>
      <c r="Z12" s="51"/>
      <c r="AA12" s="1"/>
      <c r="AB12" s="1"/>
      <c r="AC12" s="36"/>
      <c r="AD12" s="36"/>
      <c r="AE12" s="1"/>
      <c r="AF12" s="1"/>
    </row>
    <row r="13" spans="1:32" s="2" customFormat="1" ht="17.100000000000001" customHeight="1">
      <c r="A13" s="5" t="s">
        <v>9</v>
      </c>
      <c r="B13" s="4">
        <v>1</v>
      </c>
      <c r="C13" s="4">
        <v>10</v>
      </c>
      <c r="D13" s="4">
        <v>3128</v>
      </c>
      <c r="E13" s="4">
        <v>9337</v>
      </c>
      <c r="F13" s="56">
        <f t="shared" si="2"/>
        <v>1.3</v>
      </c>
      <c r="G13" s="4">
        <v>15</v>
      </c>
      <c r="H13" s="24">
        <f t="shared" si="3"/>
        <v>1.18</v>
      </c>
      <c r="I13" s="50">
        <v>115098</v>
      </c>
      <c r="J13" s="19">
        <f t="shared" si="4"/>
        <v>73244.2</v>
      </c>
      <c r="K13" s="19">
        <f t="shared" si="5"/>
        <v>86428.2</v>
      </c>
      <c r="L13" s="19">
        <f t="shared" si="6"/>
        <v>13184</v>
      </c>
      <c r="M13" s="19">
        <v>0</v>
      </c>
      <c r="N13" s="19">
        <f t="shared" si="7"/>
        <v>86428.2</v>
      </c>
      <c r="O13" s="19">
        <v>10463.5</v>
      </c>
      <c r="P13" s="19">
        <v>10463.4</v>
      </c>
      <c r="Q13" s="19">
        <v>10463.5</v>
      </c>
      <c r="R13" s="19">
        <v>10463.4</v>
      </c>
      <c r="S13" s="19">
        <v>19880.599999999999</v>
      </c>
      <c r="T13" s="19">
        <v>12346.8</v>
      </c>
      <c r="U13" s="19">
        <f t="shared" si="8"/>
        <v>12347</v>
      </c>
      <c r="V13" s="43"/>
      <c r="W13" s="43"/>
      <c r="X13" s="44"/>
      <c r="Y13" s="19">
        <f t="shared" si="9"/>
        <v>12347</v>
      </c>
      <c r="Z13" s="51"/>
      <c r="AA13" s="1"/>
      <c r="AB13" s="1"/>
      <c r="AC13" s="36"/>
      <c r="AD13" s="36"/>
      <c r="AE13" s="1"/>
      <c r="AF13" s="1"/>
    </row>
    <row r="14" spans="1:32" s="2" customFormat="1" ht="17.100000000000001" customHeight="1">
      <c r="A14" s="5" t="s">
        <v>10</v>
      </c>
      <c r="B14" s="4">
        <v>1</v>
      </c>
      <c r="C14" s="4">
        <v>10</v>
      </c>
      <c r="D14" s="4">
        <v>2432</v>
      </c>
      <c r="E14" s="4">
        <v>3282</v>
      </c>
      <c r="F14" s="56">
        <f t="shared" si="2"/>
        <v>1.2149506578947369</v>
      </c>
      <c r="G14" s="4">
        <v>15</v>
      </c>
      <c r="H14" s="24">
        <f t="shared" si="3"/>
        <v>1.1289703947368421</v>
      </c>
      <c r="I14" s="50">
        <v>64317</v>
      </c>
      <c r="J14" s="19">
        <f t="shared" si="4"/>
        <v>40929</v>
      </c>
      <c r="K14" s="19">
        <f t="shared" si="5"/>
        <v>46207.6</v>
      </c>
      <c r="L14" s="19">
        <f t="shared" si="6"/>
        <v>5278.5999999999985</v>
      </c>
      <c r="M14" s="19">
        <v>221</v>
      </c>
      <c r="N14" s="19">
        <f t="shared" si="7"/>
        <v>45986.6</v>
      </c>
      <c r="O14" s="19">
        <v>5847</v>
      </c>
      <c r="P14" s="19">
        <v>5847</v>
      </c>
      <c r="Q14" s="19">
        <v>5847</v>
      </c>
      <c r="R14" s="19">
        <v>5847</v>
      </c>
      <c r="S14" s="19">
        <v>9617.4</v>
      </c>
      <c r="T14" s="19">
        <v>6490.6</v>
      </c>
      <c r="U14" s="19">
        <f t="shared" si="8"/>
        <v>6490.6</v>
      </c>
      <c r="V14" s="43"/>
      <c r="W14" s="43"/>
      <c r="X14" s="44"/>
      <c r="Y14" s="19">
        <f t="shared" si="9"/>
        <v>6490.6</v>
      </c>
      <c r="Z14" s="51"/>
      <c r="AA14" s="1"/>
      <c r="AB14" s="1"/>
      <c r="AC14" s="36"/>
      <c r="AD14" s="36"/>
      <c r="AE14" s="1"/>
    </row>
    <row r="15" spans="1:32" s="2" customFormat="1" ht="16.5" customHeight="1">
      <c r="A15" s="5" t="s">
        <v>11</v>
      </c>
      <c r="B15" s="4">
        <v>1</v>
      </c>
      <c r="C15" s="4">
        <v>10</v>
      </c>
      <c r="D15" s="4">
        <v>3043</v>
      </c>
      <c r="E15" s="4">
        <v>4016</v>
      </c>
      <c r="F15" s="56">
        <f t="shared" si="2"/>
        <v>1.2119750246467302</v>
      </c>
      <c r="G15" s="4">
        <v>15</v>
      </c>
      <c r="H15" s="24">
        <f t="shared" si="3"/>
        <v>1.1271850147880382</v>
      </c>
      <c r="I15" s="50">
        <v>105379</v>
      </c>
      <c r="J15" s="19">
        <f t="shared" si="4"/>
        <v>67059.399999999994</v>
      </c>
      <c r="K15" s="19">
        <f t="shared" si="5"/>
        <v>75588.399999999994</v>
      </c>
      <c r="L15" s="19">
        <f t="shared" si="6"/>
        <v>8529</v>
      </c>
      <c r="M15" s="19">
        <v>0</v>
      </c>
      <c r="N15" s="19">
        <f t="shared" si="7"/>
        <v>75588.399999999994</v>
      </c>
      <c r="O15" s="19">
        <v>8865.2999999999993</v>
      </c>
      <c r="P15" s="19">
        <v>8865.2000000000007</v>
      </c>
      <c r="Q15" s="19">
        <v>8865.2999999999993</v>
      </c>
      <c r="R15" s="19">
        <v>8865.2999999999993</v>
      </c>
      <c r="S15" s="19">
        <v>14503</v>
      </c>
      <c r="T15" s="19">
        <v>9992.7000000000007</v>
      </c>
      <c r="U15" s="19">
        <f t="shared" si="8"/>
        <v>15631.6</v>
      </c>
      <c r="V15" s="43"/>
      <c r="W15" s="43"/>
      <c r="X15" s="44"/>
      <c r="Y15" s="19">
        <f t="shared" si="9"/>
        <v>15631.6</v>
      </c>
      <c r="Z15" s="51"/>
      <c r="AA15" s="1"/>
      <c r="AB15" s="1"/>
      <c r="AC15" s="36"/>
      <c r="AD15" s="36"/>
      <c r="AE15" s="1"/>
    </row>
    <row r="16" spans="1:32" s="2" customFormat="1" ht="17.100000000000001" customHeight="1">
      <c r="A16" s="34" t="s">
        <v>12</v>
      </c>
      <c r="B16" s="4">
        <v>1</v>
      </c>
      <c r="C16" s="4">
        <v>10</v>
      </c>
      <c r="D16" s="4">
        <v>1507</v>
      </c>
      <c r="E16" s="4">
        <v>1424</v>
      </c>
      <c r="F16" s="56">
        <f t="shared" si="2"/>
        <v>0.94492368944923688</v>
      </c>
      <c r="G16" s="4">
        <v>15</v>
      </c>
      <c r="H16" s="24">
        <f t="shared" si="3"/>
        <v>0.96695421366954204</v>
      </c>
      <c r="I16" s="50">
        <v>87211</v>
      </c>
      <c r="J16" s="19">
        <f t="shared" si="4"/>
        <v>55497.9</v>
      </c>
      <c r="K16" s="19">
        <f t="shared" si="5"/>
        <v>53663.9</v>
      </c>
      <c r="L16" s="19">
        <f t="shared" si="6"/>
        <v>-1834</v>
      </c>
      <c r="M16" s="19">
        <v>0</v>
      </c>
      <c r="N16" s="19">
        <f t="shared" si="7"/>
        <v>53663.9</v>
      </c>
      <c r="O16" s="19">
        <v>6613.4</v>
      </c>
      <c r="P16" s="19">
        <v>6613.3</v>
      </c>
      <c r="Q16" s="19">
        <v>6613.4</v>
      </c>
      <c r="R16" s="19">
        <v>6613.4</v>
      </c>
      <c r="S16" s="19">
        <v>5520.6</v>
      </c>
      <c r="T16" s="19">
        <v>6394.8</v>
      </c>
      <c r="U16" s="19">
        <f t="shared" si="8"/>
        <v>15295</v>
      </c>
      <c r="V16" s="43"/>
      <c r="W16" s="43"/>
      <c r="X16" s="44"/>
      <c r="Y16" s="19">
        <f t="shared" si="9"/>
        <v>15295</v>
      </c>
      <c r="Z16" s="51"/>
      <c r="AA16" s="1"/>
      <c r="AB16" s="1"/>
      <c r="AC16" s="36"/>
      <c r="AD16" s="36"/>
      <c r="AE16" s="1"/>
    </row>
    <row r="17" spans="1:32" s="2" customFormat="1" ht="17.100000000000001" customHeight="1">
      <c r="A17" s="5" t="s">
        <v>13</v>
      </c>
      <c r="B17" s="4">
        <v>1</v>
      </c>
      <c r="C17" s="4">
        <v>10</v>
      </c>
      <c r="D17" s="4">
        <v>12218</v>
      </c>
      <c r="E17" s="4">
        <v>19260</v>
      </c>
      <c r="F17" s="56">
        <f t="shared" si="2"/>
        <v>1.2376362743493206</v>
      </c>
      <c r="G17" s="4">
        <v>15</v>
      </c>
      <c r="H17" s="24">
        <f t="shared" si="3"/>
        <v>1.1425817646095924</v>
      </c>
      <c r="I17" s="50">
        <v>102262</v>
      </c>
      <c r="J17" s="19">
        <f t="shared" si="4"/>
        <v>65075.8</v>
      </c>
      <c r="K17" s="19">
        <f t="shared" si="5"/>
        <v>74354.399999999994</v>
      </c>
      <c r="L17" s="19">
        <f t="shared" si="6"/>
        <v>9278.5999999999913</v>
      </c>
      <c r="M17" s="19">
        <v>0</v>
      </c>
      <c r="N17" s="19">
        <f t="shared" si="7"/>
        <v>74354.399999999994</v>
      </c>
      <c r="O17" s="19">
        <v>9296.5</v>
      </c>
      <c r="P17" s="19">
        <v>9296.6</v>
      </c>
      <c r="Q17" s="19">
        <v>9296.5</v>
      </c>
      <c r="R17" s="19">
        <v>9296.6</v>
      </c>
      <c r="S17" s="19">
        <v>15924.1</v>
      </c>
      <c r="T17" s="19">
        <v>10622.1</v>
      </c>
      <c r="U17" s="19">
        <f t="shared" si="8"/>
        <v>10622</v>
      </c>
      <c r="V17" s="43"/>
      <c r="W17" s="43"/>
      <c r="X17" s="44"/>
      <c r="Y17" s="19">
        <f t="shared" si="9"/>
        <v>10622</v>
      </c>
      <c r="Z17" s="51"/>
      <c r="AA17" s="1"/>
      <c r="AB17" s="1"/>
      <c r="AC17" s="36"/>
      <c r="AD17" s="36"/>
      <c r="AE17" s="1"/>
    </row>
    <row r="18" spans="1:32" s="2" customFormat="1" ht="17.100000000000001" customHeight="1">
      <c r="A18" s="5" t="s">
        <v>14</v>
      </c>
      <c r="B18" s="4">
        <v>1</v>
      </c>
      <c r="C18" s="4">
        <v>10</v>
      </c>
      <c r="D18" s="4">
        <v>2068</v>
      </c>
      <c r="E18" s="4">
        <v>1403</v>
      </c>
      <c r="F18" s="56">
        <f t="shared" si="2"/>
        <v>0.67843326885880073</v>
      </c>
      <c r="G18" s="4">
        <v>15</v>
      </c>
      <c r="H18" s="24">
        <f t="shared" si="3"/>
        <v>0.80705996131528057</v>
      </c>
      <c r="I18" s="50">
        <v>77390</v>
      </c>
      <c r="J18" s="19">
        <f t="shared" si="4"/>
        <v>49248.2</v>
      </c>
      <c r="K18" s="19">
        <f t="shared" si="5"/>
        <v>39746.300000000003</v>
      </c>
      <c r="L18" s="19">
        <f t="shared" si="6"/>
        <v>-9501.8999999999942</v>
      </c>
      <c r="M18" s="19">
        <v>0</v>
      </c>
      <c r="N18" s="19">
        <f t="shared" si="7"/>
        <v>39746.300000000003</v>
      </c>
      <c r="O18" s="19">
        <v>5972.1</v>
      </c>
      <c r="P18" s="19">
        <v>5972.1</v>
      </c>
      <c r="Q18" s="19">
        <v>5972.1</v>
      </c>
      <c r="R18" s="19">
        <v>5972.1</v>
      </c>
      <c r="S18" s="19">
        <v>210.8</v>
      </c>
      <c r="T18" s="19">
        <v>4819.8</v>
      </c>
      <c r="U18" s="19">
        <f t="shared" si="8"/>
        <v>10827.3</v>
      </c>
      <c r="V18" s="44"/>
      <c r="W18" s="43"/>
      <c r="X18" s="44"/>
      <c r="Y18" s="19">
        <f t="shared" si="9"/>
        <v>10827.3</v>
      </c>
      <c r="Z18" s="51"/>
      <c r="AA18" s="1"/>
      <c r="AB18" s="1"/>
      <c r="AC18" s="36"/>
      <c r="AD18" s="36"/>
      <c r="AE18" s="1"/>
    </row>
    <row r="19" spans="1:32" s="2" customFormat="1" ht="17.100000000000001" customHeight="1">
      <c r="A19" s="7" t="s">
        <v>17</v>
      </c>
      <c r="B19" s="9"/>
      <c r="C19" s="9"/>
      <c r="D19" s="54">
        <f>SUM(D20:D46)</f>
        <v>167246</v>
      </c>
      <c r="E19" s="54">
        <f>SUM(E20:E46)</f>
        <v>211027</v>
      </c>
      <c r="F19" s="55">
        <f>IF(E19/D19&gt;1.2,IF((E19/D19-1.2)*0.1+1.2&gt;1.3,1.3,(E19/D19-1.2)*0.1+1.2),E19/D19)</f>
        <v>1.2061776066393217</v>
      </c>
      <c r="G19" s="9"/>
      <c r="H19" s="10"/>
      <c r="I19" s="47">
        <f>SUM(I20:I46)</f>
        <v>1562221</v>
      </c>
      <c r="J19" s="18">
        <f t="shared" ref="J19:U19" si="10">SUM(J20:J46)</f>
        <v>994140.4</v>
      </c>
      <c r="K19" s="18">
        <f t="shared" si="10"/>
        <v>920430.9</v>
      </c>
      <c r="L19" s="18">
        <f>SUM(L20:L46)</f>
        <v>-73709.5</v>
      </c>
      <c r="M19" s="18">
        <f t="shared" si="10"/>
        <v>17503.5</v>
      </c>
      <c r="N19" s="18">
        <f t="shared" si="10"/>
        <v>902927.39999999991</v>
      </c>
      <c r="O19" s="18">
        <f t="shared" si="10"/>
        <v>138367.5</v>
      </c>
      <c r="P19" s="18">
        <f t="shared" si="10"/>
        <v>138366.9</v>
      </c>
      <c r="Q19" s="18">
        <f t="shared" si="10"/>
        <v>138367.89999999997</v>
      </c>
      <c r="R19" s="18">
        <f t="shared" si="10"/>
        <v>138367.29999999999</v>
      </c>
      <c r="S19" s="18">
        <f t="shared" si="10"/>
        <v>93474.9</v>
      </c>
      <c r="T19" s="18">
        <f t="shared" si="10"/>
        <v>114169.79999999999</v>
      </c>
      <c r="U19" s="18">
        <f t="shared" si="10"/>
        <v>141813.1</v>
      </c>
      <c r="V19" s="18"/>
      <c r="W19" s="18"/>
      <c r="X19" s="18"/>
      <c r="Y19" s="18">
        <f>SUM(Y20:Y46)</f>
        <v>141813.1</v>
      </c>
      <c r="Z19" s="51"/>
      <c r="AA19" s="1"/>
      <c r="AB19" s="1"/>
      <c r="AC19" s="36"/>
      <c r="AD19" s="36"/>
      <c r="AE19" s="1"/>
      <c r="AF19" s="1"/>
    </row>
    <row r="20" spans="1:32" s="2" customFormat="1" ht="17.100000000000001" customHeight="1">
      <c r="A20" s="6" t="s">
        <v>0</v>
      </c>
      <c r="B20" s="4">
        <v>1</v>
      </c>
      <c r="C20" s="4">
        <v>10</v>
      </c>
      <c r="D20" s="4">
        <v>676</v>
      </c>
      <c r="E20" s="4">
        <v>405</v>
      </c>
      <c r="F20" s="56">
        <f t="shared" si="2"/>
        <v>0.59911242603550297</v>
      </c>
      <c r="G20" s="4">
        <v>5</v>
      </c>
      <c r="H20" s="24">
        <f t="shared" si="3"/>
        <v>0.86637080867850103</v>
      </c>
      <c r="I20" s="50">
        <v>33647</v>
      </c>
      <c r="J20" s="19">
        <f>ROUND(I20/11*7,1)</f>
        <v>21411.7</v>
      </c>
      <c r="K20" s="19">
        <f t="shared" si="5"/>
        <v>18550.5</v>
      </c>
      <c r="L20" s="19">
        <f>K20-J20</f>
        <v>-2861.2000000000007</v>
      </c>
      <c r="M20" s="19">
        <v>438.9</v>
      </c>
      <c r="N20" s="19">
        <f>K20-M20</f>
        <v>18111.599999999999</v>
      </c>
      <c r="O20" s="19">
        <v>3058.8</v>
      </c>
      <c r="P20" s="19">
        <v>3058.8</v>
      </c>
      <c r="Q20" s="19">
        <v>3058.9</v>
      </c>
      <c r="R20" s="19">
        <v>3058.8</v>
      </c>
      <c r="S20" s="19">
        <v>1015.1</v>
      </c>
      <c r="T20" s="19">
        <v>2430.5</v>
      </c>
      <c r="U20" s="19">
        <f t="shared" si="8"/>
        <v>2430.6999999999998</v>
      </c>
      <c r="V20" s="43"/>
      <c r="W20" s="43"/>
      <c r="X20" s="44"/>
      <c r="Y20" s="19">
        <f t="shared" si="9"/>
        <v>2430.6999999999998</v>
      </c>
      <c r="Z20" s="51"/>
      <c r="AA20" s="1"/>
      <c r="AB20" s="1"/>
      <c r="AC20" s="36"/>
      <c r="AD20" s="36"/>
      <c r="AE20" s="1"/>
      <c r="AF20" s="1"/>
    </row>
    <row r="21" spans="1:32" s="2" customFormat="1" ht="17.100000000000001" customHeight="1">
      <c r="A21" s="6" t="s">
        <v>18</v>
      </c>
      <c r="B21" s="4">
        <v>1</v>
      </c>
      <c r="C21" s="4">
        <v>10</v>
      </c>
      <c r="D21" s="4">
        <v>3812</v>
      </c>
      <c r="E21" s="4">
        <v>2914</v>
      </c>
      <c r="F21" s="56">
        <f t="shared" si="2"/>
        <v>0.76442812172088148</v>
      </c>
      <c r="G21" s="4">
        <v>5</v>
      </c>
      <c r="H21" s="24">
        <f t="shared" si="3"/>
        <v>0.92147604057362709</v>
      </c>
      <c r="I21" s="50">
        <v>63147</v>
      </c>
      <c r="J21" s="19">
        <f t="shared" ref="J21:J46" si="11">ROUND(I21/11*7,1)</f>
        <v>40184.5</v>
      </c>
      <c r="K21" s="19">
        <f t="shared" si="5"/>
        <v>37029.1</v>
      </c>
      <c r="L21" s="19">
        <f t="shared" ref="L21:L46" si="12">K21-J21</f>
        <v>-3155.4000000000015</v>
      </c>
      <c r="M21" s="19">
        <v>492</v>
      </c>
      <c r="N21" s="19">
        <f t="shared" ref="N21:N45" si="13">K21-M21</f>
        <v>36537.1</v>
      </c>
      <c r="O21" s="19">
        <v>5740.6</v>
      </c>
      <c r="P21" s="19">
        <v>5740.7</v>
      </c>
      <c r="Q21" s="19">
        <v>5740.6</v>
      </c>
      <c r="R21" s="19">
        <v>5740.6</v>
      </c>
      <c r="S21" s="19">
        <v>3486.8</v>
      </c>
      <c r="T21" s="19">
        <v>5043.8</v>
      </c>
      <c r="U21" s="19">
        <f t="shared" si="8"/>
        <v>5044</v>
      </c>
      <c r="V21" s="43"/>
      <c r="W21" s="43"/>
      <c r="X21" s="44"/>
      <c r="Y21" s="19">
        <f t="shared" si="9"/>
        <v>5044</v>
      </c>
      <c r="Z21" s="51"/>
      <c r="AA21" s="1"/>
      <c r="AB21" s="1"/>
      <c r="AC21" s="36"/>
      <c r="AD21" s="36"/>
      <c r="AE21" s="1"/>
      <c r="AF21" s="1"/>
    </row>
    <row r="22" spans="1:32" s="2" customFormat="1" ht="17.100000000000001" customHeight="1">
      <c r="A22" s="6" t="s">
        <v>19</v>
      </c>
      <c r="B22" s="4">
        <v>1</v>
      </c>
      <c r="C22" s="4">
        <v>10</v>
      </c>
      <c r="D22" s="4">
        <v>1766</v>
      </c>
      <c r="E22" s="4">
        <v>940</v>
      </c>
      <c r="F22" s="56">
        <f t="shared" si="2"/>
        <v>0.53227633069082669</v>
      </c>
      <c r="G22" s="4">
        <v>5</v>
      </c>
      <c r="H22" s="24">
        <f t="shared" si="3"/>
        <v>0.84409211023027564</v>
      </c>
      <c r="I22" s="50">
        <v>42531</v>
      </c>
      <c r="J22" s="19">
        <f t="shared" si="11"/>
        <v>27065.200000000001</v>
      </c>
      <c r="K22" s="19">
        <f t="shared" si="5"/>
        <v>22845.5</v>
      </c>
      <c r="L22" s="19">
        <f t="shared" si="12"/>
        <v>-4219.7000000000007</v>
      </c>
      <c r="M22" s="19">
        <v>0</v>
      </c>
      <c r="N22" s="19">
        <f t="shared" si="13"/>
        <v>22845.5</v>
      </c>
      <c r="O22" s="19">
        <v>3866.5</v>
      </c>
      <c r="P22" s="19">
        <v>3866.4</v>
      </c>
      <c r="Q22" s="19">
        <v>3866.5</v>
      </c>
      <c r="R22" s="19">
        <v>3866.4</v>
      </c>
      <c r="S22" s="19">
        <v>852.4</v>
      </c>
      <c r="T22" s="19">
        <v>3263.6</v>
      </c>
      <c r="U22" s="19">
        <f t="shared" si="8"/>
        <v>3263.7</v>
      </c>
      <c r="V22" s="43"/>
      <c r="W22" s="43"/>
      <c r="X22" s="44"/>
      <c r="Y22" s="19">
        <f t="shared" si="9"/>
        <v>3263.7</v>
      </c>
      <c r="Z22" s="51"/>
      <c r="AA22" s="1"/>
      <c r="AB22" s="1"/>
      <c r="AC22" s="36"/>
      <c r="AD22" s="36"/>
      <c r="AE22" s="1"/>
      <c r="AF22" s="1"/>
    </row>
    <row r="23" spans="1:32" s="2" customFormat="1" ht="17.100000000000001" customHeight="1">
      <c r="A23" s="6" t="s">
        <v>20</v>
      </c>
      <c r="B23" s="4">
        <v>1</v>
      </c>
      <c r="C23" s="4">
        <v>10</v>
      </c>
      <c r="D23" s="4">
        <v>1115</v>
      </c>
      <c r="E23" s="4">
        <v>598</v>
      </c>
      <c r="F23" s="56">
        <f t="shared" si="2"/>
        <v>0.53632286995515699</v>
      </c>
      <c r="G23" s="4">
        <v>5</v>
      </c>
      <c r="H23" s="24">
        <f t="shared" si="3"/>
        <v>0.84544095665171903</v>
      </c>
      <c r="I23" s="50">
        <v>55902</v>
      </c>
      <c r="J23" s="19">
        <f t="shared" si="11"/>
        <v>35574</v>
      </c>
      <c r="K23" s="19">
        <f t="shared" si="5"/>
        <v>30075.7</v>
      </c>
      <c r="L23" s="19">
        <f t="shared" si="12"/>
        <v>-5498.2999999999993</v>
      </c>
      <c r="M23" s="19">
        <v>3081.4</v>
      </c>
      <c r="N23" s="19">
        <f t="shared" si="13"/>
        <v>26994.3</v>
      </c>
      <c r="O23" s="19">
        <v>5082</v>
      </c>
      <c r="P23" s="19">
        <v>5082</v>
      </c>
      <c r="Q23" s="19">
        <v>5082</v>
      </c>
      <c r="R23" s="19">
        <v>5082</v>
      </c>
      <c r="S23" s="19">
        <v>1154.7</v>
      </c>
      <c r="T23" s="19">
        <v>2755.8</v>
      </c>
      <c r="U23" s="19">
        <f t="shared" si="8"/>
        <v>2755.8</v>
      </c>
      <c r="V23" s="43"/>
      <c r="W23" s="43"/>
      <c r="X23" s="44"/>
      <c r="Y23" s="19">
        <f t="shared" si="9"/>
        <v>2755.8</v>
      </c>
      <c r="Z23" s="51"/>
      <c r="AA23" s="1"/>
      <c r="AB23" s="1"/>
      <c r="AC23" s="36"/>
      <c r="AD23" s="36"/>
      <c r="AE23" s="1"/>
      <c r="AF23" s="1"/>
    </row>
    <row r="24" spans="1:32" s="2" customFormat="1" ht="17.100000000000001" customHeight="1">
      <c r="A24" s="6" t="s">
        <v>21</v>
      </c>
      <c r="B24" s="4">
        <v>1</v>
      </c>
      <c r="C24" s="4">
        <v>10</v>
      </c>
      <c r="D24" s="4">
        <v>813</v>
      </c>
      <c r="E24" s="4">
        <v>557</v>
      </c>
      <c r="F24" s="56">
        <f t="shared" si="2"/>
        <v>0.68511685116851173</v>
      </c>
      <c r="G24" s="4">
        <v>5</v>
      </c>
      <c r="H24" s="24">
        <f t="shared" si="3"/>
        <v>0.89503895038950387</v>
      </c>
      <c r="I24" s="50">
        <v>49182</v>
      </c>
      <c r="J24" s="19">
        <f t="shared" si="11"/>
        <v>31297.599999999999</v>
      </c>
      <c r="K24" s="19">
        <f t="shared" si="5"/>
        <v>28012.6</v>
      </c>
      <c r="L24" s="19">
        <f t="shared" si="12"/>
        <v>-3285</v>
      </c>
      <c r="M24" s="19">
        <v>228.8</v>
      </c>
      <c r="N24" s="19">
        <f t="shared" si="13"/>
        <v>27783.8</v>
      </c>
      <c r="O24" s="19">
        <v>4471.1000000000004</v>
      </c>
      <c r="P24" s="19">
        <v>4471.1000000000004</v>
      </c>
      <c r="Q24" s="19">
        <v>4471.1000000000004</v>
      </c>
      <c r="R24" s="19">
        <v>4471.1000000000004</v>
      </c>
      <c r="S24" s="19">
        <v>2124.6</v>
      </c>
      <c r="T24" s="19">
        <v>3887.4</v>
      </c>
      <c r="U24" s="19">
        <f t="shared" si="8"/>
        <v>3887.4</v>
      </c>
      <c r="V24" s="43"/>
      <c r="W24" s="43"/>
      <c r="X24" s="44"/>
      <c r="Y24" s="19">
        <f t="shared" si="9"/>
        <v>3887.4</v>
      </c>
      <c r="Z24" s="51"/>
      <c r="AA24" s="1"/>
      <c r="AB24" s="1"/>
      <c r="AC24" s="36"/>
      <c r="AD24" s="36"/>
      <c r="AE24" s="1"/>
      <c r="AF24" s="1"/>
    </row>
    <row r="25" spans="1:32" s="2" customFormat="1" ht="17.100000000000001" customHeight="1">
      <c r="A25" s="6" t="s">
        <v>22</v>
      </c>
      <c r="B25" s="4">
        <v>1</v>
      </c>
      <c r="C25" s="4">
        <v>10</v>
      </c>
      <c r="D25" s="4">
        <v>2648</v>
      </c>
      <c r="E25" s="4">
        <v>1114</v>
      </c>
      <c r="F25" s="56">
        <f t="shared" si="2"/>
        <v>0.42069486404833839</v>
      </c>
      <c r="G25" s="4">
        <v>5</v>
      </c>
      <c r="H25" s="24">
        <f t="shared" si="3"/>
        <v>0.80689828801611274</v>
      </c>
      <c r="I25" s="50">
        <v>62016</v>
      </c>
      <c r="J25" s="19">
        <f t="shared" si="11"/>
        <v>39464.699999999997</v>
      </c>
      <c r="K25" s="19">
        <f t="shared" si="5"/>
        <v>31844</v>
      </c>
      <c r="L25" s="19">
        <f t="shared" si="12"/>
        <v>-7620.6999999999971</v>
      </c>
      <c r="M25" s="19">
        <v>0</v>
      </c>
      <c r="N25" s="19">
        <f t="shared" si="13"/>
        <v>31844</v>
      </c>
      <c r="O25" s="19">
        <v>5637.8</v>
      </c>
      <c r="P25" s="19">
        <v>5637.8</v>
      </c>
      <c r="Q25" s="19">
        <v>5637.9</v>
      </c>
      <c r="R25" s="19">
        <v>5637.8</v>
      </c>
      <c r="S25" s="19">
        <v>194.4</v>
      </c>
      <c r="T25" s="19">
        <v>4549.2</v>
      </c>
      <c r="U25" s="19">
        <f t="shared" si="8"/>
        <v>4549.1000000000004</v>
      </c>
      <c r="V25" s="44"/>
      <c r="W25" s="43"/>
      <c r="X25" s="44"/>
      <c r="Y25" s="19">
        <f t="shared" si="9"/>
        <v>4549.1000000000004</v>
      </c>
      <c r="Z25" s="51"/>
      <c r="AA25" s="1"/>
      <c r="AB25" s="1"/>
      <c r="AC25" s="36"/>
      <c r="AD25" s="36"/>
      <c r="AE25" s="1"/>
      <c r="AF25" s="1"/>
    </row>
    <row r="26" spans="1:32" s="2" customFormat="1" ht="17.100000000000001" customHeight="1">
      <c r="A26" s="6" t="s">
        <v>23</v>
      </c>
      <c r="B26" s="4">
        <v>1</v>
      </c>
      <c r="C26" s="4">
        <v>10</v>
      </c>
      <c r="D26" s="4">
        <v>54188</v>
      </c>
      <c r="E26" s="4">
        <v>51469</v>
      </c>
      <c r="F26" s="56">
        <f t="shared" si="2"/>
        <v>0.9498228390049458</v>
      </c>
      <c r="G26" s="4">
        <v>5</v>
      </c>
      <c r="H26" s="24">
        <f t="shared" si="3"/>
        <v>0.98327427966831527</v>
      </c>
      <c r="I26" s="50">
        <v>105527</v>
      </c>
      <c r="J26" s="19">
        <f t="shared" si="11"/>
        <v>67153.5</v>
      </c>
      <c r="K26" s="19">
        <f t="shared" si="5"/>
        <v>66030.3</v>
      </c>
      <c r="L26" s="19">
        <f t="shared" si="12"/>
        <v>-1123.1999999999971</v>
      </c>
      <c r="M26" s="19">
        <v>0</v>
      </c>
      <c r="N26" s="19">
        <f t="shared" si="13"/>
        <v>66030.3</v>
      </c>
      <c r="O26" s="19">
        <v>9593.4</v>
      </c>
      <c r="P26" s="19">
        <v>9593.2999999999993</v>
      </c>
      <c r="Q26" s="19">
        <v>9593.4</v>
      </c>
      <c r="R26" s="19">
        <v>9593.4</v>
      </c>
      <c r="S26" s="19">
        <v>8791</v>
      </c>
      <c r="T26" s="19">
        <v>9433</v>
      </c>
      <c r="U26" s="19">
        <f t="shared" si="8"/>
        <v>9432.7999999999993</v>
      </c>
      <c r="V26" s="43"/>
      <c r="W26" s="43"/>
      <c r="X26" s="44"/>
      <c r="Y26" s="19">
        <f t="shared" si="9"/>
        <v>9432.7999999999993</v>
      </c>
      <c r="Z26" s="51"/>
      <c r="AA26" s="1"/>
      <c r="AB26" s="1"/>
      <c r="AC26" s="36"/>
      <c r="AD26" s="36"/>
      <c r="AE26" s="1"/>
      <c r="AF26" s="1"/>
    </row>
    <row r="27" spans="1:32" s="2" customFormat="1" ht="16.5" customHeight="1">
      <c r="A27" s="6" t="s">
        <v>24</v>
      </c>
      <c r="B27" s="4">
        <v>1</v>
      </c>
      <c r="C27" s="4">
        <v>10</v>
      </c>
      <c r="D27" s="4">
        <v>731</v>
      </c>
      <c r="E27" s="4">
        <v>507</v>
      </c>
      <c r="F27" s="56">
        <f t="shared" si="2"/>
        <v>0.69357045143638851</v>
      </c>
      <c r="G27" s="4">
        <v>5</v>
      </c>
      <c r="H27" s="24">
        <f t="shared" si="3"/>
        <v>0.89785681714546284</v>
      </c>
      <c r="I27" s="50">
        <v>27208</v>
      </c>
      <c r="J27" s="19">
        <f t="shared" si="11"/>
        <v>17314.2</v>
      </c>
      <c r="K27" s="19">
        <f t="shared" si="5"/>
        <v>15545.7</v>
      </c>
      <c r="L27" s="19">
        <f t="shared" si="12"/>
        <v>-1768.5</v>
      </c>
      <c r="M27" s="19">
        <v>0</v>
      </c>
      <c r="N27" s="19">
        <f t="shared" si="13"/>
        <v>15545.7</v>
      </c>
      <c r="O27" s="19">
        <v>2473.5</v>
      </c>
      <c r="P27" s="19">
        <v>2473.4</v>
      </c>
      <c r="Q27" s="19">
        <v>2473.5</v>
      </c>
      <c r="R27" s="19">
        <v>2473.4</v>
      </c>
      <c r="S27" s="19">
        <v>1210.3</v>
      </c>
      <c r="T27" s="19">
        <v>2220.6999999999998</v>
      </c>
      <c r="U27" s="19">
        <f t="shared" si="8"/>
        <v>2220.9</v>
      </c>
      <c r="V27" s="44"/>
      <c r="W27" s="43"/>
      <c r="X27" s="44"/>
      <c r="Y27" s="19">
        <f t="shared" si="9"/>
        <v>2220.9</v>
      </c>
      <c r="Z27" s="51"/>
      <c r="AA27" s="1"/>
      <c r="AB27" s="1"/>
      <c r="AC27" s="36"/>
      <c r="AD27" s="36"/>
      <c r="AE27" s="1"/>
      <c r="AF27" s="1"/>
    </row>
    <row r="28" spans="1:32" s="2" customFormat="1" ht="17.100000000000001" customHeight="1">
      <c r="A28" s="6" t="s">
        <v>25</v>
      </c>
      <c r="B28" s="4">
        <v>1</v>
      </c>
      <c r="C28" s="4">
        <v>10</v>
      </c>
      <c r="D28" s="4">
        <v>1251</v>
      </c>
      <c r="E28" s="4">
        <v>1020</v>
      </c>
      <c r="F28" s="56">
        <f t="shared" si="2"/>
        <v>0.815347721822542</v>
      </c>
      <c r="G28" s="4">
        <v>5</v>
      </c>
      <c r="H28" s="24">
        <f t="shared" si="3"/>
        <v>0.938449240607514</v>
      </c>
      <c r="I28" s="50">
        <v>50654</v>
      </c>
      <c r="J28" s="19">
        <f t="shared" si="11"/>
        <v>32234.400000000001</v>
      </c>
      <c r="K28" s="19">
        <f t="shared" si="5"/>
        <v>30250.3</v>
      </c>
      <c r="L28" s="19">
        <f t="shared" si="12"/>
        <v>-1984.1000000000022</v>
      </c>
      <c r="M28" s="19">
        <v>0</v>
      </c>
      <c r="N28" s="19">
        <f t="shared" si="13"/>
        <v>30250.3</v>
      </c>
      <c r="O28" s="19">
        <v>4604.8999999999996</v>
      </c>
      <c r="P28" s="19">
        <v>4604.8999999999996</v>
      </c>
      <c r="Q28" s="19">
        <v>4604.8999999999996</v>
      </c>
      <c r="R28" s="19">
        <v>4604.8999999999996</v>
      </c>
      <c r="S28" s="19">
        <v>3187.7</v>
      </c>
      <c r="T28" s="19">
        <v>4321.6000000000004</v>
      </c>
      <c r="U28" s="19">
        <f t="shared" si="8"/>
        <v>4321.3999999999996</v>
      </c>
      <c r="V28" s="43"/>
      <c r="W28" s="43"/>
      <c r="X28" s="44"/>
      <c r="Y28" s="19">
        <f t="shared" si="9"/>
        <v>4321.3999999999996</v>
      </c>
      <c r="Z28" s="51"/>
      <c r="AA28" s="1"/>
      <c r="AB28" s="1"/>
      <c r="AC28" s="36"/>
      <c r="AD28" s="36"/>
      <c r="AE28" s="1"/>
      <c r="AF28" s="1"/>
    </row>
    <row r="29" spans="1:32" s="2" customFormat="1" ht="17.100000000000001" customHeight="1">
      <c r="A29" s="6" t="s">
        <v>26</v>
      </c>
      <c r="B29" s="4">
        <v>1</v>
      </c>
      <c r="C29" s="4">
        <v>10</v>
      </c>
      <c r="D29" s="4">
        <v>756</v>
      </c>
      <c r="E29" s="4">
        <v>136</v>
      </c>
      <c r="F29" s="56">
        <f t="shared" si="2"/>
        <v>0.17989417989417988</v>
      </c>
      <c r="G29" s="4">
        <v>5</v>
      </c>
      <c r="H29" s="24">
        <f t="shared" si="3"/>
        <v>0.72663139329805992</v>
      </c>
      <c r="I29" s="50">
        <v>36188</v>
      </c>
      <c r="J29" s="19">
        <f t="shared" si="11"/>
        <v>23028.7</v>
      </c>
      <c r="K29" s="19">
        <f t="shared" si="5"/>
        <v>16733.400000000001</v>
      </c>
      <c r="L29" s="19">
        <f t="shared" si="12"/>
        <v>-6295.2999999999993</v>
      </c>
      <c r="M29" s="19">
        <v>498.4</v>
      </c>
      <c r="N29" s="19">
        <f t="shared" si="13"/>
        <v>16235.000000000002</v>
      </c>
      <c r="O29" s="19">
        <v>3238.8</v>
      </c>
      <c r="P29" s="19">
        <v>3238.8</v>
      </c>
      <c r="Q29" s="19">
        <v>3238.9</v>
      </c>
      <c r="R29" s="19">
        <v>3238.8</v>
      </c>
      <c r="S29" s="19">
        <v>0</v>
      </c>
      <c r="T29" s="19">
        <v>916.1</v>
      </c>
      <c r="U29" s="19">
        <f t="shared" si="8"/>
        <v>2363.6</v>
      </c>
      <c r="V29" s="44"/>
      <c r="W29" s="43"/>
      <c r="X29" s="44"/>
      <c r="Y29" s="19">
        <f t="shared" si="9"/>
        <v>2363.6</v>
      </c>
      <c r="Z29" s="51"/>
      <c r="AA29" s="1"/>
      <c r="AB29" s="1"/>
      <c r="AC29" s="36"/>
      <c r="AD29" s="36"/>
      <c r="AE29" s="1"/>
      <c r="AF29" s="1"/>
    </row>
    <row r="30" spans="1:32" s="2" customFormat="1" ht="17.100000000000001" customHeight="1">
      <c r="A30" s="6" t="s">
        <v>27</v>
      </c>
      <c r="B30" s="4">
        <v>1</v>
      </c>
      <c r="C30" s="4">
        <v>10</v>
      </c>
      <c r="D30" s="4">
        <v>7349</v>
      </c>
      <c r="E30" s="4">
        <v>8801</v>
      </c>
      <c r="F30" s="56">
        <f t="shared" si="2"/>
        <v>1.197577901755341</v>
      </c>
      <c r="G30" s="4">
        <v>5</v>
      </c>
      <c r="H30" s="24">
        <f t="shared" si="3"/>
        <v>1.0658593005851136</v>
      </c>
      <c r="I30" s="50">
        <v>30146</v>
      </c>
      <c r="J30" s="19">
        <f t="shared" si="11"/>
        <v>19183.8</v>
      </c>
      <c r="K30" s="19">
        <f t="shared" si="5"/>
        <v>20447.2</v>
      </c>
      <c r="L30" s="19">
        <f t="shared" si="12"/>
        <v>1263.4000000000015</v>
      </c>
      <c r="M30" s="19">
        <v>0</v>
      </c>
      <c r="N30" s="19">
        <f t="shared" si="13"/>
        <v>20447.2</v>
      </c>
      <c r="O30" s="19">
        <v>2740.5</v>
      </c>
      <c r="P30" s="19">
        <v>2740.6</v>
      </c>
      <c r="Q30" s="19">
        <v>2740.5</v>
      </c>
      <c r="R30" s="19">
        <v>2740.6</v>
      </c>
      <c r="S30" s="19">
        <v>3643</v>
      </c>
      <c r="T30" s="19">
        <v>2921</v>
      </c>
      <c r="U30" s="19">
        <f t="shared" si="8"/>
        <v>2921</v>
      </c>
      <c r="V30" s="43"/>
      <c r="W30" s="43"/>
      <c r="X30" s="44"/>
      <c r="Y30" s="19">
        <f t="shared" si="9"/>
        <v>2921</v>
      </c>
      <c r="Z30" s="51"/>
      <c r="AA30" s="1"/>
      <c r="AB30" s="1"/>
      <c r="AC30" s="36"/>
      <c r="AD30" s="36"/>
      <c r="AE30" s="1"/>
      <c r="AF30" s="1"/>
    </row>
    <row r="31" spans="1:32" s="2" customFormat="1" ht="16.5" customHeight="1">
      <c r="A31" s="6" t="s">
        <v>28</v>
      </c>
      <c r="B31" s="4">
        <v>1</v>
      </c>
      <c r="C31" s="4">
        <v>10</v>
      </c>
      <c r="D31" s="4">
        <v>5390</v>
      </c>
      <c r="E31" s="4">
        <v>3645</v>
      </c>
      <c r="F31" s="56">
        <f t="shared" si="2"/>
        <v>0.67625231910946193</v>
      </c>
      <c r="G31" s="4">
        <v>5</v>
      </c>
      <c r="H31" s="24">
        <f t="shared" si="3"/>
        <v>0.89208410636982061</v>
      </c>
      <c r="I31" s="50">
        <v>83878</v>
      </c>
      <c r="J31" s="19">
        <f t="shared" si="11"/>
        <v>53376.9</v>
      </c>
      <c r="K31" s="19">
        <f t="shared" si="5"/>
        <v>47616.7</v>
      </c>
      <c r="L31" s="19">
        <f t="shared" si="12"/>
        <v>-5760.2000000000044</v>
      </c>
      <c r="M31" s="19">
        <v>0</v>
      </c>
      <c r="N31" s="19">
        <f t="shared" si="13"/>
        <v>47616.7</v>
      </c>
      <c r="O31" s="19">
        <v>7625.3</v>
      </c>
      <c r="P31" s="19">
        <v>7625.2</v>
      </c>
      <c r="Q31" s="19">
        <v>7625.3</v>
      </c>
      <c r="R31" s="19">
        <v>7625.3</v>
      </c>
      <c r="S31" s="19">
        <v>3510.9</v>
      </c>
      <c r="T31" s="19">
        <v>6802.3</v>
      </c>
      <c r="U31" s="19">
        <f t="shared" si="8"/>
        <v>6802.4</v>
      </c>
      <c r="V31" s="43"/>
      <c r="W31" s="43"/>
      <c r="X31" s="44"/>
      <c r="Y31" s="19">
        <f t="shared" si="9"/>
        <v>6802.4</v>
      </c>
      <c r="Z31" s="51"/>
      <c r="AA31" s="1"/>
      <c r="AB31" s="1"/>
      <c r="AC31" s="36"/>
      <c r="AD31" s="36"/>
      <c r="AE31" s="1"/>
      <c r="AF31" s="1"/>
    </row>
    <row r="32" spans="1:32" s="2" customFormat="1" ht="17.100000000000001" customHeight="1">
      <c r="A32" s="6" t="s">
        <v>29</v>
      </c>
      <c r="B32" s="4">
        <v>1</v>
      </c>
      <c r="C32" s="4">
        <v>10</v>
      </c>
      <c r="D32" s="4">
        <v>1032</v>
      </c>
      <c r="E32" s="4">
        <v>182</v>
      </c>
      <c r="F32" s="56">
        <f t="shared" si="2"/>
        <v>0.17635658914728683</v>
      </c>
      <c r="G32" s="4">
        <v>5</v>
      </c>
      <c r="H32" s="24">
        <f t="shared" si="3"/>
        <v>0.72545219638242897</v>
      </c>
      <c r="I32" s="50">
        <v>56127</v>
      </c>
      <c r="J32" s="19">
        <f t="shared" si="11"/>
        <v>35717.199999999997</v>
      </c>
      <c r="K32" s="19">
        <f t="shared" si="5"/>
        <v>25911.1</v>
      </c>
      <c r="L32" s="19">
        <f t="shared" si="12"/>
        <v>-9806.0999999999985</v>
      </c>
      <c r="M32" s="19">
        <v>0</v>
      </c>
      <c r="N32" s="19">
        <f t="shared" si="13"/>
        <v>25911.1</v>
      </c>
      <c r="O32" s="19">
        <v>3728</v>
      </c>
      <c r="P32" s="19">
        <v>3728</v>
      </c>
      <c r="Q32" s="19">
        <v>3728</v>
      </c>
      <c r="R32" s="19">
        <v>3728</v>
      </c>
      <c r="S32" s="19">
        <v>0</v>
      </c>
      <c r="T32" s="19">
        <v>1314.9</v>
      </c>
      <c r="U32" s="19">
        <f t="shared" si="8"/>
        <v>9684.2000000000007</v>
      </c>
      <c r="V32" s="44"/>
      <c r="W32" s="43"/>
      <c r="X32" s="44"/>
      <c r="Y32" s="19">
        <f t="shared" si="9"/>
        <v>9684.2000000000007</v>
      </c>
      <c r="Z32" s="51"/>
      <c r="AA32" s="1"/>
      <c r="AB32" s="1"/>
      <c r="AC32" s="36"/>
      <c r="AD32" s="36"/>
    </row>
    <row r="33" spans="1:32" s="2" customFormat="1" ht="17.100000000000001" customHeight="1">
      <c r="A33" s="6" t="s">
        <v>30</v>
      </c>
      <c r="B33" s="4">
        <v>1</v>
      </c>
      <c r="C33" s="4">
        <v>10</v>
      </c>
      <c r="D33" s="4">
        <v>1553</v>
      </c>
      <c r="E33" s="4">
        <v>956</v>
      </c>
      <c r="F33" s="56">
        <f t="shared" si="2"/>
        <v>0.61558274307791372</v>
      </c>
      <c r="G33" s="4">
        <v>5</v>
      </c>
      <c r="H33" s="24">
        <f t="shared" si="3"/>
        <v>0.87186091435930457</v>
      </c>
      <c r="I33" s="50">
        <v>53829</v>
      </c>
      <c r="J33" s="19">
        <f t="shared" si="11"/>
        <v>34254.800000000003</v>
      </c>
      <c r="K33" s="19">
        <f t="shared" si="5"/>
        <v>29865.4</v>
      </c>
      <c r="L33" s="19">
        <f t="shared" si="12"/>
        <v>-4389.4000000000015</v>
      </c>
      <c r="M33" s="19">
        <v>848.3</v>
      </c>
      <c r="N33" s="19">
        <f t="shared" si="13"/>
        <v>29017.100000000002</v>
      </c>
      <c r="O33" s="19">
        <v>4893.5</v>
      </c>
      <c r="P33" s="19">
        <v>4893.6000000000004</v>
      </c>
      <c r="Q33" s="19">
        <v>4893.5</v>
      </c>
      <c r="R33" s="19">
        <v>4893.6000000000004</v>
      </c>
      <c r="S33" s="19">
        <v>1758.2</v>
      </c>
      <c r="T33" s="19">
        <v>3842.4</v>
      </c>
      <c r="U33" s="19">
        <f t="shared" si="8"/>
        <v>3842.3</v>
      </c>
      <c r="V33" s="43"/>
      <c r="W33" s="43"/>
      <c r="X33" s="44"/>
      <c r="Y33" s="19">
        <f t="shared" si="9"/>
        <v>3842.3</v>
      </c>
      <c r="Z33" s="51"/>
      <c r="AA33" s="1"/>
      <c r="AB33" s="1"/>
      <c r="AC33" s="36"/>
      <c r="AD33" s="36"/>
      <c r="AE33" s="1"/>
      <c r="AF33" s="1"/>
    </row>
    <row r="34" spans="1:32" s="2" customFormat="1" ht="17.100000000000001" customHeight="1">
      <c r="A34" s="6" t="s">
        <v>31</v>
      </c>
      <c r="B34" s="4">
        <v>1</v>
      </c>
      <c r="C34" s="4">
        <v>10</v>
      </c>
      <c r="D34" s="4">
        <v>1265</v>
      </c>
      <c r="E34" s="4">
        <v>1146</v>
      </c>
      <c r="F34" s="56">
        <f t="shared" si="2"/>
        <v>0.9059288537549407</v>
      </c>
      <c r="G34" s="4">
        <v>5</v>
      </c>
      <c r="H34" s="24">
        <f t="shared" si="3"/>
        <v>0.9686429512516469</v>
      </c>
      <c r="I34" s="50">
        <v>52077</v>
      </c>
      <c r="J34" s="19">
        <f t="shared" si="11"/>
        <v>33139.9</v>
      </c>
      <c r="K34" s="19">
        <f t="shared" si="5"/>
        <v>32100.7</v>
      </c>
      <c r="L34" s="19">
        <f t="shared" si="12"/>
        <v>-1039.2000000000007</v>
      </c>
      <c r="M34" s="19">
        <v>2355.1999999999998</v>
      </c>
      <c r="N34" s="19">
        <f t="shared" si="13"/>
        <v>29745.5</v>
      </c>
      <c r="O34" s="19">
        <v>4534.5</v>
      </c>
      <c r="P34" s="19">
        <v>4534.3999999999996</v>
      </c>
      <c r="Q34" s="19">
        <v>4534.5</v>
      </c>
      <c r="R34" s="19">
        <v>4534.3999999999996</v>
      </c>
      <c r="S34" s="19">
        <v>3823.6</v>
      </c>
      <c r="T34" s="19">
        <v>3214.6</v>
      </c>
      <c r="U34" s="19">
        <f t="shared" si="8"/>
        <v>4569.5</v>
      </c>
      <c r="V34" s="43"/>
      <c r="W34" s="43"/>
      <c r="X34" s="44"/>
      <c r="Y34" s="19">
        <f t="shared" si="9"/>
        <v>4569.5</v>
      </c>
      <c r="Z34" s="51"/>
      <c r="AA34" s="1"/>
      <c r="AB34" s="1"/>
      <c r="AC34" s="36"/>
      <c r="AD34" s="36"/>
    </row>
    <row r="35" spans="1:32" s="2" customFormat="1" ht="17.100000000000001" customHeight="1">
      <c r="A35" s="6" t="s">
        <v>1</v>
      </c>
      <c r="B35" s="4">
        <v>1</v>
      </c>
      <c r="C35" s="4">
        <v>10</v>
      </c>
      <c r="D35" s="4">
        <v>24383</v>
      </c>
      <c r="E35" s="4">
        <v>44339</v>
      </c>
      <c r="F35" s="56">
        <f t="shared" si="2"/>
        <v>1.2618439076405692</v>
      </c>
      <c r="G35" s="4">
        <v>5</v>
      </c>
      <c r="H35" s="24">
        <f t="shared" si="3"/>
        <v>1.0872813025468564</v>
      </c>
      <c r="I35" s="50">
        <v>62302</v>
      </c>
      <c r="J35" s="19">
        <f t="shared" si="11"/>
        <v>39646.699999999997</v>
      </c>
      <c r="K35" s="19">
        <f t="shared" si="5"/>
        <v>43107.1</v>
      </c>
      <c r="L35" s="19">
        <f t="shared" si="12"/>
        <v>3460.4000000000015</v>
      </c>
      <c r="M35" s="19">
        <v>554.20000000000005</v>
      </c>
      <c r="N35" s="19">
        <f t="shared" si="13"/>
        <v>42552.9</v>
      </c>
      <c r="O35" s="19">
        <v>5663.8</v>
      </c>
      <c r="P35" s="19">
        <v>5663.8</v>
      </c>
      <c r="Q35" s="19">
        <v>5663.9</v>
      </c>
      <c r="R35" s="19">
        <v>5663.8</v>
      </c>
      <c r="S35" s="19">
        <v>8135.5</v>
      </c>
      <c r="T35" s="19">
        <v>5881.1</v>
      </c>
      <c r="U35" s="19">
        <f t="shared" si="8"/>
        <v>5881</v>
      </c>
      <c r="V35" s="43"/>
      <c r="W35" s="43"/>
      <c r="X35" s="44"/>
      <c r="Y35" s="19">
        <f t="shared" si="9"/>
        <v>5881</v>
      </c>
      <c r="Z35" s="51"/>
      <c r="AA35" s="1"/>
      <c r="AB35" s="1"/>
      <c r="AC35" s="36"/>
      <c r="AD35" s="36"/>
      <c r="AE35" s="1"/>
      <c r="AF35" s="1"/>
    </row>
    <row r="36" spans="1:32" s="2" customFormat="1" ht="17.100000000000001" customHeight="1">
      <c r="A36" s="6" t="s">
        <v>32</v>
      </c>
      <c r="B36" s="4">
        <v>1</v>
      </c>
      <c r="C36" s="4">
        <v>10</v>
      </c>
      <c r="D36" s="4">
        <v>2048</v>
      </c>
      <c r="E36" s="4">
        <v>2325</v>
      </c>
      <c r="F36" s="56">
        <f t="shared" si="2"/>
        <v>1.13525390625</v>
      </c>
      <c r="G36" s="4">
        <v>5</v>
      </c>
      <c r="H36" s="24">
        <f t="shared" si="3"/>
        <v>1.0450846354166667</v>
      </c>
      <c r="I36" s="50">
        <v>48403</v>
      </c>
      <c r="J36" s="19">
        <f t="shared" si="11"/>
        <v>30801.9</v>
      </c>
      <c r="K36" s="19">
        <f t="shared" si="5"/>
        <v>32190.6</v>
      </c>
      <c r="L36" s="19">
        <f t="shared" si="12"/>
        <v>1388.6999999999971</v>
      </c>
      <c r="M36" s="19">
        <v>276.5</v>
      </c>
      <c r="N36" s="19">
        <f t="shared" si="13"/>
        <v>31914.1</v>
      </c>
      <c r="O36" s="19">
        <v>4400.3</v>
      </c>
      <c r="P36" s="19">
        <v>4400.2</v>
      </c>
      <c r="Q36" s="19">
        <v>4400.3</v>
      </c>
      <c r="R36" s="19">
        <v>4400.3</v>
      </c>
      <c r="S36" s="19">
        <v>5392.2</v>
      </c>
      <c r="T36" s="19">
        <v>4460.3</v>
      </c>
      <c r="U36" s="19">
        <f t="shared" si="8"/>
        <v>4460.5</v>
      </c>
      <c r="V36" s="43"/>
      <c r="W36" s="43"/>
      <c r="X36" s="44"/>
      <c r="Y36" s="19">
        <f t="shared" si="9"/>
        <v>4460.5</v>
      </c>
      <c r="Z36" s="51"/>
      <c r="AA36" s="1"/>
      <c r="AB36" s="1"/>
      <c r="AC36" s="36"/>
      <c r="AD36" s="36"/>
      <c r="AE36" s="1"/>
      <c r="AF36" s="1"/>
    </row>
    <row r="37" spans="1:32" s="2" customFormat="1" ht="17.100000000000001" customHeight="1">
      <c r="A37" s="6" t="s">
        <v>33</v>
      </c>
      <c r="B37" s="4">
        <v>1</v>
      </c>
      <c r="C37" s="4">
        <v>10</v>
      </c>
      <c r="D37" s="4">
        <v>792</v>
      </c>
      <c r="E37" s="4">
        <v>13078</v>
      </c>
      <c r="F37" s="56">
        <f t="shared" si="2"/>
        <v>1.3</v>
      </c>
      <c r="G37" s="4">
        <v>5</v>
      </c>
      <c r="H37" s="24">
        <f t="shared" si="3"/>
        <v>1.1000000000000001</v>
      </c>
      <c r="I37" s="50">
        <v>38307</v>
      </c>
      <c r="J37" s="19">
        <f t="shared" si="11"/>
        <v>24377.200000000001</v>
      </c>
      <c r="K37" s="19">
        <f t="shared" si="5"/>
        <v>26814.9</v>
      </c>
      <c r="L37" s="19">
        <f t="shared" si="12"/>
        <v>2437.7000000000007</v>
      </c>
      <c r="M37" s="19">
        <v>1816.8</v>
      </c>
      <c r="N37" s="19">
        <f t="shared" si="13"/>
        <v>24998.100000000002</v>
      </c>
      <c r="O37" s="19">
        <v>3482.5</v>
      </c>
      <c r="P37" s="19">
        <v>3482.4</v>
      </c>
      <c r="Q37" s="19">
        <v>3482.5</v>
      </c>
      <c r="R37" s="19">
        <v>3482.4</v>
      </c>
      <c r="S37" s="19">
        <v>5223.7</v>
      </c>
      <c r="T37" s="19">
        <v>2922.3</v>
      </c>
      <c r="U37" s="19">
        <f t="shared" si="8"/>
        <v>2922.3</v>
      </c>
      <c r="V37" s="43"/>
      <c r="W37" s="43"/>
      <c r="X37" s="44"/>
      <c r="Y37" s="19">
        <f t="shared" si="9"/>
        <v>2922.3</v>
      </c>
      <c r="Z37" s="51"/>
      <c r="AA37" s="1"/>
      <c r="AB37" s="1"/>
      <c r="AC37" s="36"/>
      <c r="AD37" s="36"/>
      <c r="AE37" s="1"/>
      <c r="AF37" s="1"/>
    </row>
    <row r="38" spans="1:32" s="2" customFormat="1" ht="17.100000000000001" customHeight="1">
      <c r="A38" s="6" t="s">
        <v>34</v>
      </c>
      <c r="B38" s="4">
        <v>1</v>
      </c>
      <c r="C38" s="4">
        <v>10</v>
      </c>
      <c r="D38" s="4">
        <v>4353</v>
      </c>
      <c r="E38" s="4">
        <v>756</v>
      </c>
      <c r="F38" s="56">
        <f t="shared" si="2"/>
        <v>0.17367332873880081</v>
      </c>
      <c r="G38" s="4">
        <v>5</v>
      </c>
      <c r="H38" s="24">
        <f t="shared" si="3"/>
        <v>0.72455777624626694</v>
      </c>
      <c r="I38" s="50">
        <v>81992</v>
      </c>
      <c r="J38" s="19">
        <f t="shared" si="11"/>
        <v>52176.7</v>
      </c>
      <c r="K38" s="19">
        <f t="shared" si="5"/>
        <v>37805</v>
      </c>
      <c r="L38" s="19">
        <f t="shared" si="12"/>
        <v>-14371.699999999997</v>
      </c>
      <c r="M38" s="19">
        <v>0</v>
      </c>
      <c r="N38" s="19">
        <f t="shared" si="13"/>
        <v>37805</v>
      </c>
      <c r="O38" s="19">
        <v>7453.8</v>
      </c>
      <c r="P38" s="19">
        <v>7453.8</v>
      </c>
      <c r="Q38" s="19">
        <v>7453.9</v>
      </c>
      <c r="R38" s="19">
        <v>7453.8</v>
      </c>
      <c r="S38" s="19">
        <v>0</v>
      </c>
      <c r="T38" s="19">
        <v>2589</v>
      </c>
      <c r="U38" s="19">
        <f t="shared" si="8"/>
        <v>5400.7</v>
      </c>
      <c r="V38" s="44"/>
      <c r="W38" s="43"/>
      <c r="X38" s="44"/>
      <c r="Y38" s="19">
        <f t="shared" si="9"/>
        <v>5400.7</v>
      </c>
      <c r="Z38" s="51"/>
      <c r="AA38" s="1"/>
      <c r="AB38" s="1"/>
      <c r="AC38" s="36"/>
      <c r="AD38" s="36"/>
      <c r="AE38" s="1"/>
      <c r="AF38" s="1"/>
    </row>
    <row r="39" spans="1:32" s="2" customFormat="1" ht="17.100000000000001" customHeight="1">
      <c r="A39" s="6" t="s">
        <v>35</v>
      </c>
      <c r="B39" s="4">
        <v>1</v>
      </c>
      <c r="C39" s="4">
        <v>10</v>
      </c>
      <c r="D39" s="4">
        <v>1428</v>
      </c>
      <c r="E39" s="4">
        <v>1553</v>
      </c>
      <c r="F39" s="56">
        <f t="shared" si="2"/>
        <v>1.0875350140056022</v>
      </c>
      <c r="G39" s="4">
        <v>5</v>
      </c>
      <c r="H39" s="24">
        <f t="shared" si="3"/>
        <v>1.0291783380018673</v>
      </c>
      <c r="I39" s="50">
        <v>65938</v>
      </c>
      <c r="J39" s="19">
        <f t="shared" si="11"/>
        <v>41960.5</v>
      </c>
      <c r="K39" s="19">
        <f t="shared" si="5"/>
        <v>43184.800000000003</v>
      </c>
      <c r="L39" s="19">
        <f t="shared" si="12"/>
        <v>1224.3000000000029</v>
      </c>
      <c r="M39" s="19">
        <v>0</v>
      </c>
      <c r="N39" s="19">
        <f t="shared" si="13"/>
        <v>43184.800000000003</v>
      </c>
      <c r="O39" s="19">
        <v>5622.4</v>
      </c>
      <c r="P39" s="19">
        <v>5622.3</v>
      </c>
      <c r="Q39" s="19">
        <v>5622.4</v>
      </c>
      <c r="R39" s="19">
        <v>5622.4</v>
      </c>
      <c r="S39" s="19">
        <v>6442.6</v>
      </c>
      <c r="T39" s="19">
        <v>5786.4</v>
      </c>
      <c r="U39" s="19">
        <f t="shared" si="8"/>
        <v>8466.2999999999993</v>
      </c>
      <c r="V39" s="43"/>
      <c r="W39" s="43"/>
      <c r="X39" s="44"/>
      <c r="Y39" s="19">
        <f t="shared" si="9"/>
        <v>8466.2999999999993</v>
      </c>
      <c r="Z39" s="51"/>
      <c r="AA39" s="1"/>
      <c r="AB39" s="1"/>
      <c r="AC39" s="36"/>
      <c r="AD39" s="36"/>
      <c r="AE39" s="1"/>
      <c r="AF39" s="1"/>
    </row>
    <row r="40" spans="1:32" s="2" customFormat="1" ht="17.100000000000001" customHeight="1">
      <c r="A40" s="6" t="s">
        <v>36</v>
      </c>
      <c r="B40" s="4">
        <v>1</v>
      </c>
      <c r="C40" s="4">
        <v>10</v>
      </c>
      <c r="D40" s="4">
        <v>4005</v>
      </c>
      <c r="E40" s="4">
        <v>3358</v>
      </c>
      <c r="F40" s="56">
        <f t="shared" si="2"/>
        <v>0.83845193508114857</v>
      </c>
      <c r="G40" s="4">
        <v>5</v>
      </c>
      <c r="H40" s="24">
        <f t="shared" si="3"/>
        <v>0.9461506450270496</v>
      </c>
      <c r="I40" s="50">
        <v>67596</v>
      </c>
      <c r="J40" s="19">
        <f t="shared" si="11"/>
        <v>43015.6</v>
      </c>
      <c r="K40" s="19">
        <f t="shared" si="5"/>
        <v>40699.199999999997</v>
      </c>
      <c r="L40" s="19">
        <f t="shared" si="12"/>
        <v>-2316.4000000000015</v>
      </c>
      <c r="M40" s="19">
        <v>1431.6</v>
      </c>
      <c r="N40" s="19">
        <f t="shared" si="13"/>
        <v>39267.599999999999</v>
      </c>
      <c r="O40" s="19">
        <v>6145.1</v>
      </c>
      <c r="P40" s="19">
        <v>6145.1</v>
      </c>
      <c r="Q40" s="19">
        <v>6145.1</v>
      </c>
      <c r="R40" s="19">
        <v>6145.1</v>
      </c>
      <c r="S40" s="19">
        <v>4490.6000000000004</v>
      </c>
      <c r="T40" s="19">
        <v>5098.2</v>
      </c>
      <c r="U40" s="19">
        <f t="shared" si="8"/>
        <v>5098.3999999999996</v>
      </c>
      <c r="V40" s="43"/>
      <c r="W40" s="43"/>
      <c r="X40" s="44"/>
      <c r="Y40" s="19">
        <f t="shared" si="9"/>
        <v>5098.3999999999996</v>
      </c>
      <c r="Z40" s="51"/>
      <c r="AA40" s="1"/>
      <c r="AB40" s="1"/>
      <c r="AC40" s="36"/>
      <c r="AD40" s="36"/>
      <c r="AE40" s="1"/>
      <c r="AF40" s="1"/>
    </row>
    <row r="41" spans="1:32" s="2" customFormat="1" ht="17.100000000000001" customHeight="1">
      <c r="A41" s="6" t="s">
        <v>37</v>
      </c>
      <c r="B41" s="4">
        <v>1</v>
      </c>
      <c r="C41" s="4">
        <v>10</v>
      </c>
      <c r="D41" s="4">
        <v>37295</v>
      </c>
      <c r="E41" s="4">
        <v>62317</v>
      </c>
      <c r="F41" s="56">
        <f t="shared" si="2"/>
        <v>1.2470921034991285</v>
      </c>
      <c r="G41" s="4">
        <v>5</v>
      </c>
      <c r="H41" s="24">
        <f t="shared" si="3"/>
        <v>1.0823640344997094</v>
      </c>
      <c r="I41" s="50">
        <v>102617</v>
      </c>
      <c r="J41" s="19">
        <f t="shared" si="11"/>
        <v>65301.7</v>
      </c>
      <c r="K41" s="19">
        <f t="shared" si="5"/>
        <v>70680.2</v>
      </c>
      <c r="L41" s="19">
        <f t="shared" si="12"/>
        <v>5378.5</v>
      </c>
      <c r="M41" s="19">
        <v>0</v>
      </c>
      <c r="N41" s="19">
        <f t="shared" si="13"/>
        <v>70680.2</v>
      </c>
      <c r="O41" s="19">
        <v>9328.7999999999993</v>
      </c>
      <c r="P41" s="19">
        <v>9328.7999999999993</v>
      </c>
      <c r="Q41" s="19">
        <v>9328.9</v>
      </c>
      <c r="R41" s="19">
        <v>9328.7999999999993</v>
      </c>
      <c r="S41" s="19">
        <v>13170.6</v>
      </c>
      <c r="T41" s="19">
        <v>10097.200000000001</v>
      </c>
      <c r="U41" s="19">
        <f t="shared" si="8"/>
        <v>10097.1</v>
      </c>
      <c r="V41" s="43"/>
      <c r="W41" s="43"/>
      <c r="X41" s="44"/>
      <c r="Y41" s="19">
        <f t="shared" si="9"/>
        <v>10097.1</v>
      </c>
      <c r="Z41" s="51"/>
      <c r="AA41" s="1"/>
      <c r="AB41" s="1"/>
      <c r="AC41" s="36"/>
      <c r="AD41" s="36"/>
      <c r="AE41" s="1"/>
      <c r="AF41" s="1"/>
    </row>
    <row r="42" spans="1:32" s="2" customFormat="1" ht="17.100000000000001" customHeight="1">
      <c r="A42" s="6" t="s">
        <v>38</v>
      </c>
      <c r="B42" s="4">
        <v>1</v>
      </c>
      <c r="C42" s="4">
        <v>10</v>
      </c>
      <c r="D42" s="4">
        <v>3248</v>
      </c>
      <c r="E42" s="4">
        <v>5002</v>
      </c>
      <c r="F42" s="56">
        <f t="shared" si="2"/>
        <v>1.2340024630541873</v>
      </c>
      <c r="G42" s="4">
        <v>5</v>
      </c>
      <c r="H42" s="24">
        <f t="shared" si="3"/>
        <v>1.0780008210180625</v>
      </c>
      <c r="I42" s="50">
        <v>58997</v>
      </c>
      <c r="J42" s="19">
        <f t="shared" si="11"/>
        <v>37543.5</v>
      </c>
      <c r="K42" s="19">
        <f t="shared" si="5"/>
        <v>40471.9</v>
      </c>
      <c r="L42" s="19">
        <f t="shared" si="12"/>
        <v>2928.4000000000015</v>
      </c>
      <c r="M42" s="19">
        <v>1980.4</v>
      </c>
      <c r="N42" s="19">
        <f t="shared" si="13"/>
        <v>38491.5</v>
      </c>
      <c r="O42" s="19">
        <v>5363.4</v>
      </c>
      <c r="P42" s="19">
        <v>5363.3</v>
      </c>
      <c r="Q42" s="19">
        <v>5363.4</v>
      </c>
      <c r="R42" s="19">
        <v>5363.4</v>
      </c>
      <c r="S42" s="19">
        <v>7455</v>
      </c>
      <c r="T42" s="19">
        <v>4791.6000000000004</v>
      </c>
      <c r="U42" s="19">
        <f t="shared" si="8"/>
        <v>4791.3999999999996</v>
      </c>
      <c r="V42" s="43"/>
      <c r="W42" s="43"/>
      <c r="X42" s="44"/>
      <c r="Y42" s="19">
        <f t="shared" si="9"/>
        <v>4791.3999999999996</v>
      </c>
      <c r="Z42" s="51"/>
      <c r="AA42" s="1"/>
      <c r="AB42" s="1"/>
      <c r="AC42" s="36"/>
      <c r="AD42" s="36"/>
      <c r="AE42" s="1"/>
      <c r="AF42" s="1"/>
    </row>
    <row r="43" spans="1:32" s="2" customFormat="1" ht="17.100000000000001" customHeight="1">
      <c r="A43" s="6" t="s">
        <v>2</v>
      </c>
      <c r="B43" s="4">
        <v>1</v>
      </c>
      <c r="C43" s="4">
        <v>10</v>
      </c>
      <c r="D43" s="4">
        <v>693</v>
      </c>
      <c r="E43" s="4">
        <v>317</v>
      </c>
      <c r="F43" s="56">
        <f t="shared" si="2"/>
        <v>0.45743145743145741</v>
      </c>
      <c r="G43" s="4">
        <v>5</v>
      </c>
      <c r="H43" s="24">
        <f t="shared" si="3"/>
        <v>0.81914381914381917</v>
      </c>
      <c r="I43" s="50">
        <v>56456</v>
      </c>
      <c r="J43" s="19">
        <f t="shared" si="11"/>
        <v>35926.5</v>
      </c>
      <c r="K43" s="19">
        <f t="shared" si="5"/>
        <v>29429</v>
      </c>
      <c r="L43" s="19">
        <f t="shared" si="12"/>
        <v>-6497.5</v>
      </c>
      <c r="M43" s="19">
        <v>1506.7</v>
      </c>
      <c r="N43" s="19">
        <f t="shared" si="13"/>
        <v>27922.3</v>
      </c>
      <c r="O43" s="19">
        <v>4612.8999999999996</v>
      </c>
      <c r="P43" s="19">
        <v>4612.8999999999996</v>
      </c>
      <c r="Q43" s="19">
        <v>4612.8999999999996</v>
      </c>
      <c r="R43" s="19">
        <v>4612.8999999999996</v>
      </c>
      <c r="S43" s="19">
        <v>441.5</v>
      </c>
      <c r="T43" s="19">
        <v>3025.4</v>
      </c>
      <c r="U43" s="19">
        <f t="shared" si="8"/>
        <v>6003.8</v>
      </c>
      <c r="V43" s="44"/>
      <c r="W43" s="43"/>
      <c r="X43" s="44"/>
      <c r="Y43" s="19">
        <f t="shared" si="9"/>
        <v>6003.8</v>
      </c>
      <c r="Z43" s="51"/>
      <c r="AA43" s="1"/>
      <c r="AB43" s="1"/>
      <c r="AC43" s="36"/>
      <c r="AD43" s="36"/>
      <c r="AE43" s="1"/>
      <c r="AF43" s="1"/>
    </row>
    <row r="44" spans="1:32" s="2" customFormat="1" ht="17.100000000000001" customHeight="1">
      <c r="A44" s="6" t="s">
        <v>39</v>
      </c>
      <c r="B44" s="4">
        <v>1</v>
      </c>
      <c r="C44" s="4">
        <v>10</v>
      </c>
      <c r="D44" s="4">
        <v>810</v>
      </c>
      <c r="E44" s="4">
        <v>371</v>
      </c>
      <c r="F44" s="56">
        <f t="shared" si="2"/>
        <v>0.4580246913580247</v>
      </c>
      <c r="G44" s="4">
        <v>5</v>
      </c>
      <c r="H44" s="24">
        <f t="shared" si="3"/>
        <v>0.8193415637860082</v>
      </c>
      <c r="I44" s="50">
        <v>44417</v>
      </c>
      <c r="J44" s="19">
        <f t="shared" si="11"/>
        <v>28265.4</v>
      </c>
      <c r="K44" s="19">
        <f t="shared" si="5"/>
        <v>23159</v>
      </c>
      <c r="L44" s="19">
        <f t="shared" si="12"/>
        <v>-5106.4000000000015</v>
      </c>
      <c r="M44" s="19">
        <v>359.9</v>
      </c>
      <c r="N44" s="19">
        <f t="shared" si="13"/>
        <v>22799.1</v>
      </c>
      <c r="O44" s="19">
        <v>4037.9</v>
      </c>
      <c r="P44" s="19">
        <v>4037.9</v>
      </c>
      <c r="Q44" s="19">
        <v>4037.9</v>
      </c>
      <c r="R44" s="19">
        <v>4037.9</v>
      </c>
      <c r="S44" s="19">
        <v>390.5</v>
      </c>
      <c r="T44" s="19">
        <v>3128.5</v>
      </c>
      <c r="U44" s="19">
        <f t="shared" si="8"/>
        <v>3128.5</v>
      </c>
      <c r="V44" s="44"/>
      <c r="W44" s="43"/>
      <c r="X44" s="44"/>
      <c r="Y44" s="19">
        <f t="shared" si="9"/>
        <v>3128.5</v>
      </c>
      <c r="Z44" s="51"/>
      <c r="AA44" s="1"/>
      <c r="AB44" s="1"/>
      <c r="AC44" s="36"/>
      <c r="AD44" s="36"/>
      <c r="AE44" s="1"/>
      <c r="AF44" s="1"/>
    </row>
    <row r="45" spans="1:32" s="2" customFormat="1" ht="17.100000000000001" customHeight="1">
      <c r="A45" s="6" t="s">
        <v>3</v>
      </c>
      <c r="B45" s="4">
        <v>1</v>
      </c>
      <c r="C45" s="4">
        <v>10</v>
      </c>
      <c r="D45" s="4">
        <v>1127</v>
      </c>
      <c r="E45" s="4">
        <v>451</v>
      </c>
      <c r="F45" s="56">
        <f t="shared" si="2"/>
        <v>0.40017746228926354</v>
      </c>
      <c r="G45" s="4">
        <v>5</v>
      </c>
      <c r="H45" s="24">
        <f t="shared" si="3"/>
        <v>0.80005915409642125</v>
      </c>
      <c r="I45" s="50">
        <v>39800</v>
      </c>
      <c r="J45" s="19">
        <f t="shared" si="11"/>
        <v>25327.3</v>
      </c>
      <c r="K45" s="19">
        <f t="shared" si="5"/>
        <v>20263.3</v>
      </c>
      <c r="L45" s="19">
        <f t="shared" si="12"/>
        <v>-5064</v>
      </c>
      <c r="M45" s="19">
        <v>1018.9</v>
      </c>
      <c r="N45" s="19">
        <f t="shared" si="13"/>
        <v>19244.399999999998</v>
      </c>
      <c r="O45" s="19">
        <v>3618.2</v>
      </c>
      <c r="P45" s="19">
        <v>3618.2</v>
      </c>
      <c r="Q45" s="19">
        <v>3618.1</v>
      </c>
      <c r="R45" s="19">
        <v>3618.2</v>
      </c>
      <c r="S45" s="19">
        <v>1.1000000000000001</v>
      </c>
      <c r="T45" s="19">
        <v>2385.4</v>
      </c>
      <c r="U45" s="19">
        <f t="shared" si="8"/>
        <v>2385.1999999999998</v>
      </c>
      <c r="V45" s="44"/>
      <c r="W45" s="43"/>
      <c r="X45" s="44"/>
      <c r="Y45" s="19">
        <f t="shared" si="9"/>
        <v>2385.1999999999998</v>
      </c>
      <c r="Z45" s="51"/>
      <c r="AA45" s="1"/>
      <c r="AB45" s="1"/>
      <c r="AC45" s="36"/>
      <c r="AD45" s="36"/>
      <c r="AE45" s="1"/>
      <c r="AF45" s="1"/>
    </row>
    <row r="46" spans="1:32" s="2" customFormat="1" ht="17.100000000000001" customHeight="1">
      <c r="A46" s="6" t="s">
        <v>40</v>
      </c>
      <c r="B46" s="4">
        <v>1</v>
      </c>
      <c r="C46" s="4">
        <v>10</v>
      </c>
      <c r="D46" s="4">
        <v>2719</v>
      </c>
      <c r="E46" s="4">
        <v>2770</v>
      </c>
      <c r="F46" s="56">
        <f t="shared" si="2"/>
        <v>1.0187568959176168</v>
      </c>
      <c r="G46" s="4">
        <v>5</v>
      </c>
      <c r="H46" s="24">
        <f t="shared" si="3"/>
        <v>1.0062522986392055</v>
      </c>
      <c r="I46" s="50">
        <v>93337</v>
      </c>
      <c r="J46" s="19">
        <f t="shared" si="11"/>
        <v>59396.3</v>
      </c>
      <c r="K46" s="19">
        <f>ROUND(H46*J46,1)</f>
        <v>59767.7</v>
      </c>
      <c r="L46" s="19">
        <f t="shared" si="12"/>
        <v>371.39999999999418</v>
      </c>
      <c r="M46" s="19">
        <v>615.5</v>
      </c>
      <c r="N46" s="19">
        <f>K46-M46</f>
        <v>59152.2</v>
      </c>
      <c r="O46" s="19">
        <v>7349.2</v>
      </c>
      <c r="P46" s="19">
        <v>7349.2</v>
      </c>
      <c r="Q46" s="19">
        <v>7349.1</v>
      </c>
      <c r="R46" s="19">
        <v>7349.2</v>
      </c>
      <c r="S46" s="19">
        <v>7578.9</v>
      </c>
      <c r="T46" s="19">
        <v>7087.5</v>
      </c>
      <c r="U46" s="19">
        <f t="shared" si="8"/>
        <v>15089.1</v>
      </c>
      <c r="V46" s="43"/>
      <c r="W46" s="43"/>
      <c r="X46" s="44"/>
      <c r="Y46" s="19">
        <f>IF(OR(V46="+",W46="+",X46="+"),0,IF(U46&lt;0,0,U46))</f>
        <v>15089.1</v>
      </c>
      <c r="Z46" s="51"/>
      <c r="AA46" s="1"/>
      <c r="AC46" s="36"/>
      <c r="AD46" s="36"/>
      <c r="AE46" s="1"/>
      <c r="AF46" s="1"/>
    </row>
    <row r="47" spans="1:32" s="22" customFormat="1" ht="17.100000000000001" customHeight="1">
      <c r="A47" s="21" t="s">
        <v>45</v>
      </c>
      <c r="B47" s="21"/>
      <c r="C47" s="21"/>
      <c r="D47" s="38">
        <f>D8+D19</f>
        <v>553486</v>
      </c>
      <c r="E47" s="38">
        <f>E8+E19</f>
        <v>355329</v>
      </c>
      <c r="F47" s="57">
        <f>IF(E47/D47&gt;1.2,IF((E47/D47-1.2)*0.1+1.2&gt;1.3,1.3,(E47/D47-1.2)*0.1+1.2),E47/D47)</f>
        <v>0.64198371774534491</v>
      </c>
      <c r="G47" s="21"/>
      <c r="H47" s="49">
        <f>K47/J47</f>
        <v>0.80743941890788595</v>
      </c>
      <c r="I47" s="48">
        <f>I8+I19</f>
        <v>3915888</v>
      </c>
      <c r="J47" s="23">
        <f t="shared" ref="J47" si="14">J8+J19</f>
        <v>2491928.5</v>
      </c>
      <c r="K47" s="23">
        <f>K8+K19</f>
        <v>2012081.2999999998</v>
      </c>
      <c r="L47" s="23">
        <f>L8+L19</f>
        <v>-479847.20000000007</v>
      </c>
      <c r="M47" s="23">
        <f t="shared" ref="M47" si="15">M8+M19</f>
        <v>18142.3</v>
      </c>
      <c r="N47" s="23">
        <f>N8+N19</f>
        <v>1993939</v>
      </c>
      <c r="O47" s="23">
        <f t="shared" ref="O47:T47" si="16">O8+O19</f>
        <v>346899.19999999995</v>
      </c>
      <c r="P47" s="23">
        <f t="shared" si="16"/>
        <v>346898.19999999995</v>
      </c>
      <c r="Q47" s="23">
        <f t="shared" si="16"/>
        <v>346899.6</v>
      </c>
      <c r="R47" s="23">
        <f t="shared" si="16"/>
        <v>346898.89999999997</v>
      </c>
      <c r="S47" s="23">
        <f t="shared" si="16"/>
        <v>182824.40000000002</v>
      </c>
      <c r="T47" s="23">
        <f t="shared" si="16"/>
        <v>195615.3</v>
      </c>
      <c r="U47" s="23">
        <f>U8+U19</f>
        <v>227903.40000000002</v>
      </c>
      <c r="V47" s="38">
        <f>COUNTIF(V9:V46,"+")</f>
        <v>0</v>
      </c>
      <c r="W47" s="38">
        <f>COUNTIF(W9:W46,"+")</f>
        <v>0</v>
      </c>
      <c r="X47" s="38">
        <f>COUNTIF(X9:X46,"+")</f>
        <v>0</v>
      </c>
      <c r="Y47" s="23">
        <f>Y8+Y19</f>
        <v>258740.6</v>
      </c>
      <c r="Z47" s="51"/>
      <c r="AA47" s="1"/>
      <c r="AC47" s="1"/>
      <c r="AD47" s="1"/>
      <c r="AE47" s="1"/>
      <c r="AF47" s="1"/>
    </row>
    <row r="48" spans="1:32" ht="21" customHeight="1"/>
    <row r="49" spans="1:25" ht="17.25" customHeight="1">
      <c r="A49" s="41" t="s">
        <v>50</v>
      </c>
      <c r="B49" s="40"/>
      <c r="C49" s="72" t="s">
        <v>52</v>
      </c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46"/>
      <c r="Y49" s="46"/>
    </row>
    <row r="50" spans="1:25" ht="17.25" customHeight="1">
      <c r="B50" s="42" t="s">
        <v>51</v>
      </c>
      <c r="C50" s="72" t="s">
        <v>55</v>
      </c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46"/>
      <c r="Y50" s="46"/>
    </row>
    <row r="52" spans="1:25" ht="15" customHeight="1"/>
    <row r="92" spans="8:8">
      <c r="H92" s="61"/>
    </row>
  </sheetData>
  <mergeCells count="27">
    <mergeCell ref="B1:L1"/>
    <mergeCell ref="D3:G5"/>
    <mergeCell ref="C49:W49"/>
    <mergeCell ref="C50:W50"/>
    <mergeCell ref="V5:V6"/>
    <mergeCell ref="W5:W6"/>
    <mergeCell ref="Q5:Q6"/>
    <mergeCell ref="R5:R6"/>
    <mergeCell ref="M3:M6"/>
    <mergeCell ref="N3:N6"/>
    <mergeCell ref="T5:T6"/>
    <mergeCell ref="O3:T4"/>
    <mergeCell ref="Y3:Y6"/>
    <mergeCell ref="A3:A6"/>
    <mergeCell ref="I3:I6"/>
    <mergeCell ref="L3:L6"/>
    <mergeCell ref="K3:K6"/>
    <mergeCell ref="H3:H6"/>
    <mergeCell ref="J3:J6"/>
    <mergeCell ref="V3:X3"/>
    <mergeCell ref="V4:W4"/>
    <mergeCell ref="X4:X6"/>
    <mergeCell ref="B3:C5"/>
    <mergeCell ref="O5:O6"/>
    <mergeCell ref="P5:P6"/>
    <mergeCell ref="U3:U6"/>
    <mergeCell ref="S5:S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1" manualBreakCount="1">
    <brk id="14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24" customHeight="1">
      <c r="A1" s="80" t="s">
        <v>81</v>
      </c>
      <c r="B1" s="80"/>
      <c r="C1" s="80"/>
      <c r="D1" s="80"/>
      <c r="E1" s="80"/>
      <c r="F1" s="80"/>
      <c r="G1" s="80"/>
      <c r="H1" s="80"/>
      <c r="I1" s="80"/>
    </row>
    <row r="2" spans="1:9" ht="15.6" customHeight="1">
      <c r="A2" s="37"/>
      <c r="B2" s="37"/>
      <c r="C2" s="37"/>
      <c r="D2" s="37"/>
      <c r="E2" s="37"/>
      <c r="F2" s="37"/>
      <c r="G2" s="37"/>
      <c r="H2" s="37"/>
      <c r="I2" s="39" t="s">
        <v>46</v>
      </c>
    </row>
    <row r="3" spans="1:9" ht="108.75" customHeight="1">
      <c r="A3" s="81" t="s">
        <v>15</v>
      </c>
      <c r="B3" s="82" t="s">
        <v>41</v>
      </c>
      <c r="C3" s="84" t="s">
        <v>54</v>
      </c>
      <c r="D3" s="84"/>
      <c r="E3" s="84"/>
      <c r="F3" s="85" t="s">
        <v>73</v>
      </c>
      <c r="G3" s="85"/>
      <c r="H3" s="85"/>
      <c r="I3" s="83" t="s">
        <v>44</v>
      </c>
    </row>
    <row r="4" spans="1:9" ht="36.75" customHeight="1">
      <c r="A4" s="81"/>
      <c r="B4" s="82"/>
      <c r="C4" s="12" t="s">
        <v>42</v>
      </c>
      <c r="D4" s="12" t="s">
        <v>43</v>
      </c>
      <c r="E4" s="52" t="s">
        <v>75</v>
      </c>
      <c r="F4" s="12" t="s">
        <v>42</v>
      </c>
      <c r="G4" s="12" t="s">
        <v>43</v>
      </c>
      <c r="H4" s="59" t="s">
        <v>76</v>
      </c>
      <c r="I4" s="83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-406137.70000000007</v>
      </c>
      <c r="C6" s="28"/>
      <c r="D6" s="28"/>
      <c r="E6" s="28">
        <f>SUM(E7:E16)</f>
        <v>0</v>
      </c>
      <c r="F6" s="28"/>
      <c r="G6" s="28"/>
      <c r="H6" s="28">
        <f>SUM(H7:H16)</f>
        <v>-406137.69999999995</v>
      </c>
      <c r="I6" s="28"/>
    </row>
    <row r="7" spans="1:9" ht="15" customHeight="1">
      <c r="A7" s="15" t="s">
        <v>5</v>
      </c>
      <c r="B7" s="29">
        <f>'Расчет дотаций'!L9</f>
        <v>-187258.49999999997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-0.71930334017824427</v>
      </c>
      <c r="G7" s="33">
        <f>F7*'Расчет дотаций'!G9</f>
        <v>-10.789550102673664</v>
      </c>
      <c r="H7" s="32">
        <f>$B7*G7/$I7</f>
        <v>-187258.49999999997</v>
      </c>
      <c r="I7" s="31">
        <f>D7+G7</f>
        <v>-10.789550102673664</v>
      </c>
    </row>
    <row r="8" spans="1:9" ht="15" customHeight="1">
      <c r="A8" s="15" t="s">
        <v>6</v>
      </c>
      <c r="B8" s="29">
        <f>'Расчет дотаций'!L10</f>
        <v>-229565.9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-0.81973464546173447</v>
      </c>
      <c r="G8" s="33">
        <f>F8*'Расчет дотаций'!G10</f>
        <v>-12.296019681926017</v>
      </c>
      <c r="H8" s="32">
        <f t="shared" ref="H8:H16" si="1">$B8*G8/$I8</f>
        <v>-229565.89999999997</v>
      </c>
      <c r="I8" s="31">
        <f t="shared" ref="I8:I44" si="2">D8+G8</f>
        <v>-12.296019681926017</v>
      </c>
    </row>
    <row r="9" spans="1:9" ht="15" customHeight="1">
      <c r="A9" s="15" t="s">
        <v>7</v>
      </c>
      <c r="B9" s="29">
        <f>'Расчет дотаций'!L11</f>
        <v>-5904.6000000000058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-6.404518329070763E-2</v>
      </c>
      <c r="G9" s="33">
        <f>F9*'Расчет дотаций'!G11</f>
        <v>-0.96067774936061445</v>
      </c>
      <c r="H9" s="32">
        <f t="shared" si="1"/>
        <v>-5904.6000000000058</v>
      </c>
      <c r="I9" s="31">
        <f t="shared" si="2"/>
        <v>-0.96067774936061445</v>
      </c>
    </row>
    <row r="10" spans="1:9" ht="15" customHeight="1">
      <c r="A10" s="15" t="s">
        <v>8</v>
      </c>
      <c r="B10" s="29">
        <f>'Расчет дотаций'!L12</f>
        <v>-8343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-0.15042137064716166</v>
      </c>
      <c r="G10" s="33">
        <f>F10*'Расчет дотаций'!G12</f>
        <v>-2.256320559707425</v>
      </c>
      <c r="H10" s="32">
        <f t="shared" si="1"/>
        <v>-8343</v>
      </c>
      <c r="I10" s="31">
        <f t="shared" si="2"/>
        <v>-2.256320559707425</v>
      </c>
    </row>
    <row r="11" spans="1:9" ht="15" customHeight="1">
      <c r="A11" s="15" t="s">
        <v>9</v>
      </c>
      <c r="B11" s="29">
        <f>'Расчет дотаций'!L13</f>
        <v>13184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0.30000000000000004</v>
      </c>
      <c r="G11" s="33">
        <f>F11*'Расчет дотаций'!G13</f>
        <v>4.5000000000000009</v>
      </c>
      <c r="H11" s="32">
        <f t="shared" si="1"/>
        <v>13184</v>
      </c>
      <c r="I11" s="31">
        <f t="shared" si="2"/>
        <v>4.5000000000000009</v>
      </c>
    </row>
    <row r="12" spans="1:9" ht="15" customHeight="1">
      <c r="A12" s="15" t="s">
        <v>10</v>
      </c>
      <c r="B12" s="29">
        <f>'Расчет дотаций'!L14</f>
        <v>5278.5999999999985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0.21495065789473689</v>
      </c>
      <c r="G12" s="33">
        <f>F12*'Расчет дотаций'!G14</f>
        <v>3.2242598684210533</v>
      </c>
      <c r="H12" s="32">
        <f t="shared" si="1"/>
        <v>5278.5999999999985</v>
      </c>
      <c r="I12" s="31">
        <f t="shared" si="2"/>
        <v>3.2242598684210533</v>
      </c>
    </row>
    <row r="13" spans="1:9" ht="15" customHeight="1">
      <c r="A13" s="15" t="s">
        <v>11</v>
      </c>
      <c r="B13" s="29">
        <f>'Расчет дотаций'!L15</f>
        <v>8529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0.21197502464673024</v>
      </c>
      <c r="G13" s="33">
        <f>F13*'Расчет дотаций'!G15</f>
        <v>3.1796253697009536</v>
      </c>
      <c r="H13" s="32">
        <f t="shared" si="1"/>
        <v>8529</v>
      </c>
      <c r="I13" s="31">
        <f t="shared" si="2"/>
        <v>3.1796253697009536</v>
      </c>
    </row>
    <row r="14" spans="1:9" ht="15" customHeight="1">
      <c r="A14" s="15" t="s">
        <v>12</v>
      </c>
      <c r="B14" s="29">
        <f>'Расчет дотаций'!L16</f>
        <v>-1834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-5.5076310550763119E-2</v>
      </c>
      <c r="G14" s="33">
        <f>F14*'Расчет дотаций'!G16</f>
        <v>-0.82614465826144678</v>
      </c>
      <c r="H14" s="32">
        <f t="shared" si="1"/>
        <v>-1834</v>
      </c>
      <c r="I14" s="31">
        <f t="shared" si="2"/>
        <v>-0.82614465826144678</v>
      </c>
    </row>
    <row r="15" spans="1:9" ht="15" customHeight="1">
      <c r="A15" s="15" t="s">
        <v>13</v>
      </c>
      <c r="B15" s="29">
        <f>'Расчет дотаций'!L17</f>
        <v>9278.5999999999913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0.23763627434932055</v>
      </c>
      <c r="G15" s="33">
        <f>F15*'Расчет дотаций'!G17</f>
        <v>3.5645441152398085</v>
      </c>
      <c r="H15" s="32">
        <f t="shared" si="1"/>
        <v>9278.5999999999913</v>
      </c>
      <c r="I15" s="31">
        <f t="shared" si="2"/>
        <v>3.5645441152398085</v>
      </c>
    </row>
    <row r="16" spans="1:9" ht="15" customHeight="1">
      <c r="A16" s="15" t="s">
        <v>14</v>
      </c>
      <c r="B16" s="29">
        <f>'Расчет дотаций'!L18</f>
        <v>-9501.8999999999942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-0.32156673114119927</v>
      </c>
      <c r="G16" s="33">
        <f>F16*'Расчет дотаций'!G18</f>
        <v>-4.8235009671179894</v>
      </c>
      <c r="H16" s="32">
        <f t="shared" si="1"/>
        <v>-9501.8999999999942</v>
      </c>
      <c r="I16" s="31">
        <f t="shared" si="2"/>
        <v>-4.8235009671179894</v>
      </c>
    </row>
    <row r="17" spans="1:9" ht="15" customHeight="1">
      <c r="A17" s="16" t="s">
        <v>17</v>
      </c>
      <c r="B17" s="28">
        <f>SUM(B18:B44)</f>
        <v>-73709.5</v>
      </c>
      <c r="C17" s="28"/>
      <c r="D17" s="28"/>
      <c r="E17" s="28">
        <f>SUM(E18:E44)</f>
        <v>0</v>
      </c>
      <c r="F17" s="28"/>
      <c r="G17" s="28"/>
      <c r="H17" s="28">
        <f>SUM(H18:H44)</f>
        <v>-73709.5</v>
      </c>
      <c r="I17" s="28"/>
    </row>
    <row r="18" spans="1:9" ht="15" customHeight="1">
      <c r="A18" s="17" t="s">
        <v>0</v>
      </c>
      <c r="B18" s="29">
        <f>'Расчет дотаций'!L20</f>
        <v>-2861.2000000000007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3">$B18*D18/$I18</f>
        <v>0</v>
      </c>
      <c r="F18" s="33">
        <f>'Расчет дотаций'!F20-1</f>
        <v>-0.40088757396449703</v>
      </c>
      <c r="G18" s="33">
        <f>F18*'Расчет дотаций'!G20</f>
        <v>-2.0044378698224854</v>
      </c>
      <c r="H18" s="32">
        <f t="shared" ref="H18:H44" si="4">$B18*G18/$I18</f>
        <v>-2861.2000000000007</v>
      </c>
      <c r="I18" s="31">
        <f t="shared" si="2"/>
        <v>-2.0044378698224854</v>
      </c>
    </row>
    <row r="19" spans="1:9" ht="15" customHeight="1">
      <c r="A19" s="17" t="s">
        <v>18</v>
      </c>
      <c r="B19" s="29">
        <f>'Расчет дотаций'!L21</f>
        <v>-3155.4000000000015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-0.23557187827911852</v>
      </c>
      <c r="G19" s="33">
        <f>F19*'Расчет дотаций'!G21</f>
        <v>-1.1778593913955926</v>
      </c>
      <c r="H19" s="32">
        <f t="shared" si="4"/>
        <v>-3155.4000000000015</v>
      </c>
      <c r="I19" s="31">
        <f t="shared" si="2"/>
        <v>-1.1778593913955926</v>
      </c>
    </row>
    <row r="20" spans="1:9" ht="15" customHeight="1">
      <c r="A20" s="17" t="s">
        <v>19</v>
      </c>
      <c r="B20" s="29">
        <f>'Расчет дотаций'!L22</f>
        <v>-4219.7000000000007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-0.46772366930917331</v>
      </c>
      <c r="G20" s="33">
        <f>F20*'Расчет дотаций'!G22</f>
        <v>-2.3386183465458665</v>
      </c>
      <c r="H20" s="32">
        <f t="shared" si="4"/>
        <v>-4219.7000000000007</v>
      </c>
      <c r="I20" s="31">
        <f t="shared" si="2"/>
        <v>-2.3386183465458665</v>
      </c>
    </row>
    <row r="21" spans="1:9" ht="15" customHeight="1">
      <c r="A21" s="17" t="s">
        <v>20</v>
      </c>
      <c r="B21" s="29">
        <f>'Расчет дотаций'!L23</f>
        <v>-5498.2999999999993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-0.46367713004484301</v>
      </c>
      <c r="G21" s="33">
        <f>F21*'Расчет дотаций'!G23</f>
        <v>-2.3183856502242151</v>
      </c>
      <c r="H21" s="32">
        <f t="shared" si="4"/>
        <v>-5498.2999999999993</v>
      </c>
      <c r="I21" s="31">
        <f t="shared" si="2"/>
        <v>-2.3183856502242151</v>
      </c>
    </row>
    <row r="22" spans="1:9" ht="15" customHeight="1">
      <c r="A22" s="17" t="s">
        <v>21</v>
      </c>
      <c r="B22" s="29">
        <f>'Расчет дотаций'!L24</f>
        <v>-3285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-0.31488314883148827</v>
      </c>
      <c r="G22" s="33">
        <f>F22*'Расчет дотаций'!G24</f>
        <v>-1.5744157441574413</v>
      </c>
      <c r="H22" s="32">
        <f t="shared" si="4"/>
        <v>-3285</v>
      </c>
      <c r="I22" s="31">
        <f t="shared" si="2"/>
        <v>-1.5744157441574413</v>
      </c>
    </row>
    <row r="23" spans="1:9" ht="15" customHeight="1">
      <c r="A23" s="17" t="s">
        <v>22</v>
      </c>
      <c r="B23" s="29">
        <f>'Расчет дотаций'!L25</f>
        <v>-7620.6999999999971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-0.57930513595166166</v>
      </c>
      <c r="G23" s="33">
        <f>F23*'Расчет дотаций'!G25</f>
        <v>-2.8965256797583083</v>
      </c>
      <c r="H23" s="32">
        <f t="shared" si="4"/>
        <v>-7620.6999999999971</v>
      </c>
      <c r="I23" s="31">
        <f t="shared" si="2"/>
        <v>-2.8965256797583083</v>
      </c>
    </row>
    <row r="24" spans="1:9" ht="15" customHeight="1">
      <c r="A24" s="17" t="s">
        <v>23</v>
      </c>
      <c r="B24" s="29">
        <f>'Расчет дотаций'!L26</f>
        <v>-1123.1999999999971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-5.0177160995054204E-2</v>
      </c>
      <c r="G24" s="33">
        <f>F24*'Расчет дотаций'!G26</f>
        <v>-0.25088580497527102</v>
      </c>
      <c r="H24" s="32">
        <f t="shared" si="4"/>
        <v>-1123.1999999999971</v>
      </c>
      <c r="I24" s="31">
        <f t="shared" si="2"/>
        <v>-0.25088580497527102</v>
      </c>
    </row>
    <row r="25" spans="1:9" ht="15" customHeight="1">
      <c r="A25" s="17" t="s">
        <v>24</v>
      </c>
      <c r="B25" s="29">
        <f>'Расчет дотаций'!L27</f>
        <v>-1768.5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-0.30642954856361149</v>
      </c>
      <c r="G25" s="33">
        <f>F25*'Расчет дотаций'!G27</f>
        <v>-1.5321477428180574</v>
      </c>
      <c r="H25" s="32">
        <f t="shared" si="4"/>
        <v>-1768.5000000000002</v>
      </c>
      <c r="I25" s="31">
        <f t="shared" si="2"/>
        <v>-1.5321477428180574</v>
      </c>
    </row>
    <row r="26" spans="1:9" ht="15" customHeight="1">
      <c r="A26" s="17" t="s">
        <v>25</v>
      </c>
      <c r="B26" s="29">
        <f>'Расчет дотаций'!L28</f>
        <v>-1984.1000000000022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-0.184652278177458</v>
      </c>
      <c r="G26" s="33">
        <f>F26*'Расчет дотаций'!G28</f>
        <v>-0.92326139088728998</v>
      </c>
      <c r="H26" s="32">
        <f t="shared" si="4"/>
        <v>-1984.1000000000022</v>
      </c>
      <c r="I26" s="31">
        <f t="shared" si="2"/>
        <v>-0.92326139088728998</v>
      </c>
    </row>
    <row r="27" spans="1:9" ht="15" customHeight="1">
      <c r="A27" s="17" t="s">
        <v>26</v>
      </c>
      <c r="B27" s="29">
        <f>'Расчет дотаций'!L29</f>
        <v>-6295.2999999999993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-0.82010582010582012</v>
      </c>
      <c r="G27" s="33">
        <f>F27*'Расчет дотаций'!G29</f>
        <v>-4.1005291005291005</v>
      </c>
      <c r="H27" s="32">
        <f t="shared" si="4"/>
        <v>-6295.2999999999993</v>
      </c>
      <c r="I27" s="31">
        <f t="shared" si="2"/>
        <v>-4.1005291005291005</v>
      </c>
    </row>
    <row r="28" spans="1:9" ht="15" customHeight="1">
      <c r="A28" s="17" t="s">
        <v>27</v>
      </c>
      <c r="B28" s="29">
        <f>'Расчет дотаций'!L30</f>
        <v>1263.4000000000015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0.19757790175534096</v>
      </c>
      <c r="G28" s="33">
        <f>F28*'Расчет дотаций'!G30</f>
        <v>0.98788950877670478</v>
      </c>
      <c r="H28" s="32">
        <f t="shared" si="4"/>
        <v>1263.4000000000015</v>
      </c>
      <c r="I28" s="31">
        <f t="shared" si="2"/>
        <v>0.98788950877670478</v>
      </c>
    </row>
    <row r="29" spans="1:9" ht="15" customHeight="1">
      <c r="A29" s="17" t="s">
        <v>28</v>
      </c>
      <c r="B29" s="29">
        <f>'Расчет дотаций'!L31</f>
        <v>-5760.2000000000044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-0.32374768089053807</v>
      </c>
      <c r="G29" s="33">
        <f>F29*'Расчет дотаций'!G31</f>
        <v>-1.6187384044526905</v>
      </c>
      <c r="H29" s="32">
        <f t="shared" si="4"/>
        <v>-5760.2000000000044</v>
      </c>
      <c r="I29" s="31">
        <f t="shared" si="2"/>
        <v>-1.6187384044526905</v>
      </c>
    </row>
    <row r="30" spans="1:9" ht="15" customHeight="1">
      <c r="A30" s="17" t="s">
        <v>29</v>
      </c>
      <c r="B30" s="29">
        <f>'Расчет дотаций'!L32</f>
        <v>-9806.0999999999985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-0.8236434108527132</v>
      </c>
      <c r="G30" s="33">
        <f>F30*'Расчет дотаций'!G32</f>
        <v>-4.1182170542635657</v>
      </c>
      <c r="H30" s="32">
        <f t="shared" si="4"/>
        <v>-9806.0999999999985</v>
      </c>
      <c r="I30" s="31">
        <f t="shared" si="2"/>
        <v>-4.1182170542635657</v>
      </c>
    </row>
    <row r="31" spans="1:9" ht="15" customHeight="1">
      <c r="A31" s="17" t="s">
        <v>30</v>
      </c>
      <c r="B31" s="29">
        <f>'Расчет дотаций'!L33</f>
        <v>-4389.4000000000015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-0.38441725692208628</v>
      </c>
      <c r="G31" s="33">
        <f>F31*'Расчет дотаций'!G33</f>
        <v>-1.9220862846104314</v>
      </c>
      <c r="H31" s="32">
        <f t="shared" si="4"/>
        <v>-4389.4000000000015</v>
      </c>
      <c r="I31" s="31">
        <f t="shared" si="2"/>
        <v>-1.9220862846104314</v>
      </c>
    </row>
    <row r="32" spans="1:9" ht="15" customHeight="1">
      <c r="A32" s="17" t="s">
        <v>31</v>
      </c>
      <c r="B32" s="29">
        <f>'Расчет дотаций'!L34</f>
        <v>-1039.2000000000007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-9.4071146245059301E-2</v>
      </c>
      <c r="G32" s="33">
        <f>F32*'Расчет дотаций'!G34</f>
        <v>-0.4703557312252965</v>
      </c>
      <c r="H32" s="32">
        <f t="shared" si="4"/>
        <v>-1039.2000000000007</v>
      </c>
      <c r="I32" s="31">
        <f t="shared" si="2"/>
        <v>-0.4703557312252965</v>
      </c>
    </row>
    <row r="33" spans="1:10" ht="15" customHeight="1">
      <c r="A33" s="17" t="s">
        <v>1</v>
      </c>
      <c r="B33" s="29">
        <f>'Расчет дотаций'!L35</f>
        <v>3460.4000000000015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0.2618439076405692</v>
      </c>
      <c r="G33" s="33">
        <f>F33*'Расчет дотаций'!G35</f>
        <v>1.309219538202846</v>
      </c>
      <c r="H33" s="32">
        <f t="shared" si="4"/>
        <v>3460.4000000000015</v>
      </c>
      <c r="I33" s="31">
        <f t="shared" si="2"/>
        <v>1.309219538202846</v>
      </c>
    </row>
    <row r="34" spans="1:10" ht="15" customHeight="1">
      <c r="A34" s="17" t="s">
        <v>32</v>
      </c>
      <c r="B34" s="29">
        <f>'Расчет дотаций'!L36</f>
        <v>1388.6999999999971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0.13525390625</v>
      </c>
      <c r="G34" s="33">
        <f>F34*'Расчет дотаций'!G36</f>
        <v>0.67626953125</v>
      </c>
      <c r="H34" s="32">
        <f t="shared" si="4"/>
        <v>1388.6999999999971</v>
      </c>
      <c r="I34" s="31">
        <f t="shared" si="2"/>
        <v>0.67626953125</v>
      </c>
    </row>
    <row r="35" spans="1:10" ht="15" customHeight="1">
      <c r="A35" s="17" t="s">
        <v>33</v>
      </c>
      <c r="B35" s="29">
        <f>'Расчет дотаций'!L37</f>
        <v>2437.7000000000007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0.30000000000000004</v>
      </c>
      <c r="G35" s="33">
        <f>F35*'Расчет дотаций'!G37</f>
        <v>1.5000000000000002</v>
      </c>
      <c r="H35" s="32">
        <f t="shared" si="4"/>
        <v>2437.7000000000007</v>
      </c>
      <c r="I35" s="31">
        <f t="shared" si="2"/>
        <v>1.5000000000000002</v>
      </c>
    </row>
    <row r="36" spans="1:10" ht="15" customHeight="1">
      <c r="A36" s="17" t="s">
        <v>34</v>
      </c>
      <c r="B36" s="29">
        <f>'Расчет дотаций'!L38</f>
        <v>-14371.699999999997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-0.82632667126119919</v>
      </c>
      <c r="G36" s="33">
        <f>F36*'Расчет дотаций'!G38</f>
        <v>-4.1316333563059962</v>
      </c>
      <c r="H36" s="32">
        <f t="shared" si="4"/>
        <v>-14371.699999999997</v>
      </c>
      <c r="I36" s="31">
        <f t="shared" si="2"/>
        <v>-4.1316333563059962</v>
      </c>
    </row>
    <row r="37" spans="1:10" ht="15" customHeight="1">
      <c r="A37" s="17" t="s">
        <v>35</v>
      </c>
      <c r="B37" s="29">
        <f>'Расчет дотаций'!L39</f>
        <v>1224.3000000000029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8.7535014005602152E-2</v>
      </c>
      <c r="G37" s="33">
        <f>F37*'Расчет дотаций'!G39</f>
        <v>0.43767507002801076</v>
      </c>
      <c r="H37" s="32">
        <f t="shared" si="4"/>
        <v>1224.3000000000029</v>
      </c>
      <c r="I37" s="31">
        <f t="shared" si="2"/>
        <v>0.43767507002801076</v>
      </c>
    </row>
    <row r="38" spans="1:10" ht="15" customHeight="1">
      <c r="A38" s="17" t="s">
        <v>36</v>
      </c>
      <c r="B38" s="29">
        <f>'Расчет дотаций'!L40</f>
        <v>-2316.4000000000015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-0.16154806491885143</v>
      </c>
      <c r="G38" s="33">
        <f>F38*'Расчет дотаций'!G40</f>
        <v>-0.80774032459425715</v>
      </c>
      <c r="H38" s="32">
        <f t="shared" si="4"/>
        <v>-2316.4000000000015</v>
      </c>
      <c r="I38" s="31">
        <f t="shared" si="2"/>
        <v>-0.80774032459425715</v>
      </c>
    </row>
    <row r="39" spans="1:10" ht="15" customHeight="1">
      <c r="A39" s="17" t="s">
        <v>37</v>
      </c>
      <c r="B39" s="29">
        <f>'Расчет дотаций'!L41</f>
        <v>5378.5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0.24709210349912847</v>
      </c>
      <c r="G39" s="33">
        <f>F39*'Расчет дотаций'!G41</f>
        <v>1.2354605174956423</v>
      </c>
      <c r="H39" s="32">
        <f t="shared" si="4"/>
        <v>5378.5</v>
      </c>
      <c r="I39" s="31">
        <f t="shared" si="2"/>
        <v>1.2354605174956423</v>
      </c>
    </row>
    <row r="40" spans="1:10" ht="15" customHeight="1">
      <c r="A40" s="17" t="s">
        <v>38</v>
      </c>
      <c r="B40" s="29">
        <f>'Расчет дотаций'!L42</f>
        <v>2928.4000000000015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0.23400246305418726</v>
      </c>
      <c r="G40" s="33">
        <f>F40*'Расчет дотаций'!G42</f>
        <v>1.1700123152709363</v>
      </c>
      <c r="H40" s="32">
        <f t="shared" si="4"/>
        <v>2928.4000000000015</v>
      </c>
      <c r="I40" s="31">
        <f t="shared" si="2"/>
        <v>1.1700123152709363</v>
      </c>
    </row>
    <row r="41" spans="1:10" ht="15" customHeight="1">
      <c r="A41" s="17" t="s">
        <v>2</v>
      </c>
      <c r="B41" s="29">
        <f>'Расчет дотаций'!L43</f>
        <v>-6497.5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-0.54256854256854259</v>
      </c>
      <c r="G41" s="33">
        <f>F41*'Расчет дотаций'!G43</f>
        <v>-2.7128427128427131</v>
      </c>
      <c r="H41" s="32">
        <f t="shared" si="4"/>
        <v>-6497.4999999999991</v>
      </c>
      <c r="I41" s="31">
        <f t="shared" si="2"/>
        <v>-2.7128427128427131</v>
      </c>
    </row>
    <row r="42" spans="1:10" ht="15" customHeight="1">
      <c r="A42" s="17" t="s">
        <v>39</v>
      </c>
      <c r="B42" s="29">
        <f>'Расчет дотаций'!L44</f>
        <v>-5106.4000000000015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-0.5419753086419753</v>
      </c>
      <c r="G42" s="33">
        <f>F42*'Расчет дотаций'!G44</f>
        <v>-2.7098765432098766</v>
      </c>
      <c r="H42" s="32">
        <f t="shared" si="4"/>
        <v>-5106.4000000000015</v>
      </c>
      <c r="I42" s="31">
        <f t="shared" si="2"/>
        <v>-2.7098765432098766</v>
      </c>
    </row>
    <row r="43" spans="1:10" ht="15" customHeight="1">
      <c r="A43" s="17" t="s">
        <v>3</v>
      </c>
      <c r="B43" s="29">
        <f>'Расчет дотаций'!L45</f>
        <v>-5064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-0.59982253771073646</v>
      </c>
      <c r="G43" s="33">
        <f>F43*'Расчет дотаций'!G45</f>
        <v>-2.9991126885536823</v>
      </c>
      <c r="H43" s="32">
        <f t="shared" si="4"/>
        <v>-5064</v>
      </c>
      <c r="I43" s="31">
        <f t="shared" si="2"/>
        <v>-2.9991126885536823</v>
      </c>
    </row>
    <row r="44" spans="1:10" ht="15" customHeight="1">
      <c r="A44" s="17" t="s">
        <v>40</v>
      </c>
      <c r="B44" s="29">
        <f>'Расчет дотаций'!L46</f>
        <v>371.39999999999418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1.8756895917616756E-2</v>
      </c>
      <c r="G44" s="33">
        <f>F44*'Расчет дотаций'!G46</f>
        <v>9.378447958808378E-2</v>
      </c>
      <c r="H44" s="32">
        <f t="shared" si="4"/>
        <v>371.39999999999418</v>
      </c>
      <c r="I44" s="31">
        <f t="shared" si="2"/>
        <v>9.378447958808378E-2</v>
      </c>
    </row>
    <row r="45" spans="1:10" s="27" customFormat="1" ht="15" customHeight="1">
      <c r="A45" s="26" t="s">
        <v>45</v>
      </c>
      <c r="B45" s="30">
        <f>B6+B17</f>
        <v>-479847.20000000007</v>
      </c>
      <c r="C45" s="30"/>
      <c r="D45" s="30"/>
      <c r="E45" s="30">
        <f>E6+E17</f>
        <v>0</v>
      </c>
      <c r="F45" s="30"/>
      <c r="G45" s="30"/>
      <c r="H45" s="30">
        <f>H6+H17</f>
        <v>-479847.19999999995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2025-06-11T19:56:47Z</cp:lastPrinted>
  <dcterms:created xsi:type="dcterms:W3CDTF">2010-02-05T14:48:49Z</dcterms:created>
  <dcterms:modified xsi:type="dcterms:W3CDTF">2025-08-25T09:11:38Z</dcterms:modified>
</cp:coreProperties>
</file>