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9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дотаций'!$A$1:$BA$50</definedName>
  </definedNames>
  <calcPr calcId="125725"/>
</workbook>
</file>

<file path=xl/calcChain.xml><?xml version="1.0" encoding="utf-8"?>
<calcChain xmlns="http://schemas.openxmlformats.org/spreadsheetml/2006/main">
  <c r="X19" i="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18"/>
  <c r="X8"/>
  <c r="X9"/>
  <c r="X10"/>
  <c r="X11"/>
  <c r="X12"/>
  <c r="X13"/>
  <c r="X14"/>
  <c r="X15"/>
  <c r="X16"/>
  <c r="X7"/>
  <c r="V19"/>
  <c r="V23"/>
  <c r="V27"/>
  <c r="V28"/>
  <c r="V30"/>
  <c r="V31"/>
  <c r="V35"/>
  <c r="V39"/>
  <c r="V40"/>
  <c r="V42"/>
  <c r="V43"/>
  <c r="U19"/>
  <c r="U20"/>
  <c r="V20" s="1"/>
  <c r="U21"/>
  <c r="V21" s="1"/>
  <c r="U22"/>
  <c r="V22" s="1"/>
  <c r="U23"/>
  <c r="U24"/>
  <c r="V24" s="1"/>
  <c r="U25"/>
  <c r="V25" s="1"/>
  <c r="U26"/>
  <c r="V26" s="1"/>
  <c r="U27"/>
  <c r="U28"/>
  <c r="U29"/>
  <c r="V29" s="1"/>
  <c r="U30"/>
  <c r="U31"/>
  <c r="U32"/>
  <c r="V32" s="1"/>
  <c r="U33"/>
  <c r="V33" s="1"/>
  <c r="U34"/>
  <c r="V34" s="1"/>
  <c r="U35"/>
  <c r="U36"/>
  <c r="V36" s="1"/>
  <c r="U37"/>
  <c r="V37" s="1"/>
  <c r="U38"/>
  <c r="V38" s="1"/>
  <c r="U39"/>
  <c r="U40"/>
  <c r="U41"/>
  <c r="V41" s="1"/>
  <c r="U42"/>
  <c r="U43"/>
  <c r="U44"/>
  <c r="V44" s="1"/>
  <c r="U18"/>
  <c r="V18" s="1"/>
  <c r="R18"/>
  <c r="S18" s="1"/>
  <c r="S19"/>
  <c r="S22"/>
  <c r="S23"/>
  <c r="S26"/>
  <c r="S27"/>
  <c r="S30"/>
  <c r="S31"/>
  <c r="S34"/>
  <c r="S35"/>
  <c r="S38"/>
  <c r="S39"/>
  <c r="S42"/>
  <c r="S43"/>
  <c r="R19"/>
  <c r="R20"/>
  <c r="S20" s="1"/>
  <c r="R21"/>
  <c r="S21" s="1"/>
  <c r="R22"/>
  <c r="R23"/>
  <c r="R24"/>
  <c r="S24" s="1"/>
  <c r="R25"/>
  <c r="S25" s="1"/>
  <c r="R26"/>
  <c r="R27"/>
  <c r="R28"/>
  <c r="S28" s="1"/>
  <c r="R29"/>
  <c r="S29" s="1"/>
  <c r="R30"/>
  <c r="R31"/>
  <c r="R32"/>
  <c r="S32" s="1"/>
  <c r="R33"/>
  <c r="S33" s="1"/>
  <c r="R34"/>
  <c r="R35"/>
  <c r="R36"/>
  <c r="S36" s="1"/>
  <c r="R37"/>
  <c r="S37" s="1"/>
  <c r="R38"/>
  <c r="R39"/>
  <c r="R40"/>
  <c r="S40" s="1"/>
  <c r="R41"/>
  <c r="S41" s="1"/>
  <c r="R42"/>
  <c r="R43"/>
  <c r="R44"/>
  <c r="S44" s="1"/>
  <c r="P19"/>
  <c r="P22"/>
  <c r="P23"/>
  <c r="P26"/>
  <c r="P30"/>
  <c r="P31"/>
  <c r="P34"/>
  <c r="P35"/>
  <c r="P38"/>
  <c r="P42"/>
  <c r="P43"/>
  <c r="O19"/>
  <c r="O20"/>
  <c r="P20" s="1"/>
  <c r="O21"/>
  <c r="P21" s="1"/>
  <c r="O22"/>
  <c r="O23"/>
  <c r="O24"/>
  <c r="P24" s="1"/>
  <c r="O25"/>
  <c r="P25" s="1"/>
  <c r="O26"/>
  <c r="O27"/>
  <c r="P27" s="1"/>
  <c r="O28"/>
  <c r="P28" s="1"/>
  <c r="O29"/>
  <c r="P29" s="1"/>
  <c r="O30"/>
  <c r="O31"/>
  <c r="O32"/>
  <c r="P32" s="1"/>
  <c r="O33"/>
  <c r="P33" s="1"/>
  <c r="O34"/>
  <c r="O35"/>
  <c r="O36"/>
  <c r="P36" s="1"/>
  <c r="O37"/>
  <c r="P37" s="1"/>
  <c r="O38"/>
  <c r="O39"/>
  <c r="P39" s="1"/>
  <c r="O40"/>
  <c r="P40" s="1"/>
  <c r="O41"/>
  <c r="P41" s="1"/>
  <c r="O42"/>
  <c r="O43"/>
  <c r="O44"/>
  <c r="P44" s="1"/>
  <c r="O18"/>
  <c r="P18" s="1"/>
  <c r="M19"/>
  <c r="M22"/>
  <c r="M23"/>
  <c r="M26"/>
  <c r="M27"/>
  <c r="M30"/>
  <c r="M31"/>
  <c r="M34"/>
  <c r="M35"/>
  <c r="M38"/>
  <c r="M39"/>
  <c r="M42"/>
  <c r="M43"/>
  <c r="L44"/>
  <c r="M44" s="1"/>
  <c r="L43"/>
  <c r="L42"/>
  <c r="L41"/>
  <c r="M41" s="1"/>
  <c r="L40"/>
  <c r="M40" s="1"/>
  <c r="L39"/>
  <c r="L38"/>
  <c r="L37"/>
  <c r="M37" s="1"/>
  <c r="L36"/>
  <c r="M36" s="1"/>
  <c r="L35"/>
  <c r="L34"/>
  <c r="L33"/>
  <c r="M33" s="1"/>
  <c r="L32"/>
  <c r="M32" s="1"/>
  <c r="L31"/>
  <c r="L30"/>
  <c r="L29"/>
  <c r="M29" s="1"/>
  <c r="L28"/>
  <c r="M28" s="1"/>
  <c r="L27"/>
  <c r="L26"/>
  <c r="L25"/>
  <c r="M25" s="1"/>
  <c r="L24"/>
  <c r="M24" s="1"/>
  <c r="L23"/>
  <c r="L22"/>
  <c r="L21"/>
  <c r="M21" s="1"/>
  <c r="L20"/>
  <c r="M20" s="1"/>
  <c r="L19"/>
  <c r="L18"/>
  <c r="M18" s="1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  <c r="L16"/>
  <c r="M16" s="1"/>
  <c r="L7"/>
  <c r="M7" s="1"/>
  <c r="J42"/>
  <c r="J39"/>
  <c r="J38"/>
  <c r="J37"/>
  <c r="J33"/>
  <c r="J30"/>
  <c r="J26"/>
  <c r="J25"/>
  <c r="J22"/>
  <c r="J21"/>
  <c r="J18"/>
  <c r="J10"/>
  <c r="J11"/>
  <c r="J12"/>
  <c r="J15"/>
  <c r="J16"/>
  <c r="I44"/>
  <c r="J44" s="1"/>
  <c r="I43"/>
  <c r="J43" s="1"/>
  <c r="I42"/>
  <c r="I41"/>
  <c r="J41" s="1"/>
  <c r="I40"/>
  <c r="J40" s="1"/>
  <c r="I39"/>
  <c r="I38"/>
  <c r="I37"/>
  <c r="I36"/>
  <c r="J36" s="1"/>
  <c r="I35"/>
  <c r="J35" s="1"/>
  <c r="I34"/>
  <c r="J34" s="1"/>
  <c r="I33"/>
  <c r="I32"/>
  <c r="J32" s="1"/>
  <c r="I31"/>
  <c r="J31" s="1"/>
  <c r="I30"/>
  <c r="I29"/>
  <c r="J29" s="1"/>
  <c r="I28"/>
  <c r="J28" s="1"/>
  <c r="I27"/>
  <c r="J27" s="1"/>
  <c r="I26"/>
  <c r="I25"/>
  <c r="I24"/>
  <c r="J24" s="1"/>
  <c r="I23"/>
  <c r="J23" s="1"/>
  <c r="I22"/>
  <c r="I21"/>
  <c r="I20"/>
  <c r="J20" s="1"/>
  <c r="I19"/>
  <c r="J19" s="1"/>
  <c r="I18"/>
  <c r="I8"/>
  <c r="J8" s="1"/>
  <c r="I9"/>
  <c r="J9" s="1"/>
  <c r="I10"/>
  <c r="I11"/>
  <c r="I12"/>
  <c r="I13"/>
  <c r="J13" s="1"/>
  <c r="I14"/>
  <c r="J14" s="1"/>
  <c r="I15"/>
  <c r="I16"/>
  <c r="I7"/>
  <c r="J7" s="1"/>
  <c r="G44"/>
  <c r="G41"/>
  <c r="G40"/>
  <c r="G39"/>
  <c r="G36"/>
  <c r="G35"/>
  <c r="G32"/>
  <c r="G29"/>
  <c r="G28"/>
  <c r="G27"/>
  <c r="G24"/>
  <c r="G23"/>
  <c r="G20"/>
  <c r="G8"/>
  <c r="G9"/>
  <c r="G10"/>
  <c r="G13"/>
  <c r="G14"/>
  <c r="G7"/>
  <c r="F44"/>
  <c r="F43"/>
  <c r="G43" s="1"/>
  <c r="F42"/>
  <c r="G42" s="1"/>
  <c r="F41"/>
  <c r="F40"/>
  <c r="F39"/>
  <c r="F38"/>
  <c r="G38" s="1"/>
  <c r="F37"/>
  <c r="G37" s="1"/>
  <c r="F36"/>
  <c r="F35"/>
  <c r="F34"/>
  <c r="G34" s="1"/>
  <c r="F33"/>
  <c r="G33" s="1"/>
  <c r="F32"/>
  <c r="F31"/>
  <c r="G31" s="1"/>
  <c r="F30"/>
  <c r="G30" s="1"/>
  <c r="F29"/>
  <c r="F28"/>
  <c r="F27"/>
  <c r="F26"/>
  <c r="G26" s="1"/>
  <c r="F25"/>
  <c r="G25" s="1"/>
  <c r="F24"/>
  <c r="F23"/>
  <c r="F22"/>
  <c r="G22" s="1"/>
  <c r="F21"/>
  <c r="G21" s="1"/>
  <c r="F20"/>
  <c r="F19"/>
  <c r="G19" s="1"/>
  <c r="F18"/>
  <c r="G18" s="1"/>
  <c r="F8"/>
  <c r="F9"/>
  <c r="F10"/>
  <c r="F11"/>
  <c r="G11" s="1"/>
  <c r="F12"/>
  <c r="G12" s="1"/>
  <c r="F13"/>
  <c r="F14"/>
  <c r="F15"/>
  <c r="G15" s="1"/>
  <c r="F16"/>
  <c r="G16" s="1"/>
  <c r="F7"/>
  <c r="D43"/>
  <c r="D42"/>
  <c r="D41"/>
  <c r="D38"/>
  <c r="D37"/>
  <c r="D34"/>
  <c r="D31"/>
  <c r="D30"/>
  <c r="D29"/>
  <c r="D26"/>
  <c r="D25"/>
  <c r="D22"/>
  <c r="D19"/>
  <c r="D18"/>
  <c r="D8"/>
  <c r="D10"/>
  <c r="D11"/>
  <c r="D12"/>
  <c r="D15"/>
  <c r="C44"/>
  <c r="D44" s="1"/>
  <c r="C43"/>
  <c r="C42"/>
  <c r="C41"/>
  <c r="C40"/>
  <c r="D40" s="1"/>
  <c r="C39"/>
  <c r="D39" s="1"/>
  <c r="C38"/>
  <c r="C37"/>
  <c r="C36"/>
  <c r="D36" s="1"/>
  <c r="C35"/>
  <c r="D35" s="1"/>
  <c r="C34"/>
  <c r="C33"/>
  <c r="D33" s="1"/>
  <c r="C32"/>
  <c r="D32" s="1"/>
  <c r="C31"/>
  <c r="C30"/>
  <c r="C29"/>
  <c r="C28"/>
  <c r="D28" s="1"/>
  <c r="C27"/>
  <c r="D27" s="1"/>
  <c r="C26"/>
  <c r="C25"/>
  <c r="C24"/>
  <c r="D24" s="1"/>
  <c r="C23"/>
  <c r="D23" s="1"/>
  <c r="C22"/>
  <c r="C21"/>
  <c r="D21" s="1"/>
  <c r="C20"/>
  <c r="D20" s="1"/>
  <c r="C19"/>
  <c r="C18"/>
  <c r="C8"/>
  <c r="C9"/>
  <c r="D9" s="1"/>
  <c r="C10"/>
  <c r="C11"/>
  <c r="C12"/>
  <c r="C13"/>
  <c r="D13" s="1"/>
  <c r="C14"/>
  <c r="D14" s="1"/>
  <c r="C15"/>
  <c r="C16"/>
  <c r="D16" s="1"/>
  <c r="C7"/>
  <c r="D7" s="1"/>
  <c r="B44" l="1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8"/>
  <c r="B9"/>
  <c r="B10"/>
  <c r="B11"/>
  <c r="B12"/>
  <c r="B13"/>
  <c r="B14"/>
  <c r="B15"/>
  <c r="B16"/>
  <c r="B7"/>
  <c r="BA46" i="7"/>
  <c r="BA45"/>
  <c r="BA44"/>
  <c r="BA43"/>
  <c r="BA42"/>
  <c r="BA41"/>
  <c r="BA40"/>
  <c r="BA39"/>
  <c r="BA38"/>
  <c r="BA37"/>
  <c r="BA36"/>
  <c r="BA35"/>
  <c r="BA34"/>
  <c r="BA33"/>
  <c r="BA32"/>
  <c r="BA31"/>
  <c r="BA30"/>
  <c r="BA29"/>
  <c r="BA28"/>
  <c r="BA27"/>
  <c r="BA26"/>
  <c r="BA25"/>
  <c r="BA24"/>
  <c r="BA23"/>
  <c r="BA22"/>
  <c r="BA21"/>
  <c r="BA20"/>
  <c r="BA19" s="1"/>
  <c r="BA10"/>
  <c r="BA11"/>
  <c r="BA12"/>
  <c r="BA13"/>
  <c r="BA14"/>
  <c r="BA15"/>
  <c r="BA16"/>
  <c r="BA8" s="1"/>
  <c r="BA17"/>
  <c r="BA18"/>
  <c r="BA9"/>
  <c r="AV46"/>
  <c r="AV10"/>
  <c r="AV9"/>
  <c r="AV45"/>
  <c r="AV44"/>
  <c r="AV43"/>
  <c r="AV42"/>
  <c r="AV41"/>
  <c r="AV40"/>
  <c r="AV39"/>
  <c r="AV38"/>
  <c r="AV37"/>
  <c r="AV36"/>
  <c r="AV35"/>
  <c r="AV34"/>
  <c r="AV33"/>
  <c r="AV32"/>
  <c r="AV31"/>
  <c r="AV30"/>
  <c r="AV29"/>
  <c r="AV28"/>
  <c r="AV27"/>
  <c r="AV26"/>
  <c r="AV25"/>
  <c r="AV24"/>
  <c r="AV23"/>
  <c r="AV22"/>
  <c r="AV21"/>
  <c r="AV20"/>
  <c r="AV11"/>
  <c r="AV12"/>
  <c r="AV13"/>
  <c r="AV14"/>
  <c r="AV15"/>
  <c r="AV16"/>
  <c r="AV17"/>
  <c r="AV18"/>
  <c r="AH8" l="1"/>
  <c r="AH19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0"/>
  <c r="AH11"/>
  <c r="AH12"/>
  <c r="AH13"/>
  <c r="AH14"/>
  <c r="AH15"/>
  <c r="AH16"/>
  <c r="AH17"/>
  <c r="AH18"/>
  <c r="AH9"/>
  <c r="AE46" l="1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0"/>
  <c r="AE11"/>
  <c r="AE12"/>
  <c r="AE13"/>
  <c r="AE14"/>
  <c r="AE15"/>
  <c r="AE16"/>
  <c r="AE17"/>
  <c r="AE18"/>
  <c r="AE9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0"/>
  <c r="AD11"/>
  <c r="AD12"/>
  <c r="AD13"/>
  <c r="AD14"/>
  <c r="AD15"/>
  <c r="AD16"/>
  <c r="AD17"/>
  <c r="AD18"/>
  <c r="AD9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20"/>
  <c r="AB10"/>
  <c r="AB11"/>
  <c r="AB12"/>
  <c r="AB13"/>
  <c r="AB14"/>
  <c r="AB15"/>
  <c r="AB16"/>
  <c r="AB17"/>
  <c r="AB18"/>
  <c r="AB9"/>
  <c r="U47" l="1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20"/>
  <c r="U19"/>
  <c r="F21" l="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E47" l="1"/>
  <c r="D47"/>
  <c r="E19"/>
  <c r="D19"/>
  <c r="E8"/>
  <c r="D8"/>
  <c r="F19" l="1"/>
  <c r="F8"/>
  <c r="F47"/>
  <c r="N47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8"/>
  <c r="N19"/>
  <c r="N10"/>
  <c r="N11"/>
  <c r="N12"/>
  <c r="N13"/>
  <c r="N14"/>
  <c r="N15"/>
  <c r="N16"/>
  <c r="N17"/>
  <c r="N9"/>
  <c r="B17" i="9"/>
  <c r="B6"/>
  <c r="AW47" i="7"/>
  <c r="K14" i="9" l="1"/>
  <c r="N14"/>
  <c r="B45"/>
  <c r="E14"/>
  <c r="H14"/>
  <c r="N9"/>
  <c r="N12"/>
  <c r="N15"/>
  <c r="N16"/>
  <c r="W29"/>
  <c r="W30"/>
  <c r="W33"/>
  <c r="N7"/>
  <c r="W21"/>
  <c r="W43"/>
  <c r="N13"/>
  <c r="W24"/>
  <c r="W28"/>
  <c r="W25"/>
  <c r="AU19" i="7"/>
  <c r="AU8"/>
  <c r="AG19"/>
  <c r="AG8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Y19"/>
  <c r="Y47" s="1"/>
  <c r="X19"/>
  <c r="X47" s="1"/>
  <c r="T19"/>
  <c r="T47" s="1"/>
  <c r="Q19"/>
  <c r="Q47" s="1"/>
  <c r="P19"/>
  <c r="P47" s="1"/>
  <c r="T40" i="9" l="1"/>
  <c r="W40"/>
  <c r="T20"/>
  <c r="W20"/>
  <c r="T22"/>
  <c r="W22"/>
  <c r="T18"/>
  <c r="W18"/>
  <c r="T26"/>
  <c r="W26"/>
  <c r="T35"/>
  <c r="W35"/>
  <c r="T42"/>
  <c r="W42"/>
  <c r="T44"/>
  <c r="W44"/>
  <c r="T23"/>
  <c r="W23"/>
  <c r="T27"/>
  <c r="W27"/>
  <c r="T41"/>
  <c r="W41"/>
  <c r="K11"/>
  <c r="N11"/>
  <c r="T31"/>
  <c r="W31"/>
  <c r="T36"/>
  <c r="W36"/>
  <c r="T37"/>
  <c r="W37"/>
  <c r="T32"/>
  <c r="W32"/>
  <c r="K10"/>
  <c r="N10"/>
  <c r="T34"/>
  <c r="W34"/>
  <c r="K8"/>
  <c r="N8"/>
  <c r="T38"/>
  <c r="W38"/>
  <c r="T39"/>
  <c r="W39"/>
  <c r="T19"/>
  <c r="W19"/>
  <c r="Q25"/>
  <c r="T25"/>
  <c r="Q28"/>
  <c r="T28"/>
  <c r="Q21"/>
  <c r="T21"/>
  <c r="Q43"/>
  <c r="T43"/>
  <c r="Q24"/>
  <c r="T24"/>
  <c r="Q29"/>
  <c r="T29"/>
  <c r="Q33"/>
  <c r="T33"/>
  <c r="Q30"/>
  <c r="T30"/>
  <c r="N27"/>
  <c r="Q27"/>
  <c r="N39"/>
  <c r="Q39"/>
  <c r="N20"/>
  <c r="Q20"/>
  <c r="N42"/>
  <c r="Q42"/>
  <c r="N41"/>
  <c r="Q41"/>
  <c r="N19"/>
  <c r="Q19"/>
  <c r="N31"/>
  <c r="Q31"/>
  <c r="N36"/>
  <c r="Q36"/>
  <c r="N23"/>
  <c r="Q23"/>
  <c r="N35"/>
  <c r="Q35"/>
  <c r="N32"/>
  <c r="Q32"/>
  <c r="N22"/>
  <c r="Q22"/>
  <c r="N40"/>
  <c r="Q40"/>
  <c r="N26"/>
  <c r="Q26"/>
  <c r="N34"/>
  <c r="Q34"/>
  <c r="N37"/>
  <c r="Q37"/>
  <c r="N44"/>
  <c r="Q44"/>
  <c r="N38"/>
  <c r="Q38"/>
  <c r="N18"/>
  <c r="Q18"/>
  <c r="K33"/>
  <c r="N33"/>
  <c r="K28"/>
  <c r="N28"/>
  <c r="K25"/>
  <c r="N25"/>
  <c r="K24"/>
  <c r="N24"/>
  <c r="K29"/>
  <c r="N29"/>
  <c r="K21"/>
  <c r="N21"/>
  <c r="K43"/>
  <c r="N43"/>
  <c r="K30"/>
  <c r="N30"/>
  <c r="H39"/>
  <c r="K39"/>
  <c r="H18"/>
  <c r="K18"/>
  <c r="H37"/>
  <c r="K37"/>
  <c r="H20"/>
  <c r="K20"/>
  <c r="H44"/>
  <c r="K44"/>
  <c r="H27"/>
  <c r="K27"/>
  <c r="H15"/>
  <c r="K15"/>
  <c r="H40"/>
  <c r="K40"/>
  <c r="H42"/>
  <c r="K42"/>
  <c r="H7"/>
  <c r="K7"/>
  <c r="H16"/>
  <c r="K16"/>
  <c r="K31"/>
  <c r="H35"/>
  <c r="K35"/>
  <c r="H19"/>
  <c r="K19"/>
  <c r="H23"/>
  <c r="K23"/>
  <c r="H41"/>
  <c r="K41"/>
  <c r="H32"/>
  <c r="K32"/>
  <c r="H22"/>
  <c r="K22"/>
  <c r="H26"/>
  <c r="K26"/>
  <c r="H34"/>
  <c r="K34"/>
  <c r="H36"/>
  <c r="K36"/>
  <c r="H9"/>
  <c r="K9"/>
  <c r="H12"/>
  <c r="K12"/>
  <c r="H38"/>
  <c r="K38"/>
  <c r="H13"/>
  <c r="K13"/>
  <c r="H24"/>
  <c r="H28"/>
  <c r="E31"/>
  <c r="H31"/>
  <c r="E21"/>
  <c r="H21"/>
  <c r="E33"/>
  <c r="H33"/>
  <c r="H25"/>
  <c r="E43"/>
  <c r="H43"/>
  <c r="H29"/>
  <c r="E30"/>
  <c r="H30"/>
  <c r="E10"/>
  <c r="H10"/>
  <c r="E8"/>
  <c r="H8"/>
  <c r="E11"/>
  <c r="H11"/>
  <c r="E27"/>
  <c r="E35"/>
  <c r="E38"/>
  <c r="E37"/>
  <c r="E26"/>
  <c r="E39"/>
  <c r="E19"/>
  <c r="E36"/>
  <c r="E40"/>
  <c r="E25"/>
  <c r="E22"/>
  <c r="E44"/>
  <c r="E32"/>
  <c r="E29"/>
  <c r="E23"/>
  <c r="E41"/>
  <c r="E20"/>
  <c r="E28"/>
  <c r="E34"/>
  <c r="E24"/>
  <c r="E42"/>
  <c r="E18"/>
  <c r="E12"/>
  <c r="E9"/>
  <c r="E16"/>
  <c r="E13"/>
  <c r="E15"/>
  <c r="E7"/>
  <c r="AG47" i="7"/>
  <c r="V47"/>
  <c r="Z47"/>
  <c r="R47"/>
  <c r="AU47"/>
  <c r="V19"/>
  <c r="R19"/>
  <c r="Z19"/>
  <c r="H6" i="9" l="1"/>
  <c r="H17"/>
  <c r="E6"/>
  <c r="E17"/>
  <c r="Q17"/>
  <c r="Q45" s="1"/>
  <c r="T17"/>
  <c r="T45" s="1"/>
  <c r="N6"/>
  <c r="K17"/>
  <c r="N17"/>
  <c r="K6"/>
  <c r="W17"/>
  <c r="W45" s="1"/>
  <c r="H45" l="1"/>
  <c r="E45"/>
  <c r="N45"/>
  <c r="K45"/>
  <c r="AT19" i="7"/>
  <c r="AT8"/>
  <c r="AT47" l="1"/>
  <c r="AS19" l="1"/>
  <c r="AS8"/>
  <c r="AS47" l="1"/>
  <c r="AR19" l="1"/>
  <c r="AR8"/>
  <c r="AR47" l="1"/>
  <c r="AQ19"/>
  <c r="AQ8"/>
  <c r="AQ47" l="1"/>
  <c r="AP19"/>
  <c r="AP8"/>
  <c r="AP47" l="1"/>
  <c r="AO8" l="1"/>
  <c r="AO19"/>
  <c r="AO47" l="1"/>
  <c r="M19"/>
  <c r="L19"/>
  <c r="M8"/>
  <c r="L8"/>
  <c r="L47" s="1"/>
  <c r="N8" l="1"/>
  <c r="M47"/>
  <c r="AF19" l="1"/>
  <c r="AF8"/>
  <c r="AF47" l="1"/>
  <c r="AN19"/>
  <c r="AN8"/>
  <c r="AN47" l="1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AM19" l="1"/>
  <c r="AM8"/>
  <c r="AM47" l="1"/>
  <c r="AL19"/>
  <c r="AL8"/>
  <c r="AL47" l="1"/>
  <c r="AJ8" l="1"/>
  <c r="AK8"/>
  <c r="AJ19"/>
  <c r="AK19"/>
  <c r="AI19"/>
  <c r="AI8"/>
  <c r="AI47" l="1"/>
  <c r="AK47"/>
  <c r="AJ47"/>
  <c r="AC8" l="1"/>
  <c r="AC19"/>
  <c r="AV19" l="1"/>
  <c r="AC47"/>
  <c r="AX47"/>
  <c r="AY47"/>
  <c r="AZ47"/>
  <c r="BA47" l="1"/>
  <c r="AV8"/>
  <c r="AV47" s="1"/>
  <c r="AD19" l="1"/>
  <c r="AD8"/>
  <c r="AD47" l="1"/>
  <c r="AB47" s="1"/>
  <c r="AE19"/>
  <c r="AE8"/>
  <c r="AE47" l="1"/>
</calcChain>
</file>

<file path=xl/sharedStrings.xml><?xml version="1.0" encoding="utf-8"?>
<sst xmlns="http://schemas.openxmlformats.org/spreadsheetml/2006/main" count="402" uniqueCount="119">
  <si>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</si>
  <si>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</si>
  <si>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</si>
  <si>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</si>
  <si>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</si>
  <si>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</si>
  <si>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</si>
  <si>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</si>
  <si>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</si>
  <si>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</si>
  <si>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</si>
  <si>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</si>
  <si>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</si>
  <si>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</si>
  <si>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</si>
  <si>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</si>
  <si>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</si>
  <si>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</si>
  <si>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</si>
  <si>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</si>
  <si>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</si>
  <si>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</si>
  <si>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</si>
  <si>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</si>
  <si>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</si>
  <si>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</si>
  <si>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</si>
  <si>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</si>
  <si>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</si>
  <si>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</si>
  <si>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</si>
  <si>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</si>
  <si>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</si>
  <si>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</si>
  <si>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</si>
  <si>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</si>
  <si>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</si>
  <si>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</si>
  <si>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</si>
  <si>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</si>
  <si>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</si>
  <si>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</si>
  <si>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</si>
  <si>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</si>
  <si>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</si>
  <si>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</si>
  <si>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</si>
  <si>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</si>
  <si>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</si>
  <si>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</si>
  <si>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</si>
  <si>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</si>
  <si>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</si>
  <si>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</si>
  <si>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</si>
  <si>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</si>
  <si>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</si>
  <si>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</si>
  <si>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</si>
  <si>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</si>
  <si>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</si>
  <si>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</si>
  <si>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</si>
  <si>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</si>
  <si>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</si>
  <si>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</si>
  <si>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</si>
  <si>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</si>
  <si>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</si>
  <si>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</si>
  <si>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14=13/12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</si>
  <si>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</si>
  <si>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</si>
  <si>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за март</t>
  </si>
  <si>
    <t>за апрель</t>
  </si>
  <si>
    <t>за май</t>
  </si>
  <si>
    <t>за июнь</t>
  </si>
  <si>
    <t>за июль</t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</si>
  <si>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01.07.2024)</t>
    </r>
  </si>
  <si>
    <t>за август</t>
  </si>
  <si>
    <t>Удержание дотаций 
в 2024 году в связи с исполнением показателей 
за 2023 год, 
тыс. рублей</t>
  </si>
  <si>
    <t>за сентябрь</t>
  </si>
  <si>
    <t>Объем алкогольной продукции, зафиксированный в единой государственной автоматизированной информационной системе (дкл.)</t>
  </si>
  <si>
    <t>за октябрь</t>
  </si>
  <si>
    <t>за 2024 год</t>
  </si>
  <si>
    <t>Общая площадь введенного в эксплуатацию жилья 
с учетом индивидуального жилищного строительства</t>
  </si>
  <si>
    <t>Валовой сбор зерна в весе после доработки (тыс. тонн)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</si>
  <si>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</si>
  <si>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</si>
  <si>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18=17/16</t>
  </si>
  <si>
    <t>22=21/20</t>
  </si>
  <si>
    <t>26=25/24</t>
  </si>
  <si>
    <t>Х</t>
  </si>
  <si>
    <t>Сумма не подлежащая перечислению при подведении итогов за 2024 год за превышение предельных значений уровня муниципального долга, установленных абзацами с восьмого по одиннадцатый п.5 Правил и условий предоставления дотаций</t>
  </si>
  <si>
    <t>Распределение за отчетный период с учетом удержания и сумм, неподлежащих перечислению, тыс. рублей</t>
  </si>
  <si>
    <t>за ноябрь</t>
  </si>
  <si>
    <t>Распределение дотаций за вычетом предоставленных дотаций за январь-ноябрь, тыс. рублей</t>
  </si>
  <si>
    <t>Соблюдение норматива формирования расходов на содержание органов местного самоуправления</t>
  </si>
  <si>
    <t>непривлечение кредитов кредитных организаций в декабре 2024 года</t>
  </si>
  <si>
    <t>МО, муниципальный долг которых на 01.01.2025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</si>
  <si>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декабре 2024 года (не применяется если объем долга на 01.01.2025 не превышает его объем по состоянию на начало 2024 года)</t>
  </si>
  <si>
    <t>Эффективность вовлечения объектов недвижимости 
в налоговый оборот</t>
  </si>
  <si>
    <t>Общая площадь введенного в эксплуатацию жилья с учетом индивидуального жилищного строительства</t>
  </si>
  <si>
    <t>Валовой сбор зерна в весе после доработки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</si>
  <si>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</si>
  <si>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</si>
  <si>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>Факторный анализ влияния отдельных показателей на итоговое распределение за 2024 год</t>
  </si>
  <si>
    <t>30=28*29</t>
  </si>
  <si>
    <t>31=30-29</t>
  </si>
  <si>
    <t>34=30-32-33</t>
  </si>
  <si>
    <t>48=34-(35+...+47)</t>
  </si>
  <si>
    <t>Распределение (+) / Взыскание (-) за отчётный период с учетом выполнения условий предоставления дотаций, тыс. рублей</t>
  </si>
  <si>
    <t xml:space="preserve"> + / -
(5)=(2)*(4)/(24)</t>
  </si>
  <si>
    <t xml:space="preserve"> + / -
(8)=(2)*(7)/(24)</t>
  </si>
  <si>
    <t xml:space="preserve"> + / -
(11)=(2)*(10)/(24)</t>
  </si>
  <si>
    <t xml:space="preserve"> + / -
(14)=(2)*(13)/(24)</t>
  </si>
  <si>
    <t xml:space="preserve"> + / -
(17)=(2)*(16)/(24)</t>
  </si>
  <si>
    <t xml:space="preserve"> + / -
(20)=(2)*(19)/(24)</t>
  </si>
  <si>
    <t xml:space="preserve"> + / -
(23)=(2)*(22)/(24)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</si>
</sst>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9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106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166" fontId="17" fillId="12" borderId="3" xfId="44" applyNumberFormat="1" applyFont="1" applyFill="1" applyBorder="1" applyAlignment="1">
      <alignment horizontal="center" vertical="top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" fillId="21" borderId="3" xfId="0" applyFont="1" applyFill="1" applyBorder="1" applyAlignment="1">
      <alignment horizontal="center" vertical="center" wrapText="1"/>
    </xf>
    <xf numFmtId="168" fontId="13" fillId="0" borderId="3" xfId="0" applyNumberFormat="1" applyFont="1" applyFill="1" applyBorder="1" applyAlignment="1">
      <alignment horizontal="right" vertical="center"/>
    </xf>
    <xf numFmtId="166" fontId="13" fillId="0" borderId="0" xfId="0" applyNumberFormat="1" applyFont="1" applyFill="1" applyBorder="1" applyAlignment="1">
      <alignment vertical="center"/>
    </xf>
    <xf numFmtId="0" fontId="22" fillId="16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6" fillId="11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9" borderId="14" xfId="0" applyFont="1" applyFill="1" applyBorder="1" applyAlignment="1">
      <alignment horizontal="center" vertical="center" wrapText="1"/>
    </xf>
    <xf numFmtId="0" fontId="2" fillId="19" borderId="15" xfId="0" applyFont="1" applyFill="1" applyBorder="1" applyAlignment="1">
      <alignment horizontal="center" vertical="center" wrapText="1"/>
    </xf>
    <xf numFmtId="0" fontId="2" fillId="19" borderId="17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1" borderId="8" xfId="0" applyFont="1" applyFill="1" applyBorder="1" applyAlignment="1">
      <alignment horizontal="center" vertical="center" wrapText="1"/>
    </xf>
    <xf numFmtId="0" fontId="1" fillId="21" borderId="9" xfId="0" applyFont="1" applyFill="1" applyBorder="1" applyAlignment="1">
      <alignment horizontal="center" vertical="center" wrapText="1"/>
    </xf>
    <xf numFmtId="0" fontId="1" fillId="21" borderId="10" xfId="0" applyFont="1" applyFill="1" applyBorder="1" applyAlignment="1">
      <alignment horizontal="center" vertical="center" wrapText="1"/>
    </xf>
    <xf numFmtId="0" fontId="1" fillId="21" borderId="4" xfId="0" applyFont="1" applyFill="1" applyBorder="1" applyAlignment="1">
      <alignment horizontal="center" vertical="center" wrapText="1"/>
    </xf>
    <xf numFmtId="0" fontId="1" fillId="21" borderId="0" xfId="0" applyFont="1" applyFill="1" applyBorder="1" applyAlignment="1">
      <alignment horizontal="center" vertical="center" wrapText="1"/>
    </xf>
    <xf numFmtId="0" fontId="1" fillId="21" borderId="16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14" xfId="0" applyFont="1" applyFill="1" applyBorder="1" applyAlignment="1">
      <alignment horizontal="center" vertical="center" wrapText="1"/>
    </xf>
    <xf numFmtId="0" fontId="1" fillId="20" borderId="15" xfId="0" applyFont="1" applyFill="1" applyBorder="1" applyAlignment="1">
      <alignment horizontal="center" vertical="center" wrapText="1"/>
    </xf>
    <xf numFmtId="0" fontId="1" fillId="20" borderId="17" xfId="0" applyFont="1" applyFill="1" applyBorder="1" applyAlignment="1">
      <alignment horizontal="center" vertical="center" wrapText="1"/>
    </xf>
    <xf numFmtId="0" fontId="16" fillId="22" borderId="14" xfId="0" applyFont="1" applyFill="1" applyBorder="1" applyAlignment="1">
      <alignment horizontal="center" vertical="center" wrapText="1"/>
    </xf>
    <xf numFmtId="0" fontId="16" fillId="22" borderId="15" xfId="0" applyFont="1" applyFill="1" applyBorder="1" applyAlignment="1">
      <alignment horizontal="center" vertical="center" wrapText="1"/>
    </xf>
    <xf numFmtId="0" fontId="16" fillId="22" borderId="1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O53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" sqref="B1:P1"/>
    </sheetView>
  </sheetViews>
  <sheetFormatPr defaultColWidth="9.140625" defaultRowHeight="15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0.140625" style="1" customWidth="1"/>
    <col min="17" max="17" width="10.42578125" style="1" customWidth="1"/>
    <col min="18" max="18" width="13.85546875" style="1" customWidth="1"/>
    <col min="19" max="19" width="6.5703125" style="1" customWidth="1"/>
    <col min="20" max="20" width="11.5703125" style="1" customWidth="1"/>
    <col min="21" max="21" width="11.42578125" style="1" customWidth="1"/>
    <col min="22" max="22" width="13.85546875" style="1" customWidth="1"/>
    <col min="23" max="23" width="6.5703125" style="1" customWidth="1"/>
    <col min="24" max="24" width="11.5703125" style="1" customWidth="1"/>
    <col min="25" max="25" width="12" style="1" customWidth="1"/>
    <col min="26" max="26" width="13.85546875" style="1" customWidth="1"/>
    <col min="27" max="27" width="6.5703125" style="1" customWidth="1"/>
    <col min="28" max="28" width="13" style="1" customWidth="1"/>
    <col min="29" max="29" width="11.42578125" style="1" customWidth="1"/>
    <col min="30" max="30" width="13.5703125" style="1" customWidth="1"/>
    <col min="31" max="31" width="14.28515625" style="1" customWidth="1"/>
    <col min="32" max="32" width="13.85546875" style="1" customWidth="1"/>
    <col min="33" max="33" width="20.42578125" style="1" customWidth="1"/>
    <col min="34" max="34" width="14.28515625" style="1" customWidth="1"/>
    <col min="35" max="35" width="13" style="1" customWidth="1"/>
    <col min="36" max="36" width="12.28515625" style="1" customWidth="1"/>
    <col min="37" max="44" width="13.5703125" style="1" customWidth="1"/>
    <col min="45" max="47" width="13.42578125" style="1" customWidth="1"/>
    <col min="48" max="48" width="15.140625" style="1" customWidth="1"/>
    <col min="49" max="49" width="16.5703125" style="1" customWidth="1"/>
    <col min="50" max="50" width="18.42578125" style="1" customWidth="1"/>
    <col min="51" max="51" width="18.85546875" style="1" customWidth="1"/>
    <col min="52" max="52" width="21.140625" style="1" customWidth="1"/>
    <col min="53" max="53" width="17.85546875" style="1" customWidth="1"/>
    <col min="54" max="54" width="38" style="2" customWidth="1"/>
    <col min="55" max="55" width="13.85546875" style="2" bestFit="1" customWidth="1"/>
    <col min="56" max="56" width="11.85546875" style="2" bestFit="1" customWidth="1"/>
    <col min="57" max="16384" width="9.140625" style="1"/>
  </cols>
  <sheetData>
    <row r="1" spans="1:67" ht="21.75" customHeight="1">
      <c r="B1" s="82" t="s">
        <v>53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</row>
    <row r="2" spans="1:67">
      <c r="A2" s="35" t="s">
        <v>84</v>
      </c>
    </row>
    <row r="3" spans="1:67" ht="33" customHeight="1">
      <c r="A3" s="81" t="s">
        <v>15</v>
      </c>
      <c r="B3" s="85" t="s">
        <v>54</v>
      </c>
      <c r="C3" s="85"/>
      <c r="D3" s="94" t="s">
        <v>82</v>
      </c>
      <c r="E3" s="94"/>
      <c r="F3" s="94"/>
      <c r="G3" s="94"/>
      <c r="H3" s="94" t="s">
        <v>78</v>
      </c>
      <c r="I3" s="94"/>
      <c r="J3" s="94"/>
      <c r="K3" s="94"/>
      <c r="L3" s="94" t="s">
        <v>85</v>
      </c>
      <c r="M3" s="94"/>
      <c r="N3" s="94"/>
      <c r="O3" s="94"/>
      <c r="P3" s="86" t="s">
        <v>86</v>
      </c>
      <c r="Q3" s="87"/>
      <c r="R3" s="87"/>
      <c r="S3" s="88"/>
      <c r="T3" s="86" t="s">
        <v>87</v>
      </c>
      <c r="U3" s="87"/>
      <c r="V3" s="87"/>
      <c r="W3" s="88"/>
      <c r="X3" s="86" t="s">
        <v>88</v>
      </c>
      <c r="Y3" s="87"/>
      <c r="Z3" s="87"/>
      <c r="AA3" s="88"/>
      <c r="AB3" s="84" t="s">
        <v>47</v>
      </c>
      <c r="AC3" s="83" t="s">
        <v>57</v>
      </c>
      <c r="AD3" s="81" t="s">
        <v>58</v>
      </c>
      <c r="AE3" s="65" t="s">
        <v>59</v>
      </c>
      <c r="AF3" s="65" t="s">
        <v>80</v>
      </c>
      <c r="AG3" s="65" t="s">
        <v>93</v>
      </c>
      <c r="AH3" s="65" t="s">
        <v>94</v>
      </c>
      <c r="AI3" s="68" t="s">
        <v>61</v>
      </c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70"/>
      <c r="AV3" s="81" t="s">
        <v>96</v>
      </c>
      <c r="AW3" s="74" t="s">
        <v>56</v>
      </c>
      <c r="AX3" s="75"/>
      <c r="AY3" s="75"/>
      <c r="AZ3" s="76"/>
      <c r="BA3" s="65" t="s">
        <v>111</v>
      </c>
    </row>
    <row r="4" spans="1:67" ht="42.75" customHeight="1">
      <c r="A4" s="81"/>
      <c r="B4" s="85"/>
      <c r="C4" s="85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89"/>
      <c r="Q4" s="90"/>
      <c r="R4" s="90"/>
      <c r="S4" s="91"/>
      <c r="T4" s="89"/>
      <c r="U4" s="90"/>
      <c r="V4" s="90"/>
      <c r="W4" s="91"/>
      <c r="X4" s="89"/>
      <c r="Y4" s="90"/>
      <c r="Z4" s="90"/>
      <c r="AA4" s="91"/>
      <c r="AB4" s="84"/>
      <c r="AC4" s="83"/>
      <c r="AD4" s="81"/>
      <c r="AE4" s="66"/>
      <c r="AF4" s="66"/>
      <c r="AG4" s="66"/>
      <c r="AH4" s="66"/>
      <c r="AI4" s="71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3"/>
      <c r="AV4" s="81"/>
      <c r="AW4" s="77" t="s">
        <v>97</v>
      </c>
      <c r="AX4" s="80" t="s">
        <v>98</v>
      </c>
      <c r="AY4" s="80"/>
      <c r="AZ4" s="80" t="s">
        <v>100</v>
      </c>
      <c r="BA4" s="66"/>
    </row>
    <row r="5" spans="1:67" ht="87" customHeight="1">
      <c r="A5" s="81"/>
      <c r="B5" s="85"/>
      <c r="C5" s="85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89"/>
      <c r="Q5" s="90"/>
      <c r="R5" s="90"/>
      <c r="S5" s="91"/>
      <c r="T5" s="89"/>
      <c r="U5" s="90"/>
      <c r="V5" s="90"/>
      <c r="W5" s="91"/>
      <c r="X5" s="89"/>
      <c r="Y5" s="90"/>
      <c r="Z5" s="90"/>
      <c r="AA5" s="91"/>
      <c r="AB5" s="84"/>
      <c r="AC5" s="83"/>
      <c r="AD5" s="81"/>
      <c r="AE5" s="66"/>
      <c r="AF5" s="66"/>
      <c r="AG5" s="66"/>
      <c r="AH5" s="66"/>
      <c r="AI5" s="81" t="s">
        <v>62</v>
      </c>
      <c r="AJ5" s="65" t="s">
        <v>63</v>
      </c>
      <c r="AK5" s="81" t="s">
        <v>64</v>
      </c>
      <c r="AL5" s="65" t="s">
        <v>71</v>
      </c>
      <c r="AM5" s="65" t="s">
        <v>73</v>
      </c>
      <c r="AN5" s="65" t="s">
        <v>74</v>
      </c>
      <c r="AO5" s="65" t="s">
        <v>75</v>
      </c>
      <c r="AP5" s="65" t="s">
        <v>76</v>
      </c>
      <c r="AQ5" s="65" t="s">
        <v>77</v>
      </c>
      <c r="AR5" s="65" t="s">
        <v>79</v>
      </c>
      <c r="AS5" s="65" t="s">
        <v>81</v>
      </c>
      <c r="AT5" s="65" t="s">
        <v>83</v>
      </c>
      <c r="AU5" s="65" t="s">
        <v>95</v>
      </c>
      <c r="AV5" s="81"/>
      <c r="AW5" s="78"/>
      <c r="AX5" s="80" t="s">
        <v>60</v>
      </c>
      <c r="AY5" s="80" t="s">
        <v>99</v>
      </c>
      <c r="AZ5" s="80"/>
      <c r="BA5" s="66"/>
    </row>
    <row r="6" spans="1:67" ht="52.5" customHeight="1">
      <c r="A6" s="81"/>
      <c r="B6" s="43" t="s">
        <v>48</v>
      </c>
      <c r="C6" s="43" t="s">
        <v>16</v>
      </c>
      <c r="D6" s="49" t="s">
        <v>65</v>
      </c>
      <c r="E6" s="49" t="s">
        <v>66</v>
      </c>
      <c r="F6" s="49" t="s">
        <v>67</v>
      </c>
      <c r="G6" s="49" t="s">
        <v>16</v>
      </c>
      <c r="H6" s="49" t="s">
        <v>65</v>
      </c>
      <c r="I6" s="49" t="s">
        <v>66</v>
      </c>
      <c r="J6" s="49" t="s">
        <v>67</v>
      </c>
      <c r="K6" s="49" t="s">
        <v>16</v>
      </c>
      <c r="L6" s="49" t="s">
        <v>65</v>
      </c>
      <c r="M6" s="49" t="s">
        <v>66</v>
      </c>
      <c r="N6" s="49" t="s">
        <v>67</v>
      </c>
      <c r="O6" s="49" t="s">
        <v>16</v>
      </c>
      <c r="P6" s="58" t="s">
        <v>65</v>
      </c>
      <c r="Q6" s="58" t="s">
        <v>66</v>
      </c>
      <c r="R6" s="58" t="s">
        <v>67</v>
      </c>
      <c r="S6" s="58" t="s">
        <v>16</v>
      </c>
      <c r="T6" s="58" t="s">
        <v>65</v>
      </c>
      <c r="U6" s="58" t="s">
        <v>66</v>
      </c>
      <c r="V6" s="58" t="s">
        <v>67</v>
      </c>
      <c r="W6" s="58" t="s">
        <v>16</v>
      </c>
      <c r="X6" s="58" t="s">
        <v>65</v>
      </c>
      <c r="Y6" s="58" t="s">
        <v>66</v>
      </c>
      <c r="Z6" s="58" t="s">
        <v>67</v>
      </c>
      <c r="AA6" s="58" t="s">
        <v>16</v>
      </c>
      <c r="AB6" s="84"/>
      <c r="AC6" s="83"/>
      <c r="AD6" s="81"/>
      <c r="AE6" s="67"/>
      <c r="AF6" s="67"/>
      <c r="AG6" s="66"/>
      <c r="AH6" s="67"/>
      <c r="AI6" s="81"/>
      <c r="AJ6" s="67"/>
      <c r="AK6" s="81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81"/>
      <c r="AW6" s="79"/>
      <c r="AX6" s="80"/>
      <c r="AY6" s="80"/>
      <c r="AZ6" s="80"/>
      <c r="BA6" s="66"/>
    </row>
    <row r="7" spans="1:67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68</v>
      </c>
      <c r="G7" s="13">
        <v>7</v>
      </c>
      <c r="H7" s="13">
        <v>8</v>
      </c>
      <c r="I7" s="13">
        <v>9</v>
      </c>
      <c r="J7" s="13" t="s">
        <v>69</v>
      </c>
      <c r="K7" s="13">
        <v>11</v>
      </c>
      <c r="L7" s="13">
        <v>12</v>
      </c>
      <c r="M7" s="13">
        <v>13</v>
      </c>
      <c r="N7" s="13" t="s">
        <v>70</v>
      </c>
      <c r="O7" s="13">
        <v>15</v>
      </c>
      <c r="P7" s="13">
        <v>16</v>
      </c>
      <c r="Q7" s="13">
        <v>17</v>
      </c>
      <c r="R7" s="13" t="s">
        <v>89</v>
      </c>
      <c r="S7" s="13">
        <v>19</v>
      </c>
      <c r="T7" s="13">
        <v>20</v>
      </c>
      <c r="U7" s="13">
        <v>21</v>
      </c>
      <c r="V7" s="13" t="s">
        <v>90</v>
      </c>
      <c r="W7" s="13">
        <v>23</v>
      </c>
      <c r="X7" s="13">
        <v>24</v>
      </c>
      <c r="Y7" s="13">
        <v>25</v>
      </c>
      <c r="Z7" s="13" t="s">
        <v>91</v>
      </c>
      <c r="AA7" s="13">
        <v>27</v>
      </c>
      <c r="AB7" s="13">
        <v>28</v>
      </c>
      <c r="AC7" s="13">
        <v>29</v>
      </c>
      <c r="AD7" s="13" t="s">
        <v>107</v>
      </c>
      <c r="AE7" s="13" t="s">
        <v>108</v>
      </c>
      <c r="AF7" s="13">
        <v>32</v>
      </c>
      <c r="AG7" s="13">
        <v>33</v>
      </c>
      <c r="AH7" s="13" t="s">
        <v>109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61" t="s">
        <v>110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2"/>
      <c r="BC7" s="2"/>
      <c r="BD7" s="2"/>
      <c r="BE7" s="1"/>
    </row>
    <row r="8" spans="1:67" s="3" customFormat="1" ht="32.85" customHeight="1">
      <c r="A8" s="20" t="s">
        <v>49</v>
      </c>
      <c r="B8" s="9"/>
      <c r="C8" s="9"/>
      <c r="D8" s="55">
        <f>SUM(D9:D18)</f>
        <v>1821556</v>
      </c>
      <c r="E8" s="55">
        <f>SUM(E9:E18)</f>
        <v>1907666</v>
      </c>
      <c r="F8" s="50">
        <f>IF(E8/D8&gt;1.2,IF((E8/D8-1.2)*0.1+1.2&gt;1.3,1.3,(E8/D8-1.2)*0.1+1.2),E8/D8)</f>
        <v>1.0472727711912233</v>
      </c>
      <c r="G8" s="9"/>
      <c r="H8" s="9"/>
      <c r="I8" s="9"/>
      <c r="J8" s="9"/>
      <c r="K8" s="9"/>
      <c r="L8" s="55">
        <f>SUM(L9:L18)</f>
        <v>1571950</v>
      </c>
      <c r="M8" s="55">
        <f>SUM(M9:M18)</f>
        <v>951339</v>
      </c>
      <c r="N8" s="50">
        <f>IF(M8/L8&gt;1.2,IF((M8/L8-1.2)*0.1+1.2&gt;1.3,1.3,(M8/L8-1.2)*0.1+1.2),M8/L8)</f>
        <v>0.60519673017589615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10"/>
      <c r="AC8" s="45">
        <f t="shared" ref="AC8:AV8" si="0">SUM(AC9:AC18)</f>
        <v>2100916</v>
      </c>
      <c r="AD8" s="18">
        <f t="shared" si="0"/>
        <v>1962421.7</v>
      </c>
      <c r="AE8" s="18">
        <f t="shared" si="0"/>
        <v>-138494.30000000005</v>
      </c>
      <c r="AF8" s="18">
        <f t="shared" ref="AF8" si="1">SUM(AF9:AF18)</f>
        <v>65472.299999999996</v>
      </c>
      <c r="AG8" s="18">
        <f>SUM(AG9:AG18)</f>
        <v>0</v>
      </c>
      <c r="AH8" s="18">
        <f>SUM(AH9:AH18)</f>
        <v>1896949.4000000004</v>
      </c>
      <c r="AI8" s="18">
        <f t="shared" si="0"/>
        <v>0</v>
      </c>
      <c r="AJ8" s="18">
        <f t="shared" si="0"/>
        <v>173158.3</v>
      </c>
      <c r="AK8" s="18">
        <f t="shared" si="0"/>
        <v>0</v>
      </c>
      <c r="AL8" s="18">
        <f t="shared" si="0"/>
        <v>173158.39999999999</v>
      </c>
      <c r="AM8" s="18">
        <f t="shared" si="0"/>
        <v>174325</v>
      </c>
      <c r="AN8" s="18">
        <f t="shared" si="0"/>
        <v>157913.09999999998</v>
      </c>
      <c r="AO8" s="18">
        <f t="shared" si="0"/>
        <v>112549.3</v>
      </c>
      <c r="AP8" s="18">
        <f t="shared" si="0"/>
        <v>120554.00000000001</v>
      </c>
      <c r="AQ8" s="18">
        <f t="shared" si="0"/>
        <v>109828.5</v>
      </c>
      <c r="AR8" s="18">
        <f t="shared" si="0"/>
        <v>133951</v>
      </c>
      <c r="AS8" s="18">
        <f t="shared" si="0"/>
        <v>276364.19999999995</v>
      </c>
      <c r="AT8" s="18">
        <f t="shared" si="0"/>
        <v>187431.30000000002</v>
      </c>
      <c r="AU8" s="18">
        <f t="shared" si="0"/>
        <v>168470.5</v>
      </c>
      <c r="AV8" s="18">
        <f t="shared" si="0"/>
        <v>109245.8</v>
      </c>
      <c r="AW8" s="18"/>
      <c r="AX8" s="18"/>
      <c r="AY8" s="18"/>
      <c r="AZ8" s="18"/>
      <c r="BA8" s="18">
        <f>SUM(BA9:BA18)</f>
        <v>109245.8</v>
      </c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</row>
    <row r="9" spans="1:67" s="2" customFormat="1" ht="16.5" customHeight="1">
      <c r="A9" s="5" t="s">
        <v>5</v>
      </c>
      <c r="B9" s="4">
        <v>1</v>
      </c>
      <c r="C9" s="4">
        <v>10</v>
      </c>
      <c r="D9" s="4">
        <v>944071</v>
      </c>
      <c r="E9" s="4">
        <v>974795</v>
      </c>
      <c r="F9" s="54">
        <f>IF(G9=0,0,IF(D9=0,1,IF(E9&lt;0,0,IF(E9/D9&gt;1.2,IF((E9/D9-1.2)*0.1+1.2&gt;1.3,1.3,(E9/D9-1.2)*0.1+1.2),E9/D9))))</f>
        <v>1.0325441624623573</v>
      </c>
      <c r="G9" s="4">
        <v>15</v>
      </c>
      <c r="H9" s="4">
        <v>200</v>
      </c>
      <c r="I9" s="41">
        <v>186</v>
      </c>
      <c r="J9" s="54">
        <f>IF(K9=0,0,IF(H9=0,1,IF(I9&lt;0,0,IF(I9/H9&gt;1.2,IF((I9/H9-1.2)*0.1+1.2&gt;1.3,1.3,(I9/H9-1.2)*0.1+1.2),I9/H9))))</f>
        <v>0.93</v>
      </c>
      <c r="K9" s="4">
        <v>20</v>
      </c>
      <c r="L9" s="4">
        <v>1177270</v>
      </c>
      <c r="M9" s="4">
        <v>615763</v>
      </c>
      <c r="N9" s="54">
        <f>IF(O9=0,0,IF(L9=0,1,IF(M9&lt;0,0,IF(M9/L9&gt;1.2,IF((M9/L9-1.2)*0.1+1.2&gt;1.3,1.3,(M9/L9-1.2)*0.1+1.2),M9/L9))))</f>
        <v>0.52304314218488535</v>
      </c>
      <c r="O9" s="4">
        <v>15</v>
      </c>
      <c r="P9" s="4" t="s">
        <v>92</v>
      </c>
      <c r="Q9" s="4" t="s">
        <v>92</v>
      </c>
      <c r="R9" s="4" t="s">
        <v>92</v>
      </c>
      <c r="S9" s="4" t="s">
        <v>92</v>
      </c>
      <c r="T9" s="4" t="s">
        <v>92</v>
      </c>
      <c r="U9" s="4" t="s">
        <v>92</v>
      </c>
      <c r="V9" s="4" t="s">
        <v>92</v>
      </c>
      <c r="W9" s="4" t="s">
        <v>92</v>
      </c>
      <c r="X9" s="4" t="s">
        <v>92</v>
      </c>
      <c r="Y9" s="4" t="s">
        <v>92</v>
      </c>
      <c r="Z9" s="4" t="s">
        <v>92</v>
      </c>
      <c r="AA9" s="4" t="s">
        <v>92</v>
      </c>
      <c r="AB9" s="24">
        <f>(B9*C9+F9*G9+J9*K9+N9*O9)/(C9+G9+K9+O9)</f>
        <v>0.86556349282847733</v>
      </c>
      <c r="AC9" s="48">
        <v>565350</v>
      </c>
      <c r="AD9" s="19">
        <f>ROUND(AB9*AC9,1)</f>
        <v>489346.3</v>
      </c>
      <c r="AE9" s="19">
        <f>AD9-AC9</f>
        <v>-76003.700000000012</v>
      </c>
      <c r="AF9" s="19">
        <v>14469.3</v>
      </c>
      <c r="AG9" s="19"/>
      <c r="AH9" s="19">
        <f>AD9-AF9-AG9</f>
        <v>474877</v>
      </c>
      <c r="AI9" s="19"/>
      <c r="AJ9" s="19">
        <v>46497.8</v>
      </c>
      <c r="AK9" s="19"/>
      <c r="AL9" s="19">
        <v>46497.8</v>
      </c>
      <c r="AM9" s="19">
        <v>47664.6</v>
      </c>
      <c r="AN9" s="19">
        <v>37342.6</v>
      </c>
      <c r="AO9" s="19">
        <v>31294.2</v>
      </c>
      <c r="AP9" s="19">
        <v>39544.5</v>
      </c>
      <c r="AQ9" s="19">
        <v>11652.2</v>
      </c>
      <c r="AR9" s="19">
        <v>36615.599999999999</v>
      </c>
      <c r="AS9" s="19">
        <v>69085.899999999994</v>
      </c>
      <c r="AT9" s="19">
        <v>32038.7</v>
      </c>
      <c r="AU9" s="19">
        <v>41270.300000000003</v>
      </c>
      <c r="AV9" s="19">
        <f>ROUND(AH9-SUM(AI9:AU9),1)</f>
        <v>35372.800000000003</v>
      </c>
      <c r="AW9" s="41"/>
      <c r="AX9" s="41"/>
      <c r="AY9" s="41"/>
      <c r="AZ9" s="42"/>
      <c r="BA9" s="19">
        <f>IF(AND(AV9&gt;0,OR(AW9="+",AX9="+",AY9="+",AZ9="+")),0,AV9)</f>
        <v>35372.800000000003</v>
      </c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</row>
    <row r="10" spans="1:67" s="2" customFormat="1" ht="17.100000000000001" customHeight="1">
      <c r="A10" s="5" t="s">
        <v>6</v>
      </c>
      <c r="B10" s="4">
        <v>1</v>
      </c>
      <c r="C10" s="4">
        <v>10</v>
      </c>
      <c r="D10" s="4">
        <v>443731</v>
      </c>
      <c r="E10" s="4">
        <v>478342</v>
      </c>
      <c r="F10" s="54">
        <f t="shared" ref="F10:F18" si="2">IF(G10=0,0,IF(D10=0,1,IF(E10&lt;0,0,IF(E10/D10&gt;1.2,IF((E10/D10-1.2)*0.1+1.2&gt;1.3,1.3,(E10/D10-1.2)*0.1+1.2),E10/D10))))</f>
        <v>1.0779999594348828</v>
      </c>
      <c r="G10" s="4">
        <v>15</v>
      </c>
      <c r="H10" s="4">
        <v>200</v>
      </c>
      <c r="I10" s="41">
        <v>196.9</v>
      </c>
      <c r="J10" s="54">
        <f t="shared" ref="J10:J17" si="3">IF(K10=0,0,IF(H10=0,1,IF(I10&lt;0,0,IF(I10/H10&gt;1.2,IF((I10/H10-1.2)*0.1+1.2&gt;1.3,1.3,(I10/H10-1.2)*0.1+1.2),I10/H10))))</f>
        <v>0.98450000000000004</v>
      </c>
      <c r="K10" s="4">
        <v>20</v>
      </c>
      <c r="L10" s="4">
        <v>231596</v>
      </c>
      <c r="M10" s="4">
        <v>79499</v>
      </c>
      <c r="N10" s="54">
        <f t="shared" ref="N10:N17" si="4">IF(O10=0,0,IF(L10=0,1,IF(M10&lt;0,0,IF(M10/L10&gt;1.2,IF((M10/L10-1.2)*0.1+1.2&gt;1.3,1.3,(M10/L10-1.2)*0.1+1.2),M10/L10))))</f>
        <v>0.34326585951398125</v>
      </c>
      <c r="O10" s="4">
        <v>15</v>
      </c>
      <c r="P10" s="4" t="s">
        <v>92</v>
      </c>
      <c r="Q10" s="4" t="s">
        <v>92</v>
      </c>
      <c r="R10" s="4" t="s">
        <v>92</v>
      </c>
      <c r="S10" s="4" t="s">
        <v>92</v>
      </c>
      <c r="T10" s="4" t="s">
        <v>92</v>
      </c>
      <c r="U10" s="4" t="s">
        <v>92</v>
      </c>
      <c r="V10" s="4" t="s">
        <v>92</v>
      </c>
      <c r="W10" s="4" t="s">
        <v>92</v>
      </c>
      <c r="X10" s="4" t="s">
        <v>92</v>
      </c>
      <c r="Y10" s="4" t="s">
        <v>92</v>
      </c>
      <c r="Z10" s="4" t="s">
        <v>92</v>
      </c>
      <c r="AA10" s="4" t="s">
        <v>92</v>
      </c>
      <c r="AB10" s="24">
        <f t="shared" ref="AB10:AB18" si="5">(B10*C10+F10*G10+J10*K10+N10*O10)/(C10+G10+K10+O10)</f>
        <v>0.85014978807054942</v>
      </c>
      <c r="AC10" s="48">
        <v>672631</v>
      </c>
      <c r="AD10" s="19">
        <f t="shared" ref="AD10:AD46" si="6">ROUND(AB10*AC10,1)</f>
        <v>571837.1</v>
      </c>
      <c r="AE10" s="19">
        <f t="shared" ref="AE10:AE46" si="7">AD10-AC10</f>
        <v>-100793.90000000002</v>
      </c>
      <c r="AF10" s="19">
        <v>27945.5</v>
      </c>
      <c r="AG10" s="19"/>
      <c r="AH10" s="19">
        <f t="shared" ref="AH10:AH45" si="8">AD10-AF10-AG10</f>
        <v>543891.6</v>
      </c>
      <c r="AI10" s="19"/>
      <c r="AJ10" s="19">
        <v>55974.5</v>
      </c>
      <c r="AK10" s="19"/>
      <c r="AL10" s="19">
        <v>55974.6</v>
      </c>
      <c r="AM10" s="19">
        <v>55974.5</v>
      </c>
      <c r="AN10" s="19">
        <v>55285.7</v>
      </c>
      <c r="AO10" s="19">
        <v>0</v>
      </c>
      <c r="AP10" s="19">
        <v>12979.2</v>
      </c>
      <c r="AQ10" s="19">
        <v>35529.300000000003</v>
      </c>
      <c r="AR10" s="19">
        <v>33456.800000000003</v>
      </c>
      <c r="AS10" s="19">
        <v>69410.2</v>
      </c>
      <c r="AT10" s="19">
        <v>54413.1</v>
      </c>
      <c r="AU10" s="19">
        <v>45694.3</v>
      </c>
      <c r="AV10" s="19">
        <f>ROUND(AH10-SUM(AI10:AU10),1)</f>
        <v>69199.399999999994</v>
      </c>
      <c r="AW10" s="42"/>
      <c r="AX10" s="41"/>
      <c r="AY10" s="41"/>
      <c r="AZ10" s="42"/>
      <c r="BA10" s="19">
        <f t="shared" ref="BA10:BA46" si="9">IF(AND(AV10&gt;0,OR(AW10="+",AX10="+",AY10="+",AZ10="+")),0,AV10)</f>
        <v>69199.399999999994</v>
      </c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</row>
    <row r="11" spans="1:67" s="2" customFormat="1" ht="17.100000000000001" customHeight="1">
      <c r="A11" s="5" t="s">
        <v>7</v>
      </c>
      <c r="B11" s="4">
        <v>1</v>
      </c>
      <c r="C11" s="4">
        <v>10</v>
      </c>
      <c r="D11" s="4">
        <v>136507</v>
      </c>
      <c r="E11" s="4">
        <v>142410</v>
      </c>
      <c r="F11" s="54">
        <f t="shared" si="2"/>
        <v>1.0432432036452344</v>
      </c>
      <c r="G11" s="4">
        <v>15</v>
      </c>
      <c r="H11" s="4">
        <v>200</v>
      </c>
      <c r="I11" s="41">
        <v>193</v>
      </c>
      <c r="J11" s="54">
        <f t="shared" si="3"/>
        <v>0.96499999999999997</v>
      </c>
      <c r="K11" s="4">
        <v>20</v>
      </c>
      <c r="L11" s="4">
        <v>38191</v>
      </c>
      <c r="M11" s="4">
        <v>47341</v>
      </c>
      <c r="N11" s="54">
        <f t="shared" si="4"/>
        <v>1.2039585242596422</v>
      </c>
      <c r="O11" s="4">
        <v>15</v>
      </c>
      <c r="P11" s="4" t="s">
        <v>92</v>
      </c>
      <c r="Q11" s="4" t="s">
        <v>92</v>
      </c>
      <c r="R11" s="4" t="s">
        <v>92</v>
      </c>
      <c r="S11" s="4" t="s">
        <v>92</v>
      </c>
      <c r="T11" s="4" t="s">
        <v>92</v>
      </c>
      <c r="U11" s="4" t="s">
        <v>92</v>
      </c>
      <c r="V11" s="4" t="s">
        <v>92</v>
      </c>
      <c r="W11" s="4" t="s">
        <v>92</v>
      </c>
      <c r="X11" s="4" t="s">
        <v>92</v>
      </c>
      <c r="Y11" s="4" t="s">
        <v>92</v>
      </c>
      <c r="Z11" s="4" t="s">
        <v>92</v>
      </c>
      <c r="AA11" s="4" t="s">
        <v>92</v>
      </c>
      <c r="AB11" s="24">
        <f t="shared" si="5"/>
        <v>1.0501337653095524</v>
      </c>
      <c r="AC11" s="48">
        <v>215062</v>
      </c>
      <c r="AD11" s="19">
        <f t="shared" si="6"/>
        <v>225843.9</v>
      </c>
      <c r="AE11" s="19">
        <f t="shared" si="7"/>
        <v>10781.899999999994</v>
      </c>
      <c r="AF11" s="19">
        <v>6927.2</v>
      </c>
      <c r="AG11" s="19"/>
      <c r="AH11" s="19">
        <f t="shared" si="8"/>
        <v>218916.69999999998</v>
      </c>
      <c r="AI11" s="19"/>
      <c r="AJ11" s="19">
        <v>18294.5</v>
      </c>
      <c r="AK11" s="19"/>
      <c r="AL11" s="19">
        <v>18294.599999999999</v>
      </c>
      <c r="AM11" s="19">
        <v>18294.5</v>
      </c>
      <c r="AN11" s="19">
        <v>17063.7</v>
      </c>
      <c r="AO11" s="19">
        <v>18551.5</v>
      </c>
      <c r="AP11" s="19">
        <v>16991.3</v>
      </c>
      <c r="AQ11" s="19">
        <v>14641.8</v>
      </c>
      <c r="AR11" s="19">
        <v>16020.2</v>
      </c>
      <c r="AS11" s="19">
        <v>27679.5</v>
      </c>
      <c r="AT11" s="19">
        <v>33477.1</v>
      </c>
      <c r="AU11" s="19">
        <v>20623.599999999999</v>
      </c>
      <c r="AV11" s="19">
        <f t="shared" ref="AV11:AV45" si="10">ROUND(AH11-SUM(AI11:AU11),1)</f>
        <v>-1015.6</v>
      </c>
      <c r="AW11" s="42"/>
      <c r="AX11" s="41"/>
      <c r="AY11" s="41"/>
      <c r="AZ11" s="42"/>
      <c r="BA11" s="19">
        <f t="shared" si="9"/>
        <v>-1015.6</v>
      </c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</row>
    <row r="12" spans="1:67" s="2" customFormat="1" ht="17.100000000000001" customHeight="1">
      <c r="A12" s="5" t="s">
        <v>8</v>
      </c>
      <c r="B12" s="4">
        <v>1</v>
      </c>
      <c r="C12" s="4">
        <v>10</v>
      </c>
      <c r="D12" s="4">
        <v>81744</v>
      </c>
      <c r="E12" s="4">
        <v>84124</v>
      </c>
      <c r="F12" s="54">
        <f t="shared" si="2"/>
        <v>1.0291152867488744</v>
      </c>
      <c r="G12" s="4">
        <v>15</v>
      </c>
      <c r="H12" s="4">
        <v>200</v>
      </c>
      <c r="I12" s="41">
        <v>197.7</v>
      </c>
      <c r="J12" s="54">
        <f t="shared" si="3"/>
        <v>0.98849999999999993</v>
      </c>
      <c r="K12" s="4">
        <v>20</v>
      </c>
      <c r="L12" s="4">
        <v>25596</v>
      </c>
      <c r="M12" s="4">
        <v>39812</v>
      </c>
      <c r="N12" s="54">
        <f t="shared" si="4"/>
        <v>1.2355399281137678</v>
      </c>
      <c r="O12" s="4">
        <v>15</v>
      </c>
      <c r="P12" s="4" t="s">
        <v>92</v>
      </c>
      <c r="Q12" s="4" t="s">
        <v>92</v>
      </c>
      <c r="R12" s="4" t="s">
        <v>92</v>
      </c>
      <c r="S12" s="4" t="s">
        <v>92</v>
      </c>
      <c r="T12" s="4" t="s">
        <v>92</v>
      </c>
      <c r="U12" s="4" t="s">
        <v>92</v>
      </c>
      <c r="V12" s="4" t="s">
        <v>92</v>
      </c>
      <c r="W12" s="4" t="s">
        <v>92</v>
      </c>
      <c r="X12" s="4" t="s">
        <v>92</v>
      </c>
      <c r="Y12" s="4" t="s">
        <v>92</v>
      </c>
      <c r="Z12" s="4" t="s">
        <v>92</v>
      </c>
      <c r="AA12" s="4" t="s">
        <v>92</v>
      </c>
      <c r="AB12" s="24">
        <f t="shared" si="5"/>
        <v>1.0623304703823271</v>
      </c>
      <c r="AC12" s="48">
        <v>122364</v>
      </c>
      <c r="AD12" s="19">
        <f t="shared" si="6"/>
        <v>129991</v>
      </c>
      <c r="AE12" s="19">
        <f t="shared" si="7"/>
        <v>7627</v>
      </c>
      <c r="AF12" s="19">
        <v>4553.7</v>
      </c>
      <c r="AG12" s="19"/>
      <c r="AH12" s="19">
        <f t="shared" si="8"/>
        <v>125437.3</v>
      </c>
      <c r="AI12" s="19"/>
      <c r="AJ12" s="19">
        <v>10381</v>
      </c>
      <c r="AK12" s="19"/>
      <c r="AL12" s="19">
        <v>10381</v>
      </c>
      <c r="AM12" s="19">
        <v>10381</v>
      </c>
      <c r="AN12" s="19">
        <v>9916.7999999999993</v>
      </c>
      <c r="AO12" s="19">
        <v>13426.9</v>
      </c>
      <c r="AP12" s="19">
        <v>10168.6</v>
      </c>
      <c r="AQ12" s="19">
        <v>7052.6</v>
      </c>
      <c r="AR12" s="19">
        <v>9918</v>
      </c>
      <c r="AS12" s="19">
        <v>16613.8</v>
      </c>
      <c r="AT12" s="19">
        <v>15406.6</v>
      </c>
      <c r="AU12" s="19">
        <v>11820</v>
      </c>
      <c r="AV12" s="19">
        <f t="shared" si="10"/>
        <v>-29</v>
      </c>
      <c r="AW12" s="41"/>
      <c r="AX12" s="41"/>
      <c r="AY12" s="41"/>
      <c r="AZ12" s="42"/>
      <c r="BA12" s="19">
        <f t="shared" si="9"/>
        <v>-29</v>
      </c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</row>
    <row r="13" spans="1:67" s="2" customFormat="1" ht="17.100000000000001" customHeight="1">
      <c r="A13" s="5" t="s">
        <v>9</v>
      </c>
      <c r="B13" s="4">
        <v>1</v>
      </c>
      <c r="C13" s="4">
        <v>10</v>
      </c>
      <c r="D13" s="4">
        <v>46536</v>
      </c>
      <c r="E13" s="4">
        <v>50753</v>
      </c>
      <c r="F13" s="54">
        <f t="shared" si="2"/>
        <v>1.0906180161595325</v>
      </c>
      <c r="G13" s="4">
        <v>15</v>
      </c>
      <c r="H13" s="4">
        <v>200</v>
      </c>
      <c r="I13" s="41">
        <v>176</v>
      </c>
      <c r="J13" s="54">
        <f t="shared" si="3"/>
        <v>0.88</v>
      </c>
      <c r="K13" s="4">
        <v>20</v>
      </c>
      <c r="L13" s="4">
        <v>12731</v>
      </c>
      <c r="M13" s="4">
        <v>23705</v>
      </c>
      <c r="N13" s="54">
        <f t="shared" si="4"/>
        <v>1.2661990417092137</v>
      </c>
      <c r="O13" s="4">
        <v>15</v>
      </c>
      <c r="P13" s="4" t="s">
        <v>92</v>
      </c>
      <c r="Q13" s="4" t="s">
        <v>92</v>
      </c>
      <c r="R13" s="4" t="s">
        <v>92</v>
      </c>
      <c r="S13" s="4" t="s">
        <v>92</v>
      </c>
      <c r="T13" s="4" t="s">
        <v>92</v>
      </c>
      <c r="U13" s="4" t="s">
        <v>92</v>
      </c>
      <c r="V13" s="4" t="s">
        <v>92</v>
      </c>
      <c r="W13" s="4" t="s">
        <v>92</v>
      </c>
      <c r="X13" s="4" t="s">
        <v>92</v>
      </c>
      <c r="Y13" s="4" t="s">
        <v>92</v>
      </c>
      <c r="Z13" s="4" t="s">
        <v>92</v>
      </c>
      <c r="AA13" s="4" t="s">
        <v>92</v>
      </c>
      <c r="AB13" s="24">
        <f t="shared" si="5"/>
        <v>1.0492042644671866</v>
      </c>
      <c r="AC13" s="48">
        <v>98089</v>
      </c>
      <c r="AD13" s="19">
        <f t="shared" si="6"/>
        <v>102915.4</v>
      </c>
      <c r="AE13" s="19">
        <f t="shared" si="7"/>
        <v>4826.3999999999942</v>
      </c>
      <c r="AF13" s="19"/>
      <c r="AG13" s="19"/>
      <c r="AH13" s="19">
        <f t="shared" si="8"/>
        <v>102915.4</v>
      </c>
      <c r="AI13" s="19"/>
      <c r="AJ13" s="19">
        <v>8555.5</v>
      </c>
      <c r="AK13" s="19"/>
      <c r="AL13" s="19">
        <v>8555.4</v>
      </c>
      <c r="AM13" s="19">
        <v>8555.5</v>
      </c>
      <c r="AN13" s="19">
        <v>6919.1</v>
      </c>
      <c r="AO13" s="19">
        <v>13105.9</v>
      </c>
      <c r="AP13" s="19">
        <v>9138.2999999999993</v>
      </c>
      <c r="AQ13" s="19">
        <v>9138.2999999999993</v>
      </c>
      <c r="AR13" s="19">
        <v>7669.6</v>
      </c>
      <c r="AS13" s="19">
        <v>12362.2</v>
      </c>
      <c r="AT13" s="19">
        <v>9053.4</v>
      </c>
      <c r="AU13" s="19">
        <v>9305.2999999999993</v>
      </c>
      <c r="AV13" s="19">
        <f t="shared" si="10"/>
        <v>556.9</v>
      </c>
      <c r="AW13" s="42"/>
      <c r="AX13" s="41"/>
      <c r="AY13" s="41"/>
      <c r="AZ13" s="42"/>
      <c r="BA13" s="19">
        <f t="shared" si="9"/>
        <v>556.9</v>
      </c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</row>
    <row r="14" spans="1:67" s="2" customFormat="1" ht="17.100000000000001" customHeight="1">
      <c r="A14" s="5" t="s">
        <v>10</v>
      </c>
      <c r="B14" s="4">
        <v>1</v>
      </c>
      <c r="C14" s="4">
        <v>10</v>
      </c>
      <c r="D14" s="4">
        <v>40513</v>
      </c>
      <c r="E14" s="4">
        <v>41057</v>
      </c>
      <c r="F14" s="54">
        <f t="shared" si="2"/>
        <v>1.0134277886110632</v>
      </c>
      <c r="G14" s="4">
        <v>15</v>
      </c>
      <c r="H14" s="4">
        <v>200</v>
      </c>
      <c r="I14" s="41">
        <v>184</v>
      </c>
      <c r="J14" s="54">
        <f t="shared" si="3"/>
        <v>0.92</v>
      </c>
      <c r="K14" s="4">
        <v>20</v>
      </c>
      <c r="L14" s="4">
        <v>9900</v>
      </c>
      <c r="M14" s="4">
        <v>12403</v>
      </c>
      <c r="N14" s="54">
        <f t="shared" si="4"/>
        <v>1.2052828282828283</v>
      </c>
      <c r="O14" s="4">
        <v>15</v>
      </c>
      <c r="P14" s="4" t="s">
        <v>92</v>
      </c>
      <c r="Q14" s="4" t="s">
        <v>92</v>
      </c>
      <c r="R14" s="4" t="s">
        <v>92</v>
      </c>
      <c r="S14" s="4" t="s">
        <v>92</v>
      </c>
      <c r="T14" s="4" t="s">
        <v>92</v>
      </c>
      <c r="U14" s="4" t="s">
        <v>92</v>
      </c>
      <c r="V14" s="4" t="s">
        <v>92</v>
      </c>
      <c r="W14" s="4" t="s">
        <v>92</v>
      </c>
      <c r="X14" s="4" t="s">
        <v>92</v>
      </c>
      <c r="Y14" s="4" t="s">
        <v>92</v>
      </c>
      <c r="Z14" s="4" t="s">
        <v>92</v>
      </c>
      <c r="AA14" s="4" t="s">
        <v>92</v>
      </c>
      <c r="AB14" s="24">
        <f t="shared" si="5"/>
        <v>1.0280109875568064</v>
      </c>
      <c r="AC14" s="48">
        <v>58464</v>
      </c>
      <c r="AD14" s="19">
        <f t="shared" si="6"/>
        <v>60101.599999999999</v>
      </c>
      <c r="AE14" s="19">
        <f t="shared" si="7"/>
        <v>1637.5999999999985</v>
      </c>
      <c r="AF14" s="19">
        <v>280.5</v>
      </c>
      <c r="AG14" s="19"/>
      <c r="AH14" s="19">
        <f t="shared" si="8"/>
        <v>59821.1</v>
      </c>
      <c r="AI14" s="19"/>
      <c r="AJ14" s="19">
        <v>5001.7</v>
      </c>
      <c r="AK14" s="19"/>
      <c r="AL14" s="19">
        <v>5001.8</v>
      </c>
      <c r="AM14" s="19">
        <v>5001.7</v>
      </c>
      <c r="AN14" s="19">
        <v>4342.5</v>
      </c>
      <c r="AO14" s="19">
        <v>3843</v>
      </c>
      <c r="AP14" s="19">
        <v>4593.3</v>
      </c>
      <c r="AQ14" s="19">
        <v>4527.2</v>
      </c>
      <c r="AR14" s="19">
        <v>4040</v>
      </c>
      <c r="AS14" s="19">
        <v>7092.3</v>
      </c>
      <c r="AT14" s="19">
        <v>11416</v>
      </c>
      <c r="AU14" s="19">
        <v>5514</v>
      </c>
      <c r="AV14" s="19">
        <f t="shared" si="10"/>
        <v>-552.4</v>
      </c>
      <c r="AW14" s="42"/>
      <c r="AX14" s="41"/>
      <c r="AY14" s="41"/>
      <c r="AZ14" s="42"/>
      <c r="BA14" s="19">
        <f t="shared" si="9"/>
        <v>-552.4</v>
      </c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</row>
    <row r="15" spans="1:67" s="2" customFormat="1" ht="16.5" customHeight="1">
      <c r="A15" s="5" t="s">
        <v>11</v>
      </c>
      <c r="B15" s="4">
        <v>1</v>
      </c>
      <c r="C15" s="4">
        <v>10</v>
      </c>
      <c r="D15" s="4">
        <v>42499</v>
      </c>
      <c r="E15" s="4">
        <v>44485</v>
      </c>
      <c r="F15" s="54">
        <f t="shared" si="2"/>
        <v>1.0467305113061485</v>
      </c>
      <c r="G15" s="4">
        <v>15</v>
      </c>
      <c r="H15" s="4">
        <v>200</v>
      </c>
      <c r="I15" s="41">
        <v>187</v>
      </c>
      <c r="J15" s="54">
        <f t="shared" si="3"/>
        <v>0.93500000000000005</v>
      </c>
      <c r="K15" s="4">
        <v>20</v>
      </c>
      <c r="L15" s="4">
        <v>12384</v>
      </c>
      <c r="M15" s="4">
        <v>16741</v>
      </c>
      <c r="N15" s="54">
        <f t="shared" si="4"/>
        <v>1.2151824935400517</v>
      </c>
      <c r="O15" s="4">
        <v>15</v>
      </c>
      <c r="P15" s="4" t="s">
        <v>92</v>
      </c>
      <c r="Q15" s="4" t="s">
        <v>92</v>
      </c>
      <c r="R15" s="4" t="s">
        <v>92</v>
      </c>
      <c r="S15" s="4" t="s">
        <v>92</v>
      </c>
      <c r="T15" s="4" t="s">
        <v>92</v>
      </c>
      <c r="U15" s="4" t="s">
        <v>92</v>
      </c>
      <c r="V15" s="4" t="s">
        <v>92</v>
      </c>
      <c r="W15" s="4" t="s">
        <v>92</v>
      </c>
      <c r="X15" s="4" t="s">
        <v>92</v>
      </c>
      <c r="Y15" s="4" t="s">
        <v>92</v>
      </c>
      <c r="Z15" s="4" t="s">
        <v>92</v>
      </c>
      <c r="AA15" s="4" t="s">
        <v>92</v>
      </c>
      <c r="AB15" s="24">
        <f t="shared" si="5"/>
        <v>1.0438115845448834</v>
      </c>
      <c r="AC15" s="48">
        <v>102191</v>
      </c>
      <c r="AD15" s="19">
        <f t="shared" si="6"/>
        <v>106668.1</v>
      </c>
      <c r="AE15" s="19">
        <f t="shared" si="7"/>
        <v>4477.1000000000058</v>
      </c>
      <c r="AF15" s="19"/>
      <c r="AG15" s="19"/>
      <c r="AH15" s="19">
        <f t="shared" si="8"/>
        <v>106668.1</v>
      </c>
      <c r="AI15" s="19"/>
      <c r="AJ15" s="19">
        <v>7923.9</v>
      </c>
      <c r="AK15" s="19"/>
      <c r="AL15" s="19">
        <v>7923.9</v>
      </c>
      <c r="AM15" s="19">
        <v>7923.9</v>
      </c>
      <c r="AN15" s="19">
        <v>6237.8</v>
      </c>
      <c r="AO15" s="19">
        <v>11800.4</v>
      </c>
      <c r="AP15" s="19">
        <v>8362</v>
      </c>
      <c r="AQ15" s="19">
        <v>7512.8</v>
      </c>
      <c r="AR15" s="19">
        <v>8657.5</v>
      </c>
      <c r="AS15" s="19">
        <v>21160.7</v>
      </c>
      <c r="AT15" s="19">
        <v>9134.4</v>
      </c>
      <c r="AU15" s="19">
        <v>9663.7999999999993</v>
      </c>
      <c r="AV15" s="19">
        <f t="shared" si="10"/>
        <v>367</v>
      </c>
      <c r="AW15" s="42"/>
      <c r="AX15" s="41"/>
      <c r="AY15" s="41"/>
      <c r="AZ15" s="42"/>
      <c r="BA15" s="19">
        <f t="shared" si="9"/>
        <v>367</v>
      </c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</row>
    <row r="16" spans="1:67" s="2" customFormat="1" ht="17.100000000000001" customHeight="1">
      <c r="A16" s="34" t="s">
        <v>12</v>
      </c>
      <c r="B16" s="4">
        <v>1</v>
      </c>
      <c r="C16" s="4">
        <v>10</v>
      </c>
      <c r="D16" s="4">
        <v>15270</v>
      </c>
      <c r="E16" s="4">
        <v>15844</v>
      </c>
      <c r="F16" s="54">
        <f t="shared" si="2"/>
        <v>1.0375900458415193</v>
      </c>
      <c r="G16" s="4">
        <v>15</v>
      </c>
      <c r="H16" s="4">
        <v>200</v>
      </c>
      <c r="I16" s="41">
        <v>200</v>
      </c>
      <c r="J16" s="54">
        <f t="shared" si="3"/>
        <v>1</v>
      </c>
      <c r="K16" s="4">
        <v>20</v>
      </c>
      <c r="L16" s="4">
        <v>6135</v>
      </c>
      <c r="M16" s="4">
        <v>6545</v>
      </c>
      <c r="N16" s="54">
        <f t="shared" si="4"/>
        <v>1.0668296658516707</v>
      </c>
      <c r="O16" s="4">
        <v>15</v>
      </c>
      <c r="P16" s="4" t="s">
        <v>92</v>
      </c>
      <c r="Q16" s="4" t="s">
        <v>92</v>
      </c>
      <c r="R16" s="4" t="s">
        <v>92</v>
      </c>
      <c r="S16" s="4" t="s">
        <v>92</v>
      </c>
      <c r="T16" s="4" t="s">
        <v>92</v>
      </c>
      <c r="U16" s="4" t="s">
        <v>92</v>
      </c>
      <c r="V16" s="4" t="s">
        <v>92</v>
      </c>
      <c r="W16" s="4" t="s">
        <v>92</v>
      </c>
      <c r="X16" s="4" t="s">
        <v>92</v>
      </c>
      <c r="Y16" s="4" t="s">
        <v>92</v>
      </c>
      <c r="Z16" s="4" t="s">
        <v>92</v>
      </c>
      <c r="AA16" s="4" t="s">
        <v>92</v>
      </c>
      <c r="AB16" s="24">
        <f t="shared" si="5"/>
        <v>1.0261049279232977</v>
      </c>
      <c r="AC16" s="48">
        <v>106170</v>
      </c>
      <c r="AD16" s="19">
        <f t="shared" si="6"/>
        <v>108941.6</v>
      </c>
      <c r="AE16" s="19">
        <f t="shared" si="7"/>
        <v>2771.6000000000058</v>
      </c>
      <c r="AF16" s="19">
        <v>5343.8</v>
      </c>
      <c r="AG16" s="19"/>
      <c r="AH16" s="19">
        <f t="shared" si="8"/>
        <v>103597.8</v>
      </c>
      <c r="AI16" s="19"/>
      <c r="AJ16" s="19">
        <v>7164.2</v>
      </c>
      <c r="AK16" s="19"/>
      <c r="AL16" s="19">
        <v>7164.2</v>
      </c>
      <c r="AM16" s="19">
        <v>7164.1</v>
      </c>
      <c r="AN16" s="19">
        <v>7047.6</v>
      </c>
      <c r="AO16" s="19">
        <v>8586.6</v>
      </c>
      <c r="AP16" s="19">
        <v>6570.4</v>
      </c>
      <c r="AQ16" s="19">
        <v>6206.7</v>
      </c>
      <c r="AR16" s="19">
        <v>6674</v>
      </c>
      <c r="AS16" s="19">
        <v>30309</v>
      </c>
      <c r="AT16" s="19">
        <v>5721.7</v>
      </c>
      <c r="AU16" s="19">
        <v>9795.2000000000007</v>
      </c>
      <c r="AV16" s="19">
        <f t="shared" si="10"/>
        <v>1194.0999999999999</v>
      </c>
      <c r="AW16" s="42"/>
      <c r="AX16" s="41"/>
      <c r="AY16" s="41"/>
      <c r="AZ16" s="42"/>
      <c r="BA16" s="19">
        <f t="shared" si="9"/>
        <v>1194.0999999999999</v>
      </c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</row>
    <row r="17" spans="1:66" s="2" customFormat="1" ht="17.100000000000001" customHeight="1">
      <c r="A17" s="5" t="s">
        <v>13</v>
      </c>
      <c r="B17" s="4">
        <v>1</v>
      </c>
      <c r="C17" s="4">
        <v>10</v>
      </c>
      <c r="D17" s="4">
        <v>50119</v>
      </c>
      <c r="E17" s="4">
        <v>53434</v>
      </c>
      <c r="F17" s="54">
        <f t="shared" si="2"/>
        <v>1.0661425806580338</v>
      </c>
      <c r="G17" s="4">
        <v>15</v>
      </c>
      <c r="H17" s="4">
        <v>200</v>
      </c>
      <c r="I17" s="41">
        <v>196</v>
      </c>
      <c r="J17" s="54">
        <f t="shared" si="3"/>
        <v>0.98</v>
      </c>
      <c r="K17" s="4">
        <v>20</v>
      </c>
      <c r="L17" s="4">
        <v>49727</v>
      </c>
      <c r="M17" s="4">
        <v>102266</v>
      </c>
      <c r="N17" s="54">
        <f t="shared" si="4"/>
        <v>1.2856548756208901</v>
      </c>
      <c r="O17" s="4">
        <v>15</v>
      </c>
      <c r="P17" s="4" t="s">
        <v>92</v>
      </c>
      <c r="Q17" s="4" t="s">
        <v>92</v>
      </c>
      <c r="R17" s="4" t="s">
        <v>92</v>
      </c>
      <c r="S17" s="4" t="s">
        <v>92</v>
      </c>
      <c r="T17" s="4" t="s">
        <v>92</v>
      </c>
      <c r="U17" s="4" t="s">
        <v>92</v>
      </c>
      <c r="V17" s="4" t="s">
        <v>92</v>
      </c>
      <c r="W17" s="4" t="s">
        <v>92</v>
      </c>
      <c r="X17" s="4" t="s">
        <v>92</v>
      </c>
      <c r="Y17" s="4" t="s">
        <v>92</v>
      </c>
      <c r="Z17" s="4" t="s">
        <v>92</v>
      </c>
      <c r="AA17" s="4" t="s">
        <v>92</v>
      </c>
      <c r="AB17" s="24">
        <f t="shared" si="5"/>
        <v>1.0812826974030645</v>
      </c>
      <c r="AC17" s="48">
        <v>92021</v>
      </c>
      <c r="AD17" s="19">
        <f t="shared" si="6"/>
        <v>99500.7</v>
      </c>
      <c r="AE17" s="19">
        <f t="shared" si="7"/>
        <v>7479.6999999999971</v>
      </c>
      <c r="AF17" s="19">
        <v>2016.1</v>
      </c>
      <c r="AG17" s="19"/>
      <c r="AH17" s="19">
        <f t="shared" si="8"/>
        <v>97484.599999999991</v>
      </c>
      <c r="AI17" s="19"/>
      <c r="AJ17" s="19">
        <v>8078.3</v>
      </c>
      <c r="AK17" s="19"/>
      <c r="AL17" s="19">
        <v>8078.2</v>
      </c>
      <c r="AM17" s="19">
        <v>8078.3</v>
      </c>
      <c r="AN17" s="19">
        <v>8319.7999999999993</v>
      </c>
      <c r="AO17" s="19">
        <v>10995</v>
      </c>
      <c r="AP17" s="19">
        <v>8387.2999999999993</v>
      </c>
      <c r="AQ17" s="19">
        <v>8160.4</v>
      </c>
      <c r="AR17" s="19">
        <v>7458.5</v>
      </c>
      <c r="AS17" s="19">
        <v>11010</v>
      </c>
      <c r="AT17" s="19">
        <v>9288.2000000000007</v>
      </c>
      <c r="AU17" s="19">
        <v>8987</v>
      </c>
      <c r="AV17" s="19">
        <f t="shared" si="10"/>
        <v>643.6</v>
      </c>
      <c r="AW17" s="42"/>
      <c r="AX17" s="41"/>
      <c r="AY17" s="41"/>
      <c r="AZ17" s="42"/>
      <c r="BA17" s="19">
        <f t="shared" si="9"/>
        <v>643.6</v>
      </c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</row>
    <row r="18" spans="1:66" s="2" customFormat="1" ht="17.100000000000001" customHeight="1">
      <c r="A18" s="5" t="s">
        <v>14</v>
      </c>
      <c r="B18" s="4">
        <v>1</v>
      </c>
      <c r="C18" s="4">
        <v>10</v>
      </c>
      <c r="D18" s="4">
        <v>20566</v>
      </c>
      <c r="E18" s="4">
        <v>22422</v>
      </c>
      <c r="F18" s="54">
        <f t="shared" si="2"/>
        <v>1.0902460371486919</v>
      </c>
      <c r="G18" s="4">
        <v>15</v>
      </c>
      <c r="H18" s="4">
        <v>200</v>
      </c>
      <c r="I18" s="41">
        <v>195.7</v>
      </c>
      <c r="J18" s="54">
        <f>IF(K18=0,0,IF(H18=0,1,IF(I18&lt;0,0,IF(I18/H18&gt;1.2,IF((I18/H18-1.2)*0.1+1.2&gt;1.3,1.3,(I18/H18-1.2)*0.1+1.2),I18/H18))))</f>
        <v>0.97849999999999993</v>
      </c>
      <c r="K18" s="4">
        <v>20</v>
      </c>
      <c r="L18" s="4">
        <v>8420</v>
      </c>
      <c r="M18" s="4">
        <v>7264</v>
      </c>
      <c r="N18" s="54">
        <f>IF(O18=0,0,IF(L18=0,1,IF(M18&lt;0,0,IF(M18/L18&gt;1.2,IF((M18/L18-1.2)*0.1+1.2&gt;1.3,1.3,(M18/L18-1.2)*0.1+1.2),M18/L18))))</f>
        <v>0.86270783847981003</v>
      </c>
      <c r="O18" s="4">
        <v>15</v>
      </c>
      <c r="P18" s="4" t="s">
        <v>92</v>
      </c>
      <c r="Q18" s="4" t="s">
        <v>92</v>
      </c>
      <c r="R18" s="4" t="s">
        <v>92</v>
      </c>
      <c r="S18" s="4" t="s">
        <v>92</v>
      </c>
      <c r="T18" s="4" t="s">
        <v>92</v>
      </c>
      <c r="U18" s="4" t="s">
        <v>92</v>
      </c>
      <c r="V18" s="4" t="s">
        <v>92</v>
      </c>
      <c r="W18" s="4" t="s">
        <v>92</v>
      </c>
      <c r="X18" s="4" t="s">
        <v>92</v>
      </c>
      <c r="Y18" s="4" t="s">
        <v>92</v>
      </c>
      <c r="Z18" s="4" t="s">
        <v>92</v>
      </c>
      <c r="AA18" s="4" t="s">
        <v>92</v>
      </c>
      <c r="AB18" s="24">
        <f t="shared" si="5"/>
        <v>0.98107180224045887</v>
      </c>
      <c r="AC18" s="48">
        <v>68574</v>
      </c>
      <c r="AD18" s="19">
        <f t="shared" si="6"/>
        <v>67276</v>
      </c>
      <c r="AE18" s="19">
        <f t="shared" si="7"/>
        <v>-1298</v>
      </c>
      <c r="AF18" s="19">
        <v>3936.2</v>
      </c>
      <c r="AG18" s="19"/>
      <c r="AH18" s="19">
        <f t="shared" si="8"/>
        <v>63339.8</v>
      </c>
      <c r="AI18" s="19"/>
      <c r="AJ18" s="19">
        <v>5286.9</v>
      </c>
      <c r="AK18" s="19"/>
      <c r="AL18" s="19">
        <v>5286.9</v>
      </c>
      <c r="AM18" s="19">
        <v>5286.9</v>
      </c>
      <c r="AN18" s="19">
        <v>5437.5</v>
      </c>
      <c r="AO18" s="19">
        <v>945.8</v>
      </c>
      <c r="AP18" s="19">
        <v>3819.1</v>
      </c>
      <c r="AQ18" s="19">
        <v>5407.2</v>
      </c>
      <c r="AR18" s="19">
        <v>3440.8</v>
      </c>
      <c r="AS18" s="19">
        <v>11640.6</v>
      </c>
      <c r="AT18" s="19">
        <v>7482.1</v>
      </c>
      <c r="AU18" s="19">
        <v>5797</v>
      </c>
      <c r="AV18" s="19">
        <f t="shared" si="10"/>
        <v>3509</v>
      </c>
      <c r="AW18" s="42"/>
      <c r="AX18" s="41"/>
      <c r="AY18" s="41"/>
      <c r="AZ18" s="42"/>
      <c r="BA18" s="19">
        <f t="shared" si="9"/>
        <v>3509</v>
      </c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</row>
    <row r="19" spans="1:66" s="2" customFormat="1" ht="17.100000000000001" customHeight="1">
      <c r="A19" s="7" t="s">
        <v>17</v>
      </c>
      <c r="B19" s="9"/>
      <c r="C19" s="9"/>
      <c r="D19" s="55">
        <f>SUM(D20:D46)</f>
        <v>421102</v>
      </c>
      <c r="E19" s="55">
        <f>SUM(E20:E46)</f>
        <v>448986</v>
      </c>
      <c r="F19" s="50">
        <f>IF(E19/D19&gt;1.2,IF((E19/D19-1.2)*0.1+1.2&gt;1.3,1.3,(E19/D19-1.2)*0.1+1.2),E19/D19)</f>
        <v>1.0662167360876937</v>
      </c>
      <c r="G19" s="9"/>
      <c r="H19" s="9"/>
      <c r="I19" s="56"/>
      <c r="J19" s="9"/>
      <c r="K19" s="9"/>
      <c r="L19" s="55">
        <f>SUM(L20:L46)</f>
        <v>680710</v>
      </c>
      <c r="M19" s="55">
        <f>SUM(M20:M46)</f>
        <v>1061436</v>
      </c>
      <c r="N19" s="50">
        <f>IF(M19/L19&gt;1.2,IF((M19/L19-1.2)*0.1+1.2&gt;1.3,1.3,(M19/L19-1.2)*0.1+1.2),M19/L19)</f>
        <v>1.2359307193959248</v>
      </c>
      <c r="O19" s="9"/>
      <c r="P19" s="18">
        <f>SUM(P20:P46)</f>
        <v>2683.6</v>
      </c>
      <c r="Q19" s="18">
        <f>SUM(Q20:Q46)</f>
        <v>2770.5000000000009</v>
      </c>
      <c r="R19" s="50">
        <f>IF(Q19/P19&gt;1.2,IF((Q19/P19-1.2)*0.1+1.2&gt;1.3,1.3,(Q19/P19-1.2)*0.1+1.2),Q19/P19)</f>
        <v>1.0323818750931588</v>
      </c>
      <c r="S19" s="9"/>
      <c r="T19" s="18">
        <f>SUM(T20:T46)</f>
        <v>466150.60000000003</v>
      </c>
      <c r="U19" s="18">
        <f>SUM(U20:U46)</f>
        <v>431521.70000000007</v>
      </c>
      <c r="V19" s="50">
        <f>IF(U19/T19&gt;1.2,IF((U19/T19-1.2)*0.1+1.2&gt;1.3,1.3,(U19/T19-1.2)*0.1+1.2),U19/T19)</f>
        <v>0.92571306354641625</v>
      </c>
      <c r="W19" s="9"/>
      <c r="X19" s="18">
        <f>SUM(X20:X46)</f>
        <v>144538.70000000001</v>
      </c>
      <c r="Y19" s="18">
        <f>SUM(Y20:Y46)</f>
        <v>150987.20000000001</v>
      </c>
      <c r="Z19" s="50">
        <f>IF(Y19/X19&gt;1.2,IF((Y19/X19-1.2)*0.1+1.2&gt;1.3,1.3,(Y19/X19-1.2)*0.1+1.2),Y19/X19)</f>
        <v>1.0446143489598287</v>
      </c>
      <c r="AA19" s="9"/>
      <c r="AB19" s="10"/>
      <c r="AC19" s="45">
        <f t="shared" ref="AC19:AV19" si="11">SUM(AC20:AC46)</f>
        <v>1537596</v>
      </c>
      <c r="AD19" s="18">
        <f t="shared" si="11"/>
        <v>1505837.3000000003</v>
      </c>
      <c r="AE19" s="18">
        <f t="shared" si="11"/>
        <v>-31758.7</v>
      </c>
      <c r="AF19" s="18">
        <f t="shared" ref="AF19" si="12">SUM(AF20:AF46)</f>
        <v>27782.600000000002</v>
      </c>
      <c r="AG19" s="18">
        <f t="shared" ref="AG19" si="13">SUM(AG20:AG46)</f>
        <v>0</v>
      </c>
      <c r="AH19" s="18">
        <f>SUM(AH20:AH46)</f>
        <v>1478054.6999999997</v>
      </c>
      <c r="AI19" s="18">
        <f t="shared" si="11"/>
        <v>7282.6</v>
      </c>
      <c r="AJ19" s="18">
        <f t="shared" si="11"/>
        <v>125631.70000000003</v>
      </c>
      <c r="AK19" s="18">
        <f t="shared" si="11"/>
        <v>12100</v>
      </c>
      <c r="AL19" s="18">
        <f t="shared" si="11"/>
        <v>119978.09999999999</v>
      </c>
      <c r="AM19" s="18">
        <f t="shared" si="11"/>
        <v>123267.1</v>
      </c>
      <c r="AN19" s="18">
        <f t="shared" si="11"/>
        <v>120718.5</v>
      </c>
      <c r="AO19" s="18">
        <f t="shared" si="11"/>
        <v>130276.2</v>
      </c>
      <c r="AP19" s="18">
        <f t="shared" si="11"/>
        <v>123404.90000000001</v>
      </c>
      <c r="AQ19" s="18">
        <f t="shared" si="11"/>
        <v>124325.39999999998</v>
      </c>
      <c r="AR19" s="18">
        <f t="shared" si="11"/>
        <v>121519.70000000001</v>
      </c>
      <c r="AS19" s="18">
        <f t="shared" si="11"/>
        <v>217598.40000000002</v>
      </c>
      <c r="AT19" s="18">
        <f t="shared" si="11"/>
        <v>133362.10000000003</v>
      </c>
      <c r="AU19" s="18">
        <f t="shared" si="11"/>
        <v>138968.6</v>
      </c>
      <c r="AV19" s="18">
        <f t="shared" si="11"/>
        <v>-20378.599999999999</v>
      </c>
      <c r="AW19" s="18"/>
      <c r="AX19" s="18"/>
      <c r="AY19" s="18"/>
      <c r="AZ19" s="18"/>
      <c r="BA19" s="18">
        <f>SUM(BA20:BA46)</f>
        <v>-20378.599999999999</v>
      </c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</row>
    <row r="20" spans="1:66" s="2" customFormat="1" ht="17.100000000000001" customHeight="1">
      <c r="A20" s="6" t="s">
        <v>0</v>
      </c>
      <c r="B20" s="4">
        <v>1</v>
      </c>
      <c r="C20" s="4">
        <v>10</v>
      </c>
      <c r="D20" s="4">
        <v>3430</v>
      </c>
      <c r="E20" s="4">
        <v>3854</v>
      </c>
      <c r="F20" s="54">
        <f>IF(G20=0,0,IF(D20=0,1,IF(E20&lt;0,0,IF(E20/D20&gt;1.2,IF((E20/D20-1.2)*0.1+1.2&gt;1.3,1.3,(E20/D20-1.2)*0.1+1.2),E20/D20))))</f>
        <v>1.1236151603498543</v>
      </c>
      <c r="G20" s="4">
        <v>10</v>
      </c>
      <c r="H20" s="4">
        <v>200</v>
      </c>
      <c r="I20" s="41">
        <v>200</v>
      </c>
      <c r="J20" s="54">
        <f>IF(K20=0,0,IF(H20=0,1,IF(I20&lt;0,0,IF(I20/H20&gt;1.2,IF((I20/H20-1.2)*0.1+1.2&gt;1.3,1.3,(I20/H20-1.2)*0.1+1.2),I20/H20))))</f>
        <v>1</v>
      </c>
      <c r="K20" s="4">
        <v>15</v>
      </c>
      <c r="L20" s="4">
        <v>2754</v>
      </c>
      <c r="M20" s="4">
        <v>980</v>
      </c>
      <c r="N20" s="54">
        <f>IF(O20=0,0,IF(L20=0,1,IF(M20&lt;0,0,IF(M20/L20&gt;1.2,IF((M20/L20-1.2)*0.1+1.2&gt;1.3,1.3,(M20/L20-1.2)*0.1+1.2),M20/L20))))</f>
        <v>0.35584604212055193</v>
      </c>
      <c r="O20" s="4">
        <v>5</v>
      </c>
      <c r="P20" s="59">
        <v>92.1</v>
      </c>
      <c r="Q20" s="59">
        <v>112.3</v>
      </c>
      <c r="R20" s="54">
        <f>IF(S20=0,0,IF(P20=0,1,IF(Q20&lt;0,0,IF(Q20/P20&gt;1.2,IF((Q20/P20-1.2)*0.1+1.2&gt;1.3,1.3,(Q20/P20-1.2)*0.1+1.2),Q20/P20))))</f>
        <v>1.2019326818675353</v>
      </c>
      <c r="S20" s="4">
        <v>10</v>
      </c>
      <c r="T20" s="59">
        <v>25519.4</v>
      </c>
      <c r="U20" s="59">
        <v>16470.900000000001</v>
      </c>
      <c r="V20" s="54">
        <f>IF(W20=0,0,IF(T20=0,1,IF(U20&lt;0,0,IF(U20/T20&gt;1.2,IF((U20/T20-1.2)*0.1+1.2&gt;1.3,1.3,(U20/T20-1.2)*0.1+1.2),U20/T20))))</f>
        <v>0.6454266166132433</v>
      </c>
      <c r="W20" s="4">
        <v>10</v>
      </c>
      <c r="X20" s="59">
        <v>4600</v>
      </c>
      <c r="Y20" s="59">
        <v>2161.1</v>
      </c>
      <c r="Z20" s="54">
        <f>IF(AA20=0,0,IF(X20=0,1,IF(Y20&lt;0,0,IF(Y20/X20&gt;1.2,IF((Y20/X20-1.2)*0.1+1.2&gt;1.3,1.3,(Y20/X20-1.2)*0.1+1.2),Y20/X20))))</f>
        <v>0.46980434782608693</v>
      </c>
      <c r="AA20" s="4">
        <v>10</v>
      </c>
      <c r="AB20" s="24">
        <f>(B20*C20+F20*G20+J20*K20+N20*O20+R20*S20+V20*W20+Z20*AA20)/(C20+G20+K20+O20+S20+W20+AA20)</f>
        <v>0.874100261102428</v>
      </c>
      <c r="AC20" s="48">
        <v>34565</v>
      </c>
      <c r="AD20" s="19">
        <f t="shared" si="6"/>
        <v>30213.3</v>
      </c>
      <c r="AE20" s="19">
        <f t="shared" si="7"/>
        <v>-4351.7000000000007</v>
      </c>
      <c r="AF20" s="19">
        <v>1442</v>
      </c>
      <c r="AG20" s="19"/>
      <c r="AH20" s="19">
        <f t="shared" si="8"/>
        <v>28771.3</v>
      </c>
      <c r="AI20" s="19"/>
      <c r="AJ20" s="19">
        <v>3009.6</v>
      </c>
      <c r="AK20" s="19"/>
      <c r="AL20" s="19">
        <v>3009.7</v>
      </c>
      <c r="AM20" s="19">
        <v>3009.6</v>
      </c>
      <c r="AN20" s="19">
        <v>2484.4</v>
      </c>
      <c r="AO20" s="19">
        <v>2170.8000000000002</v>
      </c>
      <c r="AP20" s="19">
        <v>2506</v>
      </c>
      <c r="AQ20" s="19">
        <v>1796.8</v>
      </c>
      <c r="AR20" s="19">
        <v>3280.1</v>
      </c>
      <c r="AS20" s="19">
        <v>3625.8</v>
      </c>
      <c r="AT20" s="19">
        <v>2129.3000000000002</v>
      </c>
      <c r="AU20" s="19">
        <v>2846.5</v>
      </c>
      <c r="AV20" s="19">
        <f t="shared" si="10"/>
        <v>-1097.3</v>
      </c>
      <c r="AW20" s="42"/>
      <c r="AX20" s="42"/>
      <c r="AY20" s="41"/>
      <c r="AZ20" s="42"/>
      <c r="BA20" s="19">
        <f t="shared" si="9"/>
        <v>-1097.3</v>
      </c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</row>
    <row r="21" spans="1:66" s="2" customFormat="1" ht="17.100000000000001" customHeight="1">
      <c r="A21" s="6" t="s">
        <v>18</v>
      </c>
      <c r="B21" s="4">
        <v>1</v>
      </c>
      <c r="C21" s="4">
        <v>10</v>
      </c>
      <c r="D21" s="4">
        <v>24489</v>
      </c>
      <c r="E21" s="4">
        <v>24884</v>
      </c>
      <c r="F21" s="54">
        <f t="shared" ref="F21:F46" si="14">IF(G21=0,0,IF(D21=0,1,IF(E21&lt;0,0,IF(E21/D21&gt;1.2,IF((E21/D21-1.2)*0.1+1.2&gt;1.3,1.3,(E21/D21-1.2)*0.1+1.2),E21/D21))))</f>
        <v>1.0161296908816204</v>
      </c>
      <c r="G21" s="4">
        <v>10</v>
      </c>
      <c r="H21" s="4">
        <v>200</v>
      </c>
      <c r="I21" s="41">
        <v>199</v>
      </c>
      <c r="J21" s="54">
        <f t="shared" ref="J21:J46" si="15">IF(K21=0,0,IF(H21=0,1,IF(I21&lt;0,0,IF(I21/H21&gt;1.2,IF((I21/H21-1.2)*0.1+1.2&gt;1.3,1.3,(I21/H21-1.2)*0.1+1.2),I21/H21))))</f>
        <v>0.995</v>
      </c>
      <c r="K21" s="4">
        <v>15</v>
      </c>
      <c r="L21" s="4">
        <v>15514</v>
      </c>
      <c r="M21" s="4">
        <v>18506</v>
      </c>
      <c r="N21" s="54">
        <f t="shared" ref="N21:N46" si="16">IF(O21=0,0,IF(L21=0,1,IF(M21&lt;0,0,IF(M21/L21&gt;1.2,IF((M21/L21-1.2)*0.1+1.2&gt;1.3,1.3,(M21/L21-1.2)*0.1+1.2),M21/L21))))</f>
        <v>1.1928580636844142</v>
      </c>
      <c r="O21" s="4">
        <v>5</v>
      </c>
      <c r="P21" s="59">
        <v>108.1</v>
      </c>
      <c r="Q21" s="59">
        <v>104.1</v>
      </c>
      <c r="R21" s="54">
        <f t="shared" ref="R21:R45" si="17">IF(S21=0,0,IF(P21=0,1,IF(Q21&lt;0,0,IF(Q21/P21&gt;1.2,IF((Q21/P21-1.2)*0.1+1.2&gt;1.3,1.3,(Q21/P21-1.2)*0.1+1.2),Q21/P21))))</f>
        <v>0.96299722479185934</v>
      </c>
      <c r="S21" s="4">
        <v>10</v>
      </c>
      <c r="T21" s="59">
        <v>21848.3</v>
      </c>
      <c r="U21" s="59">
        <v>21848.400000000001</v>
      </c>
      <c r="V21" s="54">
        <f t="shared" ref="V21:V46" si="18">IF(W21=0,0,IF(T21=0,1,IF(U21&lt;0,0,IF(U21/T21&gt;1.2,IF((U21/T21-1.2)*0.1+1.2&gt;1.3,1.3,(U21/T21-1.2)*0.1+1.2),U21/T21))))</f>
        <v>1.0000045770151453</v>
      </c>
      <c r="W21" s="4">
        <v>10</v>
      </c>
      <c r="X21" s="59">
        <v>3398.2</v>
      </c>
      <c r="Y21" s="59">
        <v>3398.3</v>
      </c>
      <c r="Z21" s="54">
        <f t="shared" ref="Z21:Z46" si="19">IF(AA21=0,0,IF(X21=0,1,IF(Y21&lt;0,0,IF(Y21/X21&gt;1.2,IF((Y21/X21-1.2)*0.1+1.2&gt;1.3,1.3,(Y21/X21-1.2)*0.1+1.2),Y21/X21))))</f>
        <v>1.0000294273438881</v>
      </c>
      <c r="AA21" s="4">
        <v>10</v>
      </c>
      <c r="AB21" s="24">
        <f t="shared" ref="AB21:AB46" si="20">(B21*C21+F21*G21+J21*K21+N21*O21+R21*S21+V21*W21+Z21*AA21)/(C21+G21+K21+O21+S21+W21+AA21)</f>
        <v>1.009727135982103</v>
      </c>
      <c r="AC21" s="48">
        <v>63617</v>
      </c>
      <c r="AD21" s="19">
        <f t="shared" si="6"/>
        <v>64235.8</v>
      </c>
      <c r="AE21" s="19">
        <f t="shared" si="7"/>
        <v>618.80000000000291</v>
      </c>
      <c r="AF21" s="19">
        <v>1639.5</v>
      </c>
      <c r="AG21" s="19"/>
      <c r="AH21" s="19">
        <f t="shared" si="8"/>
        <v>62596.3</v>
      </c>
      <c r="AI21" s="19"/>
      <c r="AJ21" s="19">
        <v>5613.7</v>
      </c>
      <c r="AK21" s="19"/>
      <c r="AL21" s="19">
        <v>5613.8</v>
      </c>
      <c r="AM21" s="19">
        <v>5613.7</v>
      </c>
      <c r="AN21" s="19">
        <v>5707.7</v>
      </c>
      <c r="AO21" s="19">
        <v>4635.8999999999996</v>
      </c>
      <c r="AP21" s="19">
        <v>5174.7</v>
      </c>
      <c r="AQ21" s="19">
        <v>7525.9</v>
      </c>
      <c r="AR21" s="19">
        <v>5241.6000000000004</v>
      </c>
      <c r="AS21" s="19">
        <v>7055.7</v>
      </c>
      <c r="AT21" s="19">
        <v>5692</v>
      </c>
      <c r="AU21" s="19">
        <v>5951.5</v>
      </c>
      <c r="AV21" s="19">
        <f t="shared" si="10"/>
        <v>-1229.9000000000001</v>
      </c>
      <c r="AW21" s="42"/>
      <c r="AX21" s="41"/>
      <c r="AY21" s="41"/>
      <c r="AZ21" s="42"/>
      <c r="BA21" s="19">
        <f t="shared" si="9"/>
        <v>-1229.9000000000001</v>
      </c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</row>
    <row r="22" spans="1:66" s="2" customFormat="1" ht="17.100000000000001" customHeight="1">
      <c r="A22" s="6" t="s">
        <v>19</v>
      </c>
      <c r="B22" s="4">
        <v>1</v>
      </c>
      <c r="C22" s="4">
        <v>10</v>
      </c>
      <c r="D22" s="4">
        <v>7451</v>
      </c>
      <c r="E22" s="4">
        <v>7689</v>
      </c>
      <c r="F22" s="54">
        <f t="shared" si="14"/>
        <v>1.0319420212052073</v>
      </c>
      <c r="G22" s="4">
        <v>10</v>
      </c>
      <c r="H22" s="4">
        <v>200</v>
      </c>
      <c r="I22" s="41">
        <v>192</v>
      </c>
      <c r="J22" s="54">
        <f t="shared" si="15"/>
        <v>0.96</v>
      </c>
      <c r="K22" s="4">
        <v>15</v>
      </c>
      <c r="L22" s="4">
        <v>7190</v>
      </c>
      <c r="M22" s="4">
        <v>5218</v>
      </c>
      <c r="N22" s="54">
        <f t="shared" si="16"/>
        <v>0.72573018080667595</v>
      </c>
      <c r="O22" s="4">
        <v>5</v>
      </c>
      <c r="P22" s="59">
        <v>54.3</v>
      </c>
      <c r="Q22" s="59">
        <v>55.5</v>
      </c>
      <c r="R22" s="54">
        <f t="shared" si="17"/>
        <v>1.0220994475138121</v>
      </c>
      <c r="S22" s="4">
        <v>10</v>
      </c>
      <c r="T22" s="59">
        <v>16634.900000000001</v>
      </c>
      <c r="U22" s="59">
        <v>21002.7</v>
      </c>
      <c r="V22" s="54">
        <f t="shared" si="18"/>
        <v>1.2062568455476137</v>
      </c>
      <c r="W22" s="4">
        <v>10</v>
      </c>
      <c r="X22" s="59">
        <v>2555.3000000000002</v>
      </c>
      <c r="Y22" s="59">
        <v>2408.6999999999998</v>
      </c>
      <c r="Z22" s="54">
        <f t="shared" si="19"/>
        <v>0.94262904551324689</v>
      </c>
      <c r="AA22" s="4">
        <v>10</v>
      </c>
      <c r="AB22" s="24">
        <f t="shared" si="20"/>
        <v>1.0008274928833167</v>
      </c>
      <c r="AC22" s="48">
        <v>42561</v>
      </c>
      <c r="AD22" s="19">
        <f t="shared" si="6"/>
        <v>42596.2</v>
      </c>
      <c r="AE22" s="19">
        <f t="shared" si="7"/>
        <v>35.19999999999709</v>
      </c>
      <c r="AF22" s="19">
        <v>492.8</v>
      </c>
      <c r="AG22" s="19"/>
      <c r="AH22" s="19">
        <f t="shared" si="8"/>
        <v>42103.399999999994</v>
      </c>
      <c r="AI22" s="19"/>
      <c r="AJ22" s="19">
        <v>3726</v>
      </c>
      <c r="AK22" s="19"/>
      <c r="AL22" s="19">
        <v>3726</v>
      </c>
      <c r="AM22" s="19">
        <v>3726</v>
      </c>
      <c r="AN22" s="19">
        <v>3658.7</v>
      </c>
      <c r="AO22" s="19">
        <v>3723.1</v>
      </c>
      <c r="AP22" s="19">
        <v>3633.2</v>
      </c>
      <c r="AQ22" s="19">
        <v>1908.3</v>
      </c>
      <c r="AR22" s="19">
        <v>2902.8</v>
      </c>
      <c r="AS22" s="19">
        <v>4510.6000000000004</v>
      </c>
      <c r="AT22" s="19">
        <v>4642.5</v>
      </c>
      <c r="AU22" s="19">
        <v>3665</v>
      </c>
      <c r="AV22" s="19">
        <f t="shared" si="10"/>
        <v>2281.1999999999998</v>
      </c>
      <c r="AW22" s="42"/>
      <c r="AX22" s="41"/>
      <c r="AY22" s="41"/>
      <c r="AZ22" s="42"/>
      <c r="BA22" s="19">
        <f t="shared" si="9"/>
        <v>2281.1999999999998</v>
      </c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</row>
    <row r="23" spans="1:66" s="2" customFormat="1" ht="17.100000000000001" customHeight="1">
      <c r="A23" s="6" t="s">
        <v>20</v>
      </c>
      <c r="B23" s="4">
        <v>1</v>
      </c>
      <c r="C23" s="4">
        <v>10</v>
      </c>
      <c r="D23" s="4">
        <v>8011</v>
      </c>
      <c r="E23" s="4">
        <v>8037</v>
      </c>
      <c r="F23" s="54">
        <f t="shared" si="14"/>
        <v>1.003245537386094</v>
      </c>
      <c r="G23" s="4">
        <v>10</v>
      </c>
      <c r="H23" s="4">
        <v>200</v>
      </c>
      <c r="I23" s="41">
        <v>198.8</v>
      </c>
      <c r="J23" s="54">
        <f t="shared" si="15"/>
        <v>0.99400000000000011</v>
      </c>
      <c r="K23" s="4">
        <v>15</v>
      </c>
      <c r="L23" s="4">
        <v>4540</v>
      </c>
      <c r="M23" s="4">
        <v>7753</v>
      </c>
      <c r="N23" s="54">
        <f t="shared" si="16"/>
        <v>1.2507709251101322</v>
      </c>
      <c r="O23" s="4">
        <v>5</v>
      </c>
      <c r="P23" s="59">
        <v>152.19999999999999</v>
      </c>
      <c r="Q23" s="59">
        <v>147.5</v>
      </c>
      <c r="R23" s="54">
        <f t="shared" si="17"/>
        <v>0.96911957950065708</v>
      </c>
      <c r="S23" s="4">
        <v>10</v>
      </c>
      <c r="T23" s="59">
        <v>16604.599999999999</v>
      </c>
      <c r="U23" s="59">
        <v>7727.2</v>
      </c>
      <c r="V23" s="54">
        <f t="shared" si="18"/>
        <v>0.46536501933199237</v>
      </c>
      <c r="W23" s="4">
        <v>10</v>
      </c>
      <c r="X23" s="59">
        <v>3593</v>
      </c>
      <c r="Y23" s="59">
        <v>3223.8</v>
      </c>
      <c r="Z23" s="54">
        <f t="shared" si="19"/>
        <v>0.89724464236014478</v>
      </c>
      <c r="AA23" s="4">
        <v>10</v>
      </c>
      <c r="AB23" s="24">
        <f t="shared" si="20"/>
        <v>0.92162289159056499</v>
      </c>
      <c r="AC23" s="48">
        <v>64439</v>
      </c>
      <c r="AD23" s="19">
        <f t="shared" si="6"/>
        <v>59388.5</v>
      </c>
      <c r="AE23" s="19">
        <f t="shared" si="7"/>
        <v>-5050.5</v>
      </c>
      <c r="AF23" s="19">
        <v>1755.2</v>
      </c>
      <c r="AG23" s="19"/>
      <c r="AH23" s="19">
        <f t="shared" si="8"/>
        <v>57633.3</v>
      </c>
      <c r="AI23" s="19"/>
      <c r="AJ23" s="19">
        <v>4139.1000000000004</v>
      </c>
      <c r="AK23" s="19"/>
      <c r="AL23" s="19">
        <v>4139.1000000000004</v>
      </c>
      <c r="AM23" s="19">
        <v>4139.1000000000004</v>
      </c>
      <c r="AN23" s="19">
        <v>4206.8999999999996</v>
      </c>
      <c r="AO23" s="19">
        <v>4798.3</v>
      </c>
      <c r="AP23" s="19">
        <v>4003.5</v>
      </c>
      <c r="AQ23" s="19">
        <v>4042</v>
      </c>
      <c r="AR23" s="19">
        <v>3796.8</v>
      </c>
      <c r="AS23" s="19">
        <v>20180.8</v>
      </c>
      <c r="AT23" s="19">
        <v>5791.9</v>
      </c>
      <c r="AU23" s="19">
        <v>6099.3</v>
      </c>
      <c r="AV23" s="19">
        <f t="shared" si="10"/>
        <v>-7703.5</v>
      </c>
      <c r="AW23" s="42"/>
      <c r="AX23" s="41"/>
      <c r="AY23" s="41"/>
      <c r="AZ23" s="42"/>
      <c r="BA23" s="19">
        <f t="shared" si="9"/>
        <v>-7703.5</v>
      </c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</row>
    <row r="24" spans="1:66" s="2" customFormat="1" ht="17.100000000000001" customHeight="1">
      <c r="A24" s="6" t="s">
        <v>21</v>
      </c>
      <c r="B24" s="4">
        <v>1</v>
      </c>
      <c r="C24" s="4">
        <v>10</v>
      </c>
      <c r="D24" s="4">
        <v>6013</v>
      </c>
      <c r="E24" s="4">
        <v>6525</v>
      </c>
      <c r="F24" s="54">
        <f t="shared" si="14"/>
        <v>1.0851488441709629</v>
      </c>
      <c r="G24" s="4">
        <v>10</v>
      </c>
      <c r="H24" s="4">
        <v>200</v>
      </c>
      <c r="I24" s="41">
        <v>186</v>
      </c>
      <c r="J24" s="54">
        <f t="shared" si="15"/>
        <v>0.93</v>
      </c>
      <c r="K24" s="4">
        <v>15</v>
      </c>
      <c r="L24" s="4">
        <v>3311</v>
      </c>
      <c r="M24" s="4">
        <v>4102</v>
      </c>
      <c r="N24" s="54">
        <f t="shared" si="16"/>
        <v>1.2038900634249472</v>
      </c>
      <c r="O24" s="4">
        <v>5</v>
      </c>
      <c r="P24" s="59">
        <v>119.1</v>
      </c>
      <c r="Q24" s="59">
        <v>140.9</v>
      </c>
      <c r="R24" s="54">
        <f t="shared" si="17"/>
        <v>1.18303946263644</v>
      </c>
      <c r="S24" s="4">
        <v>10</v>
      </c>
      <c r="T24" s="59">
        <v>31582.7</v>
      </c>
      <c r="U24" s="59">
        <v>20483.3</v>
      </c>
      <c r="V24" s="54">
        <f t="shared" si="18"/>
        <v>0.64856076269603291</v>
      </c>
      <c r="W24" s="4">
        <v>10</v>
      </c>
      <c r="X24" s="59">
        <v>5846</v>
      </c>
      <c r="Y24" s="59">
        <v>5655.7</v>
      </c>
      <c r="Z24" s="54">
        <f t="shared" si="19"/>
        <v>0.96744782757440984</v>
      </c>
      <c r="AA24" s="4">
        <v>10</v>
      </c>
      <c r="AB24" s="24">
        <f t="shared" si="20"/>
        <v>0.9830202755414742</v>
      </c>
      <c r="AC24" s="48">
        <v>46603</v>
      </c>
      <c r="AD24" s="19">
        <f t="shared" si="6"/>
        <v>45811.7</v>
      </c>
      <c r="AE24" s="19">
        <f t="shared" si="7"/>
        <v>-791.30000000000291</v>
      </c>
      <c r="AF24" s="19"/>
      <c r="AG24" s="19"/>
      <c r="AH24" s="19">
        <f t="shared" si="8"/>
        <v>45811.7</v>
      </c>
      <c r="AI24" s="19"/>
      <c r="AJ24" s="19">
        <v>4070.8</v>
      </c>
      <c r="AK24" s="19"/>
      <c r="AL24" s="19">
        <v>4070.8</v>
      </c>
      <c r="AM24" s="19">
        <v>4070.9</v>
      </c>
      <c r="AN24" s="19">
        <v>3045</v>
      </c>
      <c r="AO24" s="19">
        <v>3728.6</v>
      </c>
      <c r="AP24" s="19">
        <v>3797.2</v>
      </c>
      <c r="AQ24" s="19">
        <v>5268.2</v>
      </c>
      <c r="AR24" s="19">
        <v>4577.3</v>
      </c>
      <c r="AS24" s="19">
        <v>5573.8</v>
      </c>
      <c r="AT24" s="19">
        <v>3964.5</v>
      </c>
      <c r="AU24" s="19">
        <v>4216.7</v>
      </c>
      <c r="AV24" s="19">
        <f t="shared" si="10"/>
        <v>-572.1</v>
      </c>
      <c r="AW24" s="42"/>
      <c r="AX24" s="41"/>
      <c r="AY24" s="41"/>
      <c r="AZ24" s="42"/>
      <c r="BA24" s="19">
        <f t="shared" si="9"/>
        <v>-572.1</v>
      </c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</row>
    <row r="25" spans="1:66" s="2" customFormat="1" ht="17.100000000000001" customHeight="1">
      <c r="A25" s="6" t="s">
        <v>22</v>
      </c>
      <c r="B25" s="4">
        <v>1</v>
      </c>
      <c r="C25" s="4">
        <v>10</v>
      </c>
      <c r="D25" s="4">
        <v>8687</v>
      </c>
      <c r="E25" s="4">
        <v>9409</v>
      </c>
      <c r="F25" s="54">
        <f t="shared" si="14"/>
        <v>1.083112697133648</v>
      </c>
      <c r="G25" s="4">
        <v>10</v>
      </c>
      <c r="H25" s="4">
        <v>200</v>
      </c>
      <c r="I25" s="41">
        <v>196</v>
      </c>
      <c r="J25" s="54">
        <f t="shared" si="15"/>
        <v>0.98</v>
      </c>
      <c r="K25" s="4">
        <v>15</v>
      </c>
      <c r="L25" s="4">
        <v>10777</v>
      </c>
      <c r="M25" s="4">
        <v>11290</v>
      </c>
      <c r="N25" s="54">
        <f t="shared" si="16"/>
        <v>1.04760137329498</v>
      </c>
      <c r="O25" s="4">
        <v>5</v>
      </c>
      <c r="P25" s="59">
        <v>79.400000000000006</v>
      </c>
      <c r="Q25" s="59">
        <v>98.1</v>
      </c>
      <c r="R25" s="54">
        <f t="shared" si="17"/>
        <v>1.2035516372795969</v>
      </c>
      <c r="S25" s="4">
        <v>10</v>
      </c>
      <c r="T25" s="59">
        <v>12961</v>
      </c>
      <c r="U25" s="59">
        <v>11561</v>
      </c>
      <c r="V25" s="54">
        <f t="shared" si="18"/>
        <v>0.89198364323740453</v>
      </c>
      <c r="W25" s="4">
        <v>10</v>
      </c>
      <c r="X25" s="59">
        <v>2870.9</v>
      </c>
      <c r="Y25" s="59">
        <v>2927.5</v>
      </c>
      <c r="Z25" s="54">
        <f t="shared" si="19"/>
        <v>1.0197150719286634</v>
      </c>
      <c r="AA25" s="4">
        <v>10</v>
      </c>
      <c r="AB25" s="24">
        <f t="shared" si="20"/>
        <v>1.0274519623181146</v>
      </c>
      <c r="AC25" s="48">
        <v>61585</v>
      </c>
      <c r="AD25" s="19">
        <f t="shared" si="6"/>
        <v>63275.6</v>
      </c>
      <c r="AE25" s="19">
        <f t="shared" si="7"/>
        <v>1690.5999999999985</v>
      </c>
      <c r="AF25" s="19"/>
      <c r="AG25" s="19"/>
      <c r="AH25" s="19">
        <f t="shared" si="8"/>
        <v>63275.6</v>
      </c>
      <c r="AI25" s="19"/>
      <c r="AJ25" s="19">
        <v>5413.3</v>
      </c>
      <c r="AK25" s="19"/>
      <c r="AL25" s="19">
        <v>5413.2</v>
      </c>
      <c r="AM25" s="19">
        <v>5413.3</v>
      </c>
      <c r="AN25" s="19">
        <v>5216.1000000000004</v>
      </c>
      <c r="AO25" s="19">
        <v>6417.8</v>
      </c>
      <c r="AP25" s="19">
        <v>5574.7</v>
      </c>
      <c r="AQ25" s="19">
        <v>5600.4</v>
      </c>
      <c r="AR25" s="19">
        <v>5474.1</v>
      </c>
      <c r="AS25" s="19">
        <v>7280.4</v>
      </c>
      <c r="AT25" s="19">
        <v>5500.4</v>
      </c>
      <c r="AU25" s="19">
        <v>5730.3</v>
      </c>
      <c r="AV25" s="19">
        <f t="shared" si="10"/>
        <v>241.6</v>
      </c>
      <c r="AW25" s="42"/>
      <c r="AX25" s="42"/>
      <c r="AY25" s="41"/>
      <c r="AZ25" s="42"/>
      <c r="BA25" s="19">
        <f t="shared" si="9"/>
        <v>241.6</v>
      </c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</row>
    <row r="26" spans="1:66" s="2" customFormat="1" ht="17.100000000000001" customHeight="1">
      <c r="A26" s="6" t="s">
        <v>23</v>
      </c>
      <c r="B26" s="4">
        <v>1</v>
      </c>
      <c r="C26" s="4">
        <v>10</v>
      </c>
      <c r="D26" s="4">
        <v>78302</v>
      </c>
      <c r="E26" s="4">
        <v>86359</v>
      </c>
      <c r="F26" s="54">
        <f t="shared" si="14"/>
        <v>1.1028964777400321</v>
      </c>
      <c r="G26" s="4">
        <v>10</v>
      </c>
      <c r="H26" s="4">
        <v>200</v>
      </c>
      <c r="I26" s="41">
        <v>185</v>
      </c>
      <c r="J26" s="54">
        <f t="shared" si="15"/>
        <v>0.92500000000000004</v>
      </c>
      <c r="K26" s="4">
        <v>15</v>
      </c>
      <c r="L26" s="4">
        <v>220538</v>
      </c>
      <c r="M26" s="4">
        <v>357030</v>
      </c>
      <c r="N26" s="54">
        <f t="shared" si="16"/>
        <v>1.2418904678558798</v>
      </c>
      <c r="O26" s="4">
        <v>5</v>
      </c>
      <c r="P26" s="59">
        <v>94.9</v>
      </c>
      <c r="Q26" s="59">
        <v>129.9</v>
      </c>
      <c r="R26" s="54">
        <f t="shared" si="17"/>
        <v>1.2168809272918861</v>
      </c>
      <c r="S26" s="4">
        <v>10</v>
      </c>
      <c r="T26" s="59">
        <v>15111.2</v>
      </c>
      <c r="U26" s="59">
        <v>13429.9</v>
      </c>
      <c r="V26" s="54">
        <f t="shared" si="18"/>
        <v>0.88873815448144411</v>
      </c>
      <c r="W26" s="4">
        <v>10</v>
      </c>
      <c r="X26" s="59">
        <v>4298.5</v>
      </c>
      <c r="Y26" s="59">
        <v>3400.5</v>
      </c>
      <c r="Z26" s="54">
        <f t="shared" si="19"/>
        <v>0.79108991508665816</v>
      </c>
      <c r="AA26" s="4">
        <v>10</v>
      </c>
      <c r="AB26" s="24">
        <f t="shared" si="20"/>
        <v>1.0011501012182802</v>
      </c>
      <c r="AC26" s="48">
        <v>103767</v>
      </c>
      <c r="AD26" s="19">
        <f t="shared" si="6"/>
        <v>103886.3</v>
      </c>
      <c r="AE26" s="19">
        <f t="shared" si="7"/>
        <v>119.30000000000291</v>
      </c>
      <c r="AF26" s="19"/>
      <c r="AG26" s="19"/>
      <c r="AH26" s="19">
        <f t="shared" si="8"/>
        <v>103886.3</v>
      </c>
      <c r="AI26" s="19"/>
      <c r="AJ26" s="19">
        <v>8498.5</v>
      </c>
      <c r="AK26" s="19"/>
      <c r="AL26" s="19">
        <v>8498.6</v>
      </c>
      <c r="AM26" s="19">
        <v>9138.6</v>
      </c>
      <c r="AN26" s="19">
        <v>8573.7000000000007</v>
      </c>
      <c r="AO26" s="19">
        <v>10235.799999999999</v>
      </c>
      <c r="AP26" s="19">
        <v>8989.2000000000007</v>
      </c>
      <c r="AQ26" s="19">
        <v>8260.7999999999993</v>
      </c>
      <c r="AR26" s="19">
        <v>6501.8</v>
      </c>
      <c r="AS26" s="19">
        <v>14789.6</v>
      </c>
      <c r="AT26" s="19">
        <v>10028.5</v>
      </c>
      <c r="AU26" s="19">
        <v>9595</v>
      </c>
      <c r="AV26" s="19">
        <f t="shared" si="10"/>
        <v>776.2</v>
      </c>
      <c r="AW26" s="42"/>
      <c r="AX26" s="41"/>
      <c r="AY26" s="41"/>
      <c r="AZ26" s="42"/>
      <c r="BA26" s="19">
        <f t="shared" si="9"/>
        <v>776.2</v>
      </c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</row>
    <row r="27" spans="1:66" s="2" customFormat="1" ht="16.5" customHeight="1">
      <c r="A27" s="6" t="s">
        <v>24</v>
      </c>
      <c r="B27" s="4">
        <v>1</v>
      </c>
      <c r="C27" s="4">
        <v>10</v>
      </c>
      <c r="D27" s="4">
        <v>4135</v>
      </c>
      <c r="E27" s="4">
        <v>4303</v>
      </c>
      <c r="F27" s="54">
        <f t="shared" si="14"/>
        <v>1.0406287787182589</v>
      </c>
      <c r="G27" s="4">
        <v>10</v>
      </c>
      <c r="H27" s="4">
        <v>200</v>
      </c>
      <c r="I27" s="41">
        <v>196</v>
      </c>
      <c r="J27" s="54">
        <f t="shared" si="15"/>
        <v>0.98</v>
      </c>
      <c r="K27" s="4">
        <v>15</v>
      </c>
      <c r="L27" s="4">
        <v>2975</v>
      </c>
      <c r="M27" s="4">
        <v>3410</v>
      </c>
      <c r="N27" s="54">
        <f t="shared" si="16"/>
        <v>1.1462184873949579</v>
      </c>
      <c r="O27" s="4">
        <v>5</v>
      </c>
      <c r="P27" s="59">
        <v>75.3</v>
      </c>
      <c r="Q27" s="59">
        <v>86.2</v>
      </c>
      <c r="R27" s="54">
        <f t="shared" si="17"/>
        <v>1.1447543160690572</v>
      </c>
      <c r="S27" s="4">
        <v>10</v>
      </c>
      <c r="T27" s="59">
        <v>6110.5</v>
      </c>
      <c r="U27" s="59">
        <v>6367.2</v>
      </c>
      <c r="V27" s="54">
        <f t="shared" si="18"/>
        <v>1.0420096555110057</v>
      </c>
      <c r="W27" s="4">
        <v>10</v>
      </c>
      <c r="X27" s="59">
        <v>969.4</v>
      </c>
      <c r="Y27" s="59">
        <v>939.9</v>
      </c>
      <c r="Z27" s="54">
        <f t="shared" si="19"/>
        <v>0.96956880544666801</v>
      </c>
      <c r="AA27" s="4">
        <v>10</v>
      </c>
      <c r="AB27" s="24">
        <f t="shared" si="20"/>
        <v>1.0342958284917814</v>
      </c>
      <c r="AC27" s="48">
        <v>25982</v>
      </c>
      <c r="AD27" s="19">
        <f t="shared" si="6"/>
        <v>26873.1</v>
      </c>
      <c r="AE27" s="19">
        <f t="shared" si="7"/>
        <v>891.09999999999854</v>
      </c>
      <c r="AF27" s="19"/>
      <c r="AG27" s="19"/>
      <c r="AH27" s="19">
        <f t="shared" si="8"/>
        <v>26873.1</v>
      </c>
      <c r="AI27" s="19"/>
      <c r="AJ27" s="19">
        <v>2254.5</v>
      </c>
      <c r="AK27" s="19"/>
      <c r="AL27" s="19">
        <v>2254.6</v>
      </c>
      <c r="AM27" s="19">
        <v>2254.5</v>
      </c>
      <c r="AN27" s="19">
        <v>2004</v>
      </c>
      <c r="AO27" s="19">
        <v>2740.5</v>
      </c>
      <c r="AP27" s="19">
        <v>2301.6999999999998</v>
      </c>
      <c r="AQ27" s="19">
        <v>2169.6999999999998</v>
      </c>
      <c r="AR27" s="19">
        <v>2520.1999999999998</v>
      </c>
      <c r="AS27" s="19">
        <v>3304.3</v>
      </c>
      <c r="AT27" s="19">
        <v>2467.3000000000002</v>
      </c>
      <c r="AU27" s="19">
        <v>2427.1</v>
      </c>
      <c r="AV27" s="19">
        <f t="shared" si="10"/>
        <v>174.7</v>
      </c>
      <c r="AW27" s="42"/>
      <c r="AX27" s="41"/>
      <c r="AY27" s="41"/>
      <c r="AZ27" s="42"/>
      <c r="BA27" s="19">
        <f t="shared" si="9"/>
        <v>174.7</v>
      </c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</row>
    <row r="28" spans="1:66" s="2" customFormat="1" ht="17.100000000000001" customHeight="1">
      <c r="A28" s="6" t="s">
        <v>25</v>
      </c>
      <c r="B28" s="4">
        <v>1</v>
      </c>
      <c r="C28" s="4">
        <v>10</v>
      </c>
      <c r="D28" s="4">
        <v>4042</v>
      </c>
      <c r="E28" s="4">
        <v>4253</v>
      </c>
      <c r="F28" s="54">
        <f t="shared" si="14"/>
        <v>1.0522018802572983</v>
      </c>
      <c r="G28" s="4">
        <v>10</v>
      </c>
      <c r="H28" s="4">
        <v>200</v>
      </c>
      <c r="I28" s="41">
        <v>200</v>
      </c>
      <c r="J28" s="54">
        <f t="shared" si="15"/>
        <v>1</v>
      </c>
      <c r="K28" s="4">
        <v>15</v>
      </c>
      <c r="L28" s="4">
        <v>5093</v>
      </c>
      <c r="M28" s="4">
        <v>4355</v>
      </c>
      <c r="N28" s="54">
        <f t="shared" si="16"/>
        <v>0.85509522874533672</v>
      </c>
      <c r="O28" s="4">
        <v>5</v>
      </c>
      <c r="P28" s="59">
        <v>54.6</v>
      </c>
      <c r="Q28" s="59">
        <v>63.4</v>
      </c>
      <c r="R28" s="54">
        <f t="shared" si="17"/>
        <v>1.161172161172161</v>
      </c>
      <c r="S28" s="4">
        <v>10</v>
      </c>
      <c r="T28" s="59">
        <v>23602.799999999999</v>
      </c>
      <c r="U28" s="59">
        <v>23105.599999999999</v>
      </c>
      <c r="V28" s="54">
        <f t="shared" si="18"/>
        <v>0.97893470266239591</v>
      </c>
      <c r="W28" s="4">
        <v>10</v>
      </c>
      <c r="X28" s="59">
        <v>3131.1</v>
      </c>
      <c r="Y28" s="59">
        <v>3299.6</v>
      </c>
      <c r="Z28" s="54">
        <f t="shared" si="19"/>
        <v>1.0538149532113315</v>
      </c>
      <c r="AA28" s="4">
        <v>10</v>
      </c>
      <c r="AB28" s="24">
        <f t="shared" si="20"/>
        <v>1.024810187382265</v>
      </c>
      <c r="AC28" s="48">
        <v>48745</v>
      </c>
      <c r="AD28" s="19">
        <f t="shared" si="6"/>
        <v>49954.400000000001</v>
      </c>
      <c r="AE28" s="19">
        <f t="shared" si="7"/>
        <v>1209.4000000000015</v>
      </c>
      <c r="AF28" s="19">
        <v>2148.3000000000002</v>
      </c>
      <c r="AG28" s="19"/>
      <c r="AH28" s="19">
        <f t="shared" si="8"/>
        <v>47806.1</v>
      </c>
      <c r="AI28" s="19"/>
      <c r="AJ28" s="19">
        <v>4210.2</v>
      </c>
      <c r="AK28" s="19"/>
      <c r="AL28" s="19">
        <v>4210.2</v>
      </c>
      <c r="AM28" s="19">
        <v>4210.1000000000004</v>
      </c>
      <c r="AN28" s="19">
        <v>4268.8</v>
      </c>
      <c r="AO28" s="19">
        <v>2837.6</v>
      </c>
      <c r="AP28" s="19">
        <v>3603.7</v>
      </c>
      <c r="AQ28" s="19">
        <v>4466</v>
      </c>
      <c r="AR28" s="19">
        <v>3629.3</v>
      </c>
      <c r="AS28" s="19">
        <v>5674.1</v>
      </c>
      <c r="AT28" s="19">
        <v>5828.9</v>
      </c>
      <c r="AU28" s="19">
        <v>4508.7</v>
      </c>
      <c r="AV28" s="19">
        <f t="shared" si="10"/>
        <v>358.5</v>
      </c>
      <c r="AW28" s="42"/>
      <c r="AX28" s="41"/>
      <c r="AY28" s="41"/>
      <c r="AZ28" s="42"/>
      <c r="BA28" s="19">
        <f t="shared" si="9"/>
        <v>358.5</v>
      </c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</row>
    <row r="29" spans="1:66" s="2" customFormat="1" ht="17.100000000000001" customHeight="1">
      <c r="A29" s="6" t="s">
        <v>26</v>
      </c>
      <c r="B29" s="4">
        <v>1</v>
      </c>
      <c r="C29" s="4">
        <v>10</v>
      </c>
      <c r="D29" s="4">
        <v>3771</v>
      </c>
      <c r="E29" s="4">
        <v>3794</v>
      </c>
      <c r="F29" s="54">
        <f t="shared" si="14"/>
        <v>1.0060991779368869</v>
      </c>
      <c r="G29" s="4">
        <v>10</v>
      </c>
      <c r="H29" s="4">
        <v>200</v>
      </c>
      <c r="I29" s="41">
        <v>183</v>
      </c>
      <c r="J29" s="54">
        <f t="shared" si="15"/>
        <v>0.91500000000000004</v>
      </c>
      <c r="K29" s="4">
        <v>15</v>
      </c>
      <c r="L29" s="4">
        <v>3080</v>
      </c>
      <c r="M29" s="4">
        <v>1799</v>
      </c>
      <c r="N29" s="54">
        <f t="shared" si="16"/>
        <v>0.58409090909090911</v>
      </c>
      <c r="O29" s="4">
        <v>5</v>
      </c>
      <c r="P29" s="59">
        <v>35.200000000000003</v>
      </c>
      <c r="Q29" s="59">
        <v>32.200000000000003</v>
      </c>
      <c r="R29" s="54">
        <f t="shared" si="17"/>
        <v>0.91477272727272729</v>
      </c>
      <c r="S29" s="4">
        <v>10</v>
      </c>
      <c r="T29" s="59">
        <v>4268.7</v>
      </c>
      <c r="U29" s="59">
        <v>3402.7</v>
      </c>
      <c r="V29" s="54">
        <f t="shared" si="18"/>
        <v>0.79712793122027781</v>
      </c>
      <c r="W29" s="4">
        <v>10</v>
      </c>
      <c r="X29" s="59">
        <v>1694.6</v>
      </c>
      <c r="Y29" s="59">
        <v>1149</v>
      </c>
      <c r="Z29" s="54">
        <f t="shared" si="19"/>
        <v>0.67803611471733749</v>
      </c>
      <c r="AA29" s="4">
        <v>10</v>
      </c>
      <c r="AB29" s="24">
        <f t="shared" si="20"/>
        <v>0.86579734367038341</v>
      </c>
      <c r="AC29" s="48">
        <v>38290</v>
      </c>
      <c r="AD29" s="19">
        <f t="shared" si="6"/>
        <v>33151.4</v>
      </c>
      <c r="AE29" s="19">
        <f t="shared" si="7"/>
        <v>-5138.5999999999985</v>
      </c>
      <c r="AF29" s="19">
        <v>319.7</v>
      </c>
      <c r="AG29" s="19"/>
      <c r="AH29" s="19">
        <f t="shared" si="8"/>
        <v>32831.700000000004</v>
      </c>
      <c r="AI29" s="19"/>
      <c r="AJ29" s="19">
        <v>2901.3</v>
      </c>
      <c r="AK29" s="19"/>
      <c r="AL29" s="19">
        <v>2901.2</v>
      </c>
      <c r="AM29" s="19">
        <v>2901.3</v>
      </c>
      <c r="AN29" s="19">
        <v>3123.3</v>
      </c>
      <c r="AO29" s="19">
        <v>2316.1</v>
      </c>
      <c r="AP29" s="19">
        <v>2777.3</v>
      </c>
      <c r="AQ29" s="19">
        <v>2713.8</v>
      </c>
      <c r="AR29" s="19">
        <v>1411.8</v>
      </c>
      <c r="AS29" s="19">
        <v>7386.6</v>
      </c>
      <c r="AT29" s="19">
        <v>2517.9</v>
      </c>
      <c r="AU29" s="19">
        <v>3127</v>
      </c>
      <c r="AV29" s="19">
        <f t="shared" si="10"/>
        <v>-1245.9000000000001</v>
      </c>
      <c r="AW29" s="42"/>
      <c r="AX29" s="42"/>
      <c r="AY29" s="41"/>
      <c r="AZ29" s="42"/>
      <c r="BA29" s="19">
        <f t="shared" si="9"/>
        <v>-1245.9000000000001</v>
      </c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</row>
    <row r="30" spans="1:66" s="2" customFormat="1" ht="17.100000000000001" customHeight="1">
      <c r="A30" s="6" t="s">
        <v>27</v>
      </c>
      <c r="B30" s="4">
        <v>1</v>
      </c>
      <c r="C30" s="4">
        <v>10</v>
      </c>
      <c r="D30" s="4">
        <v>11849</v>
      </c>
      <c r="E30" s="4">
        <v>12730</v>
      </c>
      <c r="F30" s="54">
        <f t="shared" si="14"/>
        <v>1.0743522660140097</v>
      </c>
      <c r="G30" s="4">
        <v>10</v>
      </c>
      <c r="H30" s="4">
        <v>200</v>
      </c>
      <c r="I30" s="41">
        <v>200</v>
      </c>
      <c r="J30" s="54">
        <f t="shared" si="15"/>
        <v>1</v>
      </c>
      <c r="K30" s="4">
        <v>15</v>
      </c>
      <c r="L30" s="4">
        <v>29912</v>
      </c>
      <c r="M30" s="4">
        <v>49750</v>
      </c>
      <c r="N30" s="54">
        <f t="shared" si="16"/>
        <v>1.2463212088793796</v>
      </c>
      <c r="O30" s="4">
        <v>5</v>
      </c>
      <c r="P30" s="59">
        <v>117.8</v>
      </c>
      <c r="Q30" s="59">
        <v>120</v>
      </c>
      <c r="R30" s="54">
        <f t="shared" si="17"/>
        <v>1.0186757215619695</v>
      </c>
      <c r="S30" s="4">
        <v>10</v>
      </c>
      <c r="T30" s="59">
        <v>28333.9</v>
      </c>
      <c r="U30" s="59">
        <v>34760.6</v>
      </c>
      <c r="V30" s="54">
        <f t="shared" si="18"/>
        <v>1.2026820169478962</v>
      </c>
      <c r="W30" s="4">
        <v>10</v>
      </c>
      <c r="X30" s="59">
        <v>12070.7</v>
      </c>
      <c r="Y30" s="59">
        <v>19078.7</v>
      </c>
      <c r="Z30" s="54">
        <f t="shared" si="19"/>
        <v>1.2380579419586271</v>
      </c>
      <c r="AA30" s="4">
        <v>10</v>
      </c>
      <c r="AB30" s="24">
        <f t="shared" si="20"/>
        <v>1.0938469358460274</v>
      </c>
      <c r="AC30" s="48">
        <v>37103</v>
      </c>
      <c r="AD30" s="19">
        <f t="shared" si="6"/>
        <v>40585</v>
      </c>
      <c r="AE30" s="19">
        <f t="shared" si="7"/>
        <v>3482</v>
      </c>
      <c r="AF30" s="19">
        <v>166.7</v>
      </c>
      <c r="AG30" s="19"/>
      <c r="AH30" s="19">
        <f t="shared" si="8"/>
        <v>40418.300000000003</v>
      </c>
      <c r="AI30" s="19"/>
      <c r="AJ30" s="19">
        <v>3241</v>
      </c>
      <c r="AK30" s="19"/>
      <c r="AL30" s="19">
        <v>3241</v>
      </c>
      <c r="AM30" s="19">
        <v>3241</v>
      </c>
      <c r="AN30" s="19">
        <v>3241</v>
      </c>
      <c r="AO30" s="19">
        <v>3801.3</v>
      </c>
      <c r="AP30" s="19">
        <v>3326.3</v>
      </c>
      <c r="AQ30" s="19">
        <v>3361.8</v>
      </c>
      <c r="AR30" s="19">
        <v>3331.4</v>
      </c>
      <c r="AS30" s="19">
        <v>4564.8999999999996</v>
      </c>
      <c r="AT30" s="19">
        <v>3557.3</v>
      </c>
      <c r="AU30" s="19">
        <v>3507.3</v>
      </c>
      <c r="AV30" s="19">
        <f t="shared" si="10"/>
        <v>2004</v>
      </c>
      <c r="AW30" s="42"/>
      <c r="AX30" s="41"/>
      <c r="AY30" s="41"/>
      <c r="AZ30" s="42"/>
      <c r="BA30" s="19">
        <f t="shared" si="9"/>
        <v>2004</v>
      </c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</row>
    <row r="31" spans="1:66" s="2" customFormat="1" ht="16.5" customHeight="1">
      <c r="A31" s="6" t="s">
        <v>28</v>
      </c>
      <c r="B31" s="4">
        <v>1</v>
      </c>
      <c r="C31" s="4">
        <v>10</v>
      </c>
      <c r="D31" s="4">
        <v>20238</v>
      </c>
      <c r="E31" s="4">
        <v>21554</v>
      </c>
      <c r="F31" s="54">
        <f t="shared" si="14"/>
        <v>1.0650261883585335</v>
      </c>
      <c r="G31" s="4">
        <v>10</v>
      </c>
      <c r="H31" s="4">
        <v>200</v>
      </c>
      <c r="I31" s="41">
        <v>198</v>
      </c>
      <c r="J31" s="54">
        <f t="shared" si="15"/>
        <v>0.99</v>
      </c>
      <c r="K31" s="4">
        <v>15</v>
      </c>
      <c r="L31" s="4">
        <v>21936</v>
      </c>
      <c r="M31" s="4">
        <v>16806</v>
      </c>
      <c r="N31" s="54">
        <f t="shared" si="16"/>
        <v>0.76613785557986869</v>
      </c>
      <c r="O31" s="4">
        <v>5</v>
      </c>
      <c r="P31" s="59">
        <v>161.1</v>
      </c>
      <c r="Q31" s="59">
        <v>167.3</v>
      </c>
      <c r="R31" s="54">
        <f t="shared" si="17"/>
        <v>1.0384854127870888</v>
      </c>
      <c r="S31" s="4">
        <v>10</v>
      </c>
      <c r="T31" s="59">
        <v>12062.1</v>
      </c>
      <c r="U31" s="59">
        <v>10884.3</v>
      </c>
      <c r="V31" s="54">
        <f t="shared" si="18"/>
        <v>0.90235531126420765</v>
      </c>
      <c r="W31" s="4">
        <v>10</v>
      </c>
      <c r="X31" s="59">
        <v>40657.5</v>
      </c>
      <c r="Y31" s="59">
        <v>56194.9</v>
      </c>
      <c r="Z31" s="54">
        <f t="shared" si="19"/>
        <v>1.2182153354239684</v>
      </c>
      <c r="AA31" s="4">
        <v>10</v>
      </c>
      <c r="AB31" s="24">
        <f t="shared" si="20"/>
        <v>1.0131644536605333</v>
      </c>
      <c r="AC31" s="48">
        <v>83659</v>
      </c>
      <c r="AD31" s="19">
        <f t="shared" si="6"/>
        <v>84760.3</v>
      </c>
      <c r="AE31" s="19">
        <f t="shared" si="7"/>
        <v>1101.3000000000029</v>
      </c>
      <c r="AF31" s="19"/>
      <c r="AG31" s="19"/>
      <c r="AH31" s="19">
        <f t="shared" si="8"/>
        <v>84760.3</v>
      </c>
      <c r="AI31" s="19"/>
      <c r="AJ31" s="19">
        <v>7267.3</v>
      </c>
      <c r="AK31" s="19"/>
      <c r="AL31" s="19">
        <v>7267.2</v>
      </c>
      <c r="AM31" s="19">
        <v>7267.3</v>
      </c>
      <c r="AN31" s="19">
        <v>7148.3</v>
      </c>
      <c r="AO31" s="19">
        <v>8122.6</v>
      </c>
      <c r="AP31" s="19">
        <v>7414.5</v>
      </c>
      <c r="AQ31" s="19">
        <v>5889.4</v>
      </c>
      <c r="AR31" s="19">
        <v>7104.3</v>
      </c>
      <c r="AS31" s="19">
        <v>10193.5</v>
      </c>
      <c r="AT31" s="19">
        <v>6752.3</v>
      </c>
      <c r="AU31" s="19">
        <v>7442.7</v>
      </c>
      <c r="AV31" s="19">
        <f t="shared" si="10"/>
        <v>2890.9</v>
      </c>
      <c r="AW31" s="42"/>
      <c r="AX31" s="42"/>
      <c r="AY31" s="41"/>
      <c r="AZ31" s="42"/>
      <c r="BA31" s="19">
        <f t="shared" si="9"/>
        <v>2890.9</v>
      </c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</row>
    <row r="32" spans="1:66" s="2" customFormat="1" ht="17.100000000000001" customHeight="1">
      <c r="A32" s="6" t="s">
        <v>29</v>
      </c>
      <c r="B32" s="4">
        <v>1</v>
      </c>
      <c r="C32" s="4">
        <v>10</v>
      </c>
      <c r="D32" s="4">
        <v>5085</v>
      </c>
      <c r="E32" s="4">
        <v>5478</v>
      </c>
      <c r="F32" s="54">
        <f t="shared" si="14"/>
        <v>1.0772861356932153</v>
      </c>
      <c r="G32" s="4">
        <v>10</v>
      </c>
      <c r="H32" s="4">
        <v>200</v>
      </c>
      <c r="I32" s="41">
        <v>198</v>
      </c>
      <c r="J32" s="54">
        <f t="shared" si="15"/>
        <v>0.99</v>
      </c>
      <c r="K32" s="4">
        <v>15</v>
      </c>
      <c r="L32" s="4">
        <v>4202</v>
      </c>
      <c r="M32" s="4">
        <v>2260</v>
      </c>
      <c r="N32" s="54">
        <f t="shared" si="16"/>
        <v>0.53783912422655877</v>
      </c>
      <c r="O32" s="4">
        <v>5</v>
      </c>
      <c r="P32" s="59">
        <v>44</v>
      </c>
      <c r="Q32" s="59">
        <v>30.9</v>
      </c>
      <c r="R32" s="54">
        <f t="shared" si="17"/>
        <v>0.70227272727272727</v>
      </c>
      <c r="S32" s="4">
        <v>10</v>
      </c>
      <c r="T32" s="59">
        <v>7034.7</v>
      </c>
      <c r="U32" s="59">
        <v>18797.099999999999</v>
      </c>
      <c r="V32" s="54">
        <f t="shared" si="18"/>
        <v>1.3</v>
      </c>
      <c r="W32" s="4">
        <v>10</v>
      </c>
      <c r="X32" s="59">
        <v>1352.5</v>
      </c>
      <c r="Y32" s="59">
        <v>1274.4000000000001</v>
      </c>
      <c r="Z32" s="54">
        <f t="shared" si="19"/>
        <v>0.94225508317929763</v>
      </c>
      <c r="AA32" s="4">
        <v>10</v>
      </c>
      <c r="AB32" s="24">
        <f t="shared" si="20"/>
        <v>0.9679619297512172</v>
      </c>
      <c r="AC32" s="48">
        <v>63303</v>
      </c>
      <c r="AD32" s="19">
        <f t="shared" si="6"/>
        <v>61274.9</v>
      </c>
      <c r="AE32" s="19">
        <f t="shared" si="7"/>
        <v>-2028.0999999999985</v>
      </c>
      <c r="AF32" s="19">
        <v>1870.2</v>
      </c>
      <c r="AG32" s="19"/>
      <c r="AH32" s="19">
        <f t="shared" si="8"/>
        <v>59404.700000000004</v>
      </c>
      <c r="AI32" s="19">
        <v>7282.6</v>
      </c>
      <c r="AJ32" s="19">
        <v>0</v>
      </c>
      <c r="AK32" s="19"/>
      <c r="AL32" s="19">
        <v>0</v>
      </c>
      <c r="AM32" s="19">
        <v>2648.2</v>
      </c>
      <c r="AN32" s="19">
        <v>3383.6</v>
      </c>
      <c r="AO32" s="19">
        <v>1363.1</v>
      </c>
      <c r="AP32" s="19">
        <v>2636.1</v>
      </c>
      <c r="AQ32" s="19">
        <v>3645.9</v>
      </c>
      <c r="AR32" s="19">
        <v>2525.8000000000002</v>
      </c>
      <c r="AS32" s="19">
        <v>23502.9</v>
      </c>
      <c r="AT32" s="19">
        <v>3983.9</v>
      </c>
      <c r="AU32" s="19">
        <v>5284.3</v>
      </c>
      <c r="AV32" s="19">
        <f t="shared" si="10"/>
        <v>3148.3</v>
      </c>
      <c r="AW32" s="42"/>
      <c r="AX32" s="42"/>
      <c r="AY32" s="41"/>
      <c r="AZ32" s="42"/>
      <c r="BA32" s="19">
        <f t="shared" si="9"/>
        <v>3148.3</v>
      </c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</row>
    <row r="33" spans="1:66" s="2" customFormat="1" ht="17.100000000000001" customHeight="1">
      <c r="A33" s="6" t="s">
        <v>30</v>
      </c>
      <c r="B33" s="4">
        <v>1</v>
      </c>
      <c r="C33" s="4">
        <v>10</v>
      </c>
      <c r="D33" s="4">
        <v>14020</v>
      </c>
      <c r="E33" s="4">
        <v>14507</v>
      </c>
      <c r="F33" s="54">
        <f t="shared" si="14"/>
        <v>1.0347360912981456</v>
      </c>
      <c r="G33" s="4">
        <v>10</v>
      </c>
      <c r="H33" s="4">
        <v>200</v>
      </c>
      <c r="I33" s="41">
        <v>193</v>
      </c>
      <c r="J33" s="54">
        <f t="shared" si="15"/>
        <v>0.96499999999999997</v>
      </c>
      <c r="K33" s="4">
        <v>15</v>
      </c>
      <c r="L33" s="4">
        <v>6321</v>
      </c>
      <c r="M33" s="4">
        <v>5494</v>
      </c>
      <c r="N33" s="54">
        <f t="shared" si="16"/>
        <v>0.86916627115962664</v>
      </c>
      <c r="O33" s="4">
        <v>5</v>
      </c>
      <c r="P33" s="59">
        <v>155.9</v>
      </c>
      <c r="Q33" s="59">
        <v>153.4</v>
      </c>
      <c r="R33" s="54">
        <f t="shared" si="17"/>
        <v>0.98396407953816545</v>
      </c>
      <c r="S33" s="4">
        <v>10</v>
      </c>
      <c r="T33" s="59">
        <v>28394.6</v>
      </c>
      <c r="U33" s="59">
        <v>27214.5</v>
      </c>
      <c r="V33" s="54">
        <f t="shared" si="18"/>
        <v>0.95843928070830375</v>
      </c>
      <c r="W33" s="4">
        <v>10</v>
      </c>
      <c r="X33" s="59">
        <v>4110.6000000000004</v>
      </c>
      <c r="Y33" s="59">
        <v>3385.4</v>
      </c>
      <c r="Z33" s="54">
        <f t="shared" si="19"/>
        <v>0.8235780664623169</v>
      </c>
      <c r="AA33" s="4">
        <v>10</v>
      </c>
      <c r="AB33" s="24">
        <f t="shared" si="20"/>
        <v>0.95468580765524924</v>
      </c>
      <c r="AC33" s="48">
        <v>54980</v>
      </c>
      <c r="AD33" s="19">
        <f t="shared" si="6"/>
        <v>52488.6</v>
      </c>
      <c r="AE33" s="19">
        <f t="shared" si="7"/>
        <v>-2491.4000000000015</v>
      </c>
      <c r="AF33" s="19">
        <v>173</v>
      </c>
      <c r="AG33" s="19"/>
      <c r="AH33" s="19">
        <f t="shared" si="8"/>
        <v>52315.6</v>
      </c>
      <c r="AI33" s="19"/>
      <c r="AJ33" s="19">
        <v>4806.3</v>
      </c>
      <c r="AK33" s="19"/>
      <c r="AL33" s="19">
        <v>4806.2</v>
      </c>
      <c r="AM33" s="19">
        <v>4806.3</v>
      </c>
      <c r="AN33" s="19">
        <v>3699.5</v>
      </c>
      <c r="AO33" s="19">
        <v>5635.4</v>
      </c>
      <c r="AP33" s="19">
        <v>4723</v>
      </c>
      <c r="AQ33" s="19">
        <v>4612</v>
      </c>
      <c r="AR33" s="19">
        <v>5878.9</v>
      </c>
      <c r="AS33" s="19">
        <v>6610.3</v>
      </c>
      <c r="AT33" s="19">
        <v>3894</v>
      </c>
      <c r="AU33" s="19">
        <v>4964.5</v>
      </c>
      <c r="AV33" s="19">
        <f t="shared" si="10"/>
        <v>-2120.8000000000002</v>
      </c>
      <c r="AW33" s="42"/>
      <c r="AX33" s="41"/>
      <c r="AY33" s="41"/>
      <c r="AZ33" s="42"/>
      <c r="BA33" s="19">
        <f t="shared" si="9"/>
        <v>-2120.8000000000002</v>
      </c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</row>
    <row r="34" spans="1:66" s="2" customFormat="1" ht="17.100000000000001" customHeight="1">
      <c r="A34" s="6" t="s">
        <v>31</v>
      </c>
      <c r="B34" s="4">
        <v>1</v>
      </c>
      <c r="C34" s="4">
        <v>10</v>
      </c>
      <c r="D34" s="4">
        <v>5718</v>
      </c>
      <c r="E34" s="4">
        <v>5999</v>
      </c>
      <c r="F34" s="54">
        <f t="shared" si="14"/>
        <v>1.0491430570129416</v>
      </c>
      <c r="G34" s="4">
        <v>10</v>
      </c>
      <c r="H34" s="4">
        <v>200</v>
      </c>
      <c r="I34" s="41">
        <v>199</v>
      </c>
      <c r="J34" s="54">
        <f t="shared" si="15"/>
        <v>0.995</v>
      </c>
      <c r="K34" s="4">
        <v>15</v>
      </c>
      <c r="L34" s="4">
        <v>5148</v>
      </c>
      <c r="M34" s="4">
        <v>8284</v>
      </c>
      <c r="N34" s="54">
        <f t="shared" si="16"/>
        <v>1.2409168609168608</v>
      </c>
      <c r="O34" s="4">
        <v>5</v>
      </c>
      <c r="P34" s="59">
        <v>145.80000000000001</v>
      </c>
      <c r="Q34" s="59">
        <v>134.19999999999999</v>
      </c>
      <c r="R34" s="54">
        <f t="shared" si="17"/>
        <v>0.92043895747599436</v>
      </c>
      <c r="S34" s="4">
        <v>10</v>
      </c>
      <c r="T34" s="59">
        <v>20808</v>
      </c>
      <c r="U34" s="59">
        <v>14402.5</v>
      </c>
      <c r="V34" s="54">
        <f t="shared" si="18"/>
        <v>0.69216166858900419</v>
      </c>
      <c r="W34" s="4">
        <v>10</v>
      </c>
      <c r="X34" s="59">
        <v>13146.2</v>
      </c>
      <c r="Y34" s="59">
        <v>9068.7000000000007</v>
      </c>
      <c r="Z34" s="54">
        <f t="shared" si="19"/>
        <v>0.6898343247478359</v>
      </c>
      <c r="AA34" s="4">
        <v>10</v>
      </c>
      <c r="AB34" s="24">
        <f t="shared" si="20"/>
        <v>0.92350520546917247</v>
      </c>
      <c r="AC34" s="48">
        <v>50406</v>
      </c>
      <c r="AD34" s="19">
        <f t="shared" si="6"/>
        <v>46550.2</v>
      </c>
      <c r="AE34" s="19">
        <f t="shared" si="7"/>
        <v>-3855.8000000000029</v>
      </c>
      <c r="AF34" s="19">
        <v>1451.2</v>
      </c>
      <c r="AG34" s="19"/>
      <c r="AH34" s="19">
        <f t="shared" si="8"/>
        <v>45099</v>
      </c>
      <c r="AI34" s="19"/>
      <c r="AJ34" s="19">
        <v>4436.8</v>
      </c>
      <c r="AK34" s="19"/>
      <c r="AL34" s="19">
        <v>4436.8</v>
      </c>
      <c r="AM34" s="19">
        <v>4436.8999999999996</v>
      </c>
      <c r="AN34" s="19">
        <v>4433.5</v>
      </c>
      <c r="AO34" s="19">
        <v>4983.8</v>
      </c>
      <c r="AP34" s="19">
        <v>4313.3</v>
      </c>
      <c r="AQ34" s="19">
        <v>4627.8999999999996</v>
      </c>
      <c r="AR34" s="19">
        <v>4274.8999999999996</v>
      </c>
      <c r="AS34" s="19">
        <v>5717.4</v>
      </c>
      <c r="AT34" s="19">
        <v>4558.5</v>
      </c>
      <c r="AU34" s="19">
        <v>4767.2</v>
      </c>
      <c r="AV34" s="19">
        <f t="shared" si="10"/>
        <v>-5888</v>
      </c>
      <c r="AW34" s="42"/>
      <c r="AX34" s="41"/>
      <c r="AY34" s="41"/>
      <c r="AZ34" s="42"/>
      <c r="BA34" s="19">
        <f t="shared" si="9"/>
        <v>-5888</v>
      </c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</row>
    <row r="35" spans="1:66" s="2" customFormat="1" ht="17.100000000000001" customHeight="1">
      <c r="A35" s="6" t="s">
        <v>1</v>
      </c>
      <c r="B35" s="4">
        <v>1</v>
      </c>
      <c r="C35" s="4">
        <v>10</v>
      </c>
      <c r="D35" s="4">
        <v>43066</v>
      </c>
      <c r="E35" s="4">
        <v>45603</v>
      </c>
      <c r="F35" s="54">
        <f t="shared" si="14"/>
        <v>1.0589095806436633</v>
      </c>
      <c r="G35" s="4">
        <v>10</v>
      </c>
      <c r="H35" s="4">
        <v>200</v>
      </c>
      <c r="I35" s="41">
        <v>195</v>
      </c>
      <c r="J35" s="54">
        <f t="shared" si="15"/>
        <v>0.97499999999999998</v>
      </c>
      <c r="K35" s="4">
        <v>15</v>
      </c>
      <c r="L35" s="4">
        <v>99238</v>
      </c>
      <c r="M35" s="4">
        <v>189410</v>
      </c>
      <c r="N35" s="54">
        <f t="shared" si="16"/>
        <v>1.2708643866260907</v>
      </c>
      <c r="O35" s="4">
        <v>5</v>
      </c>
      <c r="P35" s="59">
        <v>80.3</v>
      </c>
      <c r="Q35" s="59">
        <v>77.2</v>
      </c>
      <c r="R35" s="54">
        <f t="shared" si="17"/>
        <v>0.96139476961394776</v>
      </c>
      <c r="S35" s="4">
        <v>10</v>
      </c>
      <c r="T35" s="59">
        <v>18437</v>
      </c>
      <c r="U35" s="59">
        <v>18170.5</v>
      </c>
      <c r="V35" s="54">
        <f t="shared" si="18"/>
        <v>0.98554537072191783</v>
      </c>
      <c r="W35" s="4">
        <v>10</v>
      </c>
      <c r="X35" s="59">
        <v>4230</v>
      </c>
      <c r="Y35" s="59">
        <v>4198.8999999999996</v>
      </c>
      <c r="Z35" s="54">
        <f t="shared" si="19"/>
        <v>0.9926477541371157</v>
      </c>
      <c r="AA35" s="4">
        <v>10</v>
      </c>
      <c r="AB35" s="24">
        <f t="shared" si="20"/>
        <v>1.0137756669185272</v>
      </c>
      <c r="AC35" s="48">
        <v>68706</v>
      </c>
      <c r="AD35" s="19">
        <f t="shared" si="6"/>
        <v>69652.5</v>
      </c>
      <c r="AE35" s="19">
        <f t="shared" si="7"/>
        <v>946.5</v>
      </c>
      <c r="AF35" s="19">
        <v>1673.8</v>
      </c>
      <c r="AG35" s="19"/>
      <c r="AH35" s="19">
        <f t="shared" si="8"/>
        <v>67978.7</v>
      </c>
      <c r="AI35" s="19"/>
      <c r="AJ35" s="19">
        <v>5909.5</v>
      </c>
      <c r="AK35" s="19"/>
      <c r="AL35" s="19">
        <v>5909.4</v>
      </c>
      <c r="AM35" s="19">
        <v>5909.5</v>
      </c>
      <c r="AN35" s="19">
        <v>5222.7</v>
      </c>
      <c r="AO35" s="19">
        <v>7023.4</v>
      </c>
      <c r="AP35" s="19">
        <v>5727.1</v>
      </c>
      <c r="AQ35" s="19">
        <v>5575.2</v>
      </c>
      <c r="AR35" s="19">
        <v>6259</v>
      </c>
      <c r="AS35" s="19">
        <v>8906</v>
      </c>
      <c r="AT35" s="19">
        <v>6464.3</v>
      </c>
      <c r="AU35" s="19">
        <v>6458</v>
      </c>
      <c r="AV35" s="19">
        <f t="shared" si="10"/>
        <v>-1385.4</v>
      </c>
      <c r="AW35" s="42"/>
      <c r="AX35" s="41"/>
      <c r="AY35" s="41"/>
      <c r="AZ35" s="42"/>
      <c r="BA35" s="19">
        <f t="shared" si="9"/>
        <v>-1385.4</v>
      </c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</row>
    <row r="36" spans="1:66" s="2" customFormat="1" ht="17.100000000000001" customHeight="1">
      <c r="A36" s="6" t="s">
        <v>32</v>
      </c>
      <c r="B36" s="4">
        <v>1</v>
      </c>
      <c r="C36" s="4">
        <v>10</v>
      </c>
      <c r="D36" s="4">
        <v>18497</v>
      </c>
      <c r="E36" s="4">
        <v>19783</v>
      </c>
      <c r="F36" s="54">
        <f t="shared" si="14"/>
        <v>1.0695247878034275</v>
      </c>
      <c r="G36" s="4">
        <v>10</v>
      </c>
      <c r="H36" s="4">
        <v>200</v>
      </c>
      <c r="I36" s="41">
        <v>200</v>
      </c>
      <c r="J36" s="54">
        <f t="shared" si="15"/>
        <v>1</v>
      </c>
      <c r="K36" s="4">
        <v>15</v>
      </c>
      <c r="L36" s="4">
        <v>8338</v>
      </c>
      <c r="M36" s="4">
        <v>8291</v>
      </c>
      <c r="N36" s="54">
        <f t="shared" si="16"/>
        <v>0.99436315663228592</v>
      </c>
      <c r="O36" s="4">
        <v>5</v>
      </c>
      <c r="P36" s="59">
        <v>92.7</v>
      </c>
      <c r="Q36" s="59">
        <v>102.4</v>
      </c>
      <c r="R36" s="54">
        <f t="shared" si="17"/>
        <v>1.1046386192017261</v>
      </c>
      <c r="S36" s="4">
        <v>10</v>
      </c>
      <c r="T36" s="59">
        <v>9508.7000000000007</v>
      </c>
      <c r="U36" s="59">
        <v>7780.5</v>
      </c>
      <c r="V36" s="54">
        <f t="shared" si="18"/>
        <v>0.81825065466362379</v>
      </c>
      <c r="W36" s="4">
        <v>10</v>
      </c>
      <c r="X36" s="59">
        <v>2990</v>
      </c>
      <c r="Y36" s="59">
        <v>2879.1</v>
      </c>
      <c r="Z36" s="54">
        <f t="shared" si="19"/>
        <v>0.96290969899665546</v>
      </c>
      <c r="AA36" s="4">
        <v>10</v>
      </c>
      <c r="AB36" s="24">
        <f t="shared" si="20"/>
        <v>0.99321504842593933</v>
      </c>
      <c r="AC36" s="48">
        <v>58862</v>
      </c>
      <c r="AD36" s="19">
        <f t="shared" si="6"/>
        <v>58462.6</v>
      </c>
      <c r="AE36" s="19">
        <f t="shared" si="7"/>
        <v>-399.40000000000146</v>
      </c>
      <c r="AF36" s="19"/>
      <c r="AG36" s="19"/>
      <c r="AH36" s="19">
        <f t="shared" si="8"/>
        <v>58462.6</v>
      </c>
      <c r="AI36" s="19"/>
      <c r="AJ36" s="19">
        <v>5150.3</v>
      </c>
      <c r="AK36" s="19"/>
      <c r="AL36" s="19">
        <v>5150.2</v>
      </c>
      <c r="AM36" s="19">
        <v>5150.3</v>
      </c>
      <c r="AN36" s="19">
        <v>4938.2</v>
      </c>
      <c r="AO36" s="19">
        <v>5907.6</v>
      </c>
      <c r="AP36" s="19">
        <v>5259.2</v>
      </c>
      <c r="AQ36" s="19">
        <v>5250.7</v>
      </c>
      <c r="AR36" s="19">
        <v>5611.6</v>
      </c>
      <c r="AS36" s="19">
        <v>7162.9</v>
      </c>
      <c r="AT36" s="19">
        <v>4195.2</v>
      </c>
      <c r="AU36" s="19">
        <v>5377.7</v>
      </c>
      <c r="AV36" s="19">
        <f t="shared" si="10"/>
        <v>-691.3</v>
      </c>
      <c r="AW36" s="42"/>
      <c r="AX36" s="41"/>
      <c r="AY36" s="41"/>
      <c r="AZ36" s="42"/>
      <c r="BA36" s="19">
        <f t="shared" si="9"/>
        <v>-691.3</v>
      </c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</row>
    <row r="37" spans="1:66" s="2" customFormat="1" ht="17.100000000000001" customHeight="1">
      <c r="A37" s="6" t="s">
        <v>33</v>
      </c>
      <c r="B37" s="4">
        <v>1</v>
      </c>
      <c r="C37" s="4">
        <v>10</v>
      </c>
      <c r="D37" s="4">
        <v>6233</v>
      </c>
      <c r="E37" s="4">
        <v>7070</v>
      </c>
      <c r="F37" s="54">
        <f t="shared" si="14"/>
        <v>1.1342852558960372</v>
      </c>
      <c r="G37" s="4">
        <v>10</v>
      </c>
      <c r="H37" s="4">
        <v>200</v>
      </c>
      <c r="I37" s="41">
        <v>190</v>
      </c>
      <c r="J37" s="54">
        <f t="shared" si="15"/>
        <v>0.95</v>
      </c>
      <c r="K37" s="4">
        <v>15</v>
      </c>
      <c r="L37" s="4">
        <v>3226</v>
      </c>
      <c r="M37" s="4">
        <v>3257</v>
      </c>
      <c r="N37" s="54">
        <f t="shared" si="16"/>
        <v>1.009609423434594</v>
      </c>
      <c r="O37" s="4">
        <v>5</v>
      </c>
      <c r="P37" s="59">
        <v>139.9</v>
      </c>
      <c r="Q37" s="59">
        <v>99.5</v>
      </c>
      <c r="R37" s="54">
        <f t="shared" si="17"/>
        <v>0.71122230164403144</v>
      </c>
      <c r="S37" s="4">
        <v>10</v>
      </c>
      <c r="T37" s="59">
        <v>7727</v>
      </c>
      <c r="U37" s="59">
        <v>5920.3</v>
      </c>
      <c r="V37" s="54">
        <f t="shared" si="18"/>
        <v>0.76618351235925974</v>
      </c>
      <c r="W37" s="4">
        <v>10</v>
      </c>
      <c r="X37" s="59">
        <v>2637.5</v>
      </c>
      <c r="Y37" s="59">
        <v>1154.7</v>
      </c>
      <c r="Z37" s="54">
        <f t="shared" si="19"/>
        <v>0.43780094786729862</v>
      </c>
      <c r="AA37" s="4">
        <v>10</v>
      </c>
      <c r="AB37" s="24">
        <f t="shared" si="20"/>
        <v>0.8541852470691319</v>
      </c>
      <c r="AC37" s="48">
        <v>32902</v>
      </c>
      <c r="AD37" s="19">
        <f t="shared" si="6"/>
        <v>28104.400000000001</v>
      </c>
      <c r="AE37" s="19">
        <f t="shared" si="7"/>
        <v>-4797.5999999999985</v>
      </c>
      <c r="AF37" s="19">
        <v>1409.5</v>
      </c>
      <c r="AG37" s="19"/>
      <c r="AH37" s="19">
        <f t="shared" si="8"/>
        <v>26694.9</v>
      </c>
      <c r="AI37" s="19"/>
      <c r="AJ37" s="19">
        <v>2862.3</v>
      </c>
      <c r="AK37" s="19"/>
      <c r="AL37" s="19">
        <v>2862.2</v>
      </c>
      <c r="AM37" s="19">
        <v>2862.3</v>
      </c>
      <c r="AN37" s="19">
        <v>774.7</v>
      </c>
      <c r="AO37" s="19">
        <v>3079.6</v>
      </c>
      <c r="AP37" s="19">
        <v>2262.6999999999998</v>
      </c>
      <c r="AQ37" s="19">
        <v>2138.4</v>
      </c>
      <c r="AR37" s="19">
        <v>5151.8</v>
      </c>
      <c r="AS37" s="19">
        <v>3778.9</v>
      </c>
      <c r="AT37" s="19">
        <v>2496.1</v>
      </c>
      <c r="AU37" s="19">
        <v>2967.9</v>
      </c>
      <c r="AV37" s="19">
        <f t="shared" si="10"/>
        <v>-4542</v>
      </c>
      <c r="AW37" s="42"/>
      <c r="AX37" s="41"/>
      <c r="AY37" s="41"/>
      <c r="AZ37" s="42"/>
      <c r="BA37" s="19">
        <f t="shared" si="9"/>
        <v>-4542</v>
      </c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</row>
    <row r="38" spans="1:66" s="2" customFormat="1" ht="17.100000000000001" customHeight="1">
      <c r="A38" s="6" t="s">
        <v>34</v>
      </c>
      <c r="B38" s="4">
        <v>1</v>
      </c>
      <c r="C38" s="4">
        <v>10</v>
      </c>
      <c r="D38" s="4">
        <v>6800</v>
      </c>
      <c r="E38" s="4">
        <v>6892</v>
      </c>
      <c r="F38" s="54">
        <f t="shared" si="14"/>
        <v>1.0135294117647058</v>
      </c>
      <c r="G38" s="4">
        <v>10</v>
      </c>
      <c r="H38" s="4">
        <v>200</v>
      </c>
      <c r="I38" s="41">
        <v>191</v>
      </c>
      <c r="J38" s="54">
        <f t="shared" si="15"/>
        <v>0.95499999999999996</v>
      </c>
      <c r="K38" s="4">
        <v>15</v>
      </c>
      <c r="L38" s="4">
        <v>17718</v>
      </c>
      <c r="M38" s="4">
        <v>8130</v>
      </c>
      <c r="N38" s="54">
        <f t="shared" si="16"/>
        <v>0.45885540128682695</v>
      </c>
      <c r="O38" s="4">
        <v>5</v>
      </c>
      <c r="P38" s="59">
        <v>100.1</v>
      </c>
      <c r="Q38" s="59">
        <v>102.7</v>
      </c>
      <c r="R38" s="54">
        <f t="shared" si="17"/>
        <v>1.025974025974026</v>
      </c>
      <c r="S38" s="4">
        <v>10</v>
      </c>
      <c r="T38" s="59">
        <v>20394</v>
      </c>
      <c r="U38" s="59">
        <v>18935.400000000001</v>
      </c>
      <c r="V38" s="54">
        <f t="shared" si="18"/>
        <v>0.92847896440129452</v>
      </c>
      <c r="W38" s="4">
        <v>10</v>
      </c>
      <c r="X38" s="59">
        <v>2575.5</v>
      </c>
      <c r="Y38" s="59">
        <v>2764.8</v>
      </c>
      <c r="Z38" s="54">
        <f t="shared" si="19"/>
        <v>1.0735002912055913</v>
      </c>
      <c r="AA38" s="4">
        <v>10</v>
      </c>
      <c r="AB38" s="24">
        <f t="shared" si="20"/>
        <v>0.95763005628414732</v>
      </c>
      <c r="AC38" s="48">
        <v>78660</v>
      </c>
      <c r="AD38" s="19">
        <f t="shared" si="6"/>
        <v>75327.199999999997</v>
      </c>
      <c r="AE38" s="19">
        <f t="shared" si="7"/>
        <v>-3332.8000000000029</v>
      </c>
      <c r="AF38" s="19">
        <v>2749.8</v>
      </c>
      <c r="AG38" s="19"/>
      <c r="AH38" s="19">
        <f t="shared" si="8"/>
        <v>72577.399999999994</v>
      </c>
      <c r="AI38" s="19"/>
      <c r="AJ38" s="19">
        <v>6704.1</v>
      </c>
      <c r="AK38" s="19"/>
      <c r="AL38" s="19">
        <v>6704.1</v>
      </c>
      <c r="AM38" s="19">
        <v>6704.1</v>
      </c>
      <c r="AN38" s="19">
        <v>6392.5</v>
      </c>
      <c r="AO38" s="19">
        <v>3533.8</v>
      </c>
      <c r="AP38" s="19">
        <v>5567.7</v>
      </c>
      <c r="AQ38" s="19">
        <v>5790.2</v>
      </c>
      <c r="AR38" s="19">
        <v>4912.3</v>
      </c>
      <c r="AS38" s="19">
        <v>9150.7000000000007</v>
      </c>
      <c r="AT38" s="19">
        <v>5516</v>
      </c>
      <c r="AU38" s="19">
        <v>6372.6</v>
      </c>
      <c r="AV38" s="19">
        <f t="shared" si="10"/>
        <v>5229.3</v>
      </c>
      <c r="AW38" s="42"/>
      <c r="AX38" s="42"/>
      <c r="AY38" s="41"/>
      <c r="AZ38" s="42"/>
      <c r="BA38" s="19">
        <f t="shared" si="9"/>
        <v>5229.3</v>
      </c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</row>
    <row r="39" spans="1:66" s="2" customFormat="1" ht="17.100000000000001" customHeight="1">
      <c r="A39" s="6" t="s">
        <v>35</v>
      </c>
      <c r="B39" s="4">
        <v>1</v>
      </c>
      <c r="C39" s="4">
        <v>10</v>
      </c>
      <c r="D39" s="4">
        <v>8776</v>
      </c>
      <c r="E39" s="4">
        <v>9214</v>
      </c>
      <c r="F39" s="54">
        <f t="shared" si="14"/>
        <v>1.0499088422971741</v>
      </c>
      <c r="G39" s="4">
        <v>10</v>
      </c>
      <c r="H39" s="4">
        <v>200</v>
      </c>
      <c r="I39" s="41">
        <v>200</v>
      </c>
      <c r="J39" s="54">
        <f t="shared" si="15"/>
        <v>1</v>
      </c>
      <c r="K39" s="4">
        <v>15</v>
      </c>
      <c r="L39" s="4">
        <v>5812</v>
      </c>
      <c r="M39" s="4">
        <v>5412</v>
      </c>
      <c r="N39" s="54">
        <f t="shared" si="16"/>
        <v>0.93117687543014449</v>
      </c>
      <c r="O39" s="4">
        <v>5</v>
      </c>
      <c r="P39" s="59">
        <v>92.1</v>
      </c>
      <c r="Q39" s="59">
        <v>104</v>
      </c>
      <c r="R39" s="54">
        <f t="shared" si="17"/>
        <v>1.1292073832790446</v>
      </c>
      <c r="S39" s="4">
        <v>10</v>
      </c>
      <c r="T39" s="59">
        <v>10125.799999999999</v>
      </c>
      <c r="U39" s="59">
        <v>10126</v>
      </c>
      <c r="V39" s="54">
        <f t="shared" si="18"/>
        <v>1.0000197515258054</v>
      </c>
      <c r="W39" s="4">
        <v>10</v>
      </c>
      <c r="X39" s="59">
        <v>2550</v>
      </c>
      <c r="Y39" s="59">
        <v>2550</v>
      </c>
      <c r="Z39" s="54">
        <f t="shared" si="19"/>
        <v>1</v>
      </c>
      <c r="AA39" s="4">
        <v>10</v>
      </c>
      <c r="AB39" s="24">
        <f t="shared" si="20"/>
        <v>1.0206749164024422</v>
      </c>
      <c r="AC39" s="48">
        <v>61431</v>
      </c>
      <c r="AD39" s="19">
        <f t="shared" si="6"/>
        <v>62701.1</v>
      </c>
      <c r="AE39" s="19">
        <f t="shared" si="7"/>
        <v>1270.0999999999985</v>
      </c>
      <c r="AF39" s="19"/>
      <c r="AG39" s="19"/>
      <c r="AH39" s="19">
        <f t="shared" si="8"/>
        <v>62701.1</v>
      </c>
      <c r="AI39" s="19"/>
      <c r="AJ39" s="19">
        <v>5273.3</v>
      </c>
      <c r="AK39" s="19"/>
      <c r="AL39" s="19">
        <v>5273.2</v>
      </c>
      <c r="AM39" s="19">
        <v>5273.3</v>
      </c>
      <c r="AN39" s="19">
        <v>5448.5</v>
      </c>
      <c r="AO39" s="19">
        <v>5407.7</v>
      </c>
      <c r="AP39" s="19">
        <v>5335.1</v>
      </c>
      <c r="AQ39" s="19">
        <v>5123.5</v>
      </c>
      <c r="AR39" s="19">
        <v>5012.8999999999996</v>
      </c>
      <c r="AS39" s="19">
        <v>8068.1</v>
      </c>
      <c r="AT39" s="19">
        <v>6068.5</v>
      </c>
      <c r="AU39" s="19">
        <v>5628.4</v>
      </c>
      <c r="AV39" s="19">
        <f t="shared" si="10"/>
        <v>788.6</v>
      </c>
      <c r="AW39" s="42"/>
      <c r="AX39" s="41"/>
      <c r="AY39" s="41"/>
      <c r="AZ39" s="42"/>
      <c r="BA39" s="19">
        <f t="shared" si="9"/>
        <v>788.6</v>
      </c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</row>
    <row r="40" spans="1:66" s="2" customFormat="1" ht="17.100000000000001" customHeight="1">
      <c r="A40" s="6" t="s">
        <v>36</v>
      </c>
      <c r="B40" s="4">
        <v>1</v>
      </c>
      <c r="C40" s="4">
        <v>10</v>
      </c>
      <c r="D40" s="4">
        <v>24217</v>
      </c>
      <c r="E40" s="4">
        <v>25315</v>
      </c>
      <c r="F40" s="54">
        <f t="shared" si="14"/>
        <v>1.0453400503778338</v>
      </c>
      <c r="G40" s="4">
        <v>10</v>
      </c>
      <c r="H40" s="4">
        <v>200</v>
      </c>
      <c r="I40" s="41">
        <v>197</v>
      </c>
      <c r="J40" s="54">
        <f t="shared" si="15"/>
        <v>0.98499999999999999</v>
      </c>
      <c r="K40" s="4">
        <v>15</v>
      </c>
      <c r="L40" s="4">
        <v>16303</v>
      </c>
      <c r="M40" s="4">
        <v>19490</v>
      </c>
      <c r="N40" s="54">
        <f t="shared" si="16"/>
        <v>1.1954854934674599</v>
      </c>
      <c r="O40" s="4">
        <v>5</v>
      </c>
      <c r="P40" s="59">
        <v>115</v>
      </c>
      <c r="Q40" s="59">
        <v>136.6</v>
      </c>
      <c r="R40" s="54">
        <f t="shared" si="17"/>
        <v>1.1878260869565216</v>
      </c>
      <c r="S40" s="4">
        <v>10</v>
      </c>
      <c r="T40" s="59">
        <v>11346.2</v>
      </c>
      <c r="U40" s="59">
        <v>7845.3</v>
      </c>
      <c r="V40" s="54">
        <f t="shared" si="18"/>
        <v>0.69144735682431124</v>
      </c>
      <c r="W40" s="4">
        <v>10</v>
      </c>
      <c r="X40" s="59">
        <v>2430</v>
      </c>
      <c r="Y40" s="59">
        <v>1949.9</v>
      </c>
      <c r="Z40" s="54">
        <f t="shared" si="19"/>
        <v>0.80242798353909472</v>
      </c>
      <c r="AA40" s="4">
        <v>10</v>
      </c>
      <c r="AB40" s="24">
        <f t="shared" si="20"/>
        <v>0.97175488920449882</v>
      </c>
      <c r="AC40" s="48">
        <v>64768</v>
      </c>
      <c r="AD40" s="19">
        <f t="shared" si="6"/>
        <v>62938.6</v>
      </c>
      <c r="AE40" s="19">
        <f t="shared" si="7"/>
        <v>-1829.4000000000015</v>
      </c>
      <c r="AF40" s="19">
        <v>5263.2</v>
      </c>
      <c r="AG40" s="19"/>
      <c r="AH40" s="19">
        <f t="shared" si="8"/>
        <v>57675.4</v>
      </c>
      <c r="AI40" s="19"/>
      <c r="AJ40" s="19">
        <v>5653.2</v>
      </c>
      <c r="AK40" s="19">
        <v>12100</v>
      </c>
      <c r="AL40" s="19">
        <v>0</v>
      </c>
      <c r="AM40" s="19">
        <v>0</v>
      </c>
      <c r="AN40" s="19">
        <v>5145.8</v>
      </c>
      <c r="AO40" s="19">
        <v>5572.9</v>
      </c>
      <c r="AP40" s="19">
        <v>4852.3</v>
      </c>
      <c r="AQ40" s="19">
        <v>4900.8</v>
      </c>
      <c r="AR40" s="19">
        <v>4042.8</v>
      </c>
      <c r="AS40" s="19">
        <v>6929</v>
      </c>
      <c r="AT40" s="19">
        <v>6010.4</v>
      </c>
      <c r="AU40" s="19">
        <v>6047.1</v>
      </c>
      <c r="AV40" s="19">
        <f t="shared" si="10"/>
        <v>-3578.9</v>
      </c>
      <c r="AW40" s="42"/>
      <c r="AX40" s="41"/>
      <c r="AY40" s="41"/>
      <c r="AZ40" s="42"/>
      <c r="BA40" s="19">
        <f t="shared" si="9"/>
        <v>-3578.9</v>
      </c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</row>
    <row r="41" spans="1:66" s="2" customFormat="1" ht="16.5" customHeight="1">
      <c r="A41" s="6" t="s">
        <v>37</v>
      </c>
      <c r="B41" s="4">
        <v>1</v>
      </c>
      <c r="C41" s="4">
        <v>10</v>
      </c>
      <c r="D41" s="4">
        <v>67029</v>
      </c>
      <c r="E41" s="4">
        <v>73554</v>
      </c>
      <c r="F41" s="54">
        <f t="shared" si="14"/>
        <v>1.0973459248981785</v>
      </c>
      <c r="G41" s="4">
        <v>10</v>
      </c>
      <c r="H41" s="4">
        <v>200</v>
      </c>
      <c r="I41" s="41">
        <v>180</v>
      </c>
      <c r="J41" s="54">
        <f t="shared" si="15"/>
        <v>0.9</v>
      </c>
      <c r="K41" s="4">
        <v>15</v>
      </c>
      <c r="L41" s="4">
        <v>151786</v>
      </c>
      <c r="M41" s="4">
        <v>286454</v>
      </c>
      <c r="N41" s="54">
        <f t="shared" si="16"/>
        <v>1.2687222800521787</v>
      </c>
      <c r="O41" s="4">
        <v>5</v>
      </c>
      <c r="P41" s="59">
        <v>175</v>
      </c>
      <c r="Q41" s="59">
        <v>200.4</v>
      </c>
      <c r="R41" s="54">
        <f t="shared" si="17"/>
        <v>1.1451428571428572</v>
      </c>
      <c r="S41" s="4">
        <v>10</v>
      </c>
      <c r="T41" s="59">
        <v>32094.400000000001</v>
      </c>
      <c r="U41" s="59">
        <v>34420.9</v>
      </c>
      <c r="V41" s="54">
        <f t="shared" si="18"/>
        <v>1.0724892816192233</v>
      </c>
      <c r="W41" s="4">
        <v>10</v>
      </c>
      <c r="X41" s="59">
        <v>3237</v>
      </c>
      <c r="Y41" s="59">
        <v>3513.1</v>
      </c>
      <c r="Z41" s="54">
        <f t="shared" si="19"/>
        <v>1.0852950262588816</v>
      </c>
      <c r="AA41" s="4">
        <v>10</v>
      </c>
      <c r="AB41" s="24">
        <f t="shared" si="20"/>
        <v>1.0549477471350328</v>
      </c>
      <c r="AC41" s="48">
        <v>94154</v>
      </c>
      <c r="AD41" s="19">
        <f t="shared" si="6"/>
        <v>99327.6</v>
      </c>
      <c r="AE41" s="19">
        <f t="shared" si="7"/>
        <v>5173.6000000000058</v>
      </c>
      <c r="AF41" s="19"/>
      <c r="AG41" s="19"/>
      <c r="AH41" s="19">
        <f t="shared" si="8"/>
        <v>99327.6</v>
      </c>
      <c r="AI41" s="19"/>
      <c r="AJ41" s="19">
        <v>8215.4</v>
      </c>
      <c r="AK41" s="19"/>
      <c r="AL41" s="19">
        <v>8215.2999999999993</v>
      </c>
      <c r="AM41" s="19">
        <v>8215.4</v>
      </c>
      <c r="AN41" s="19">
        <v>7064.2</v>
      </c>
      <c r="AO41" s="19">
        <v>10208.4</v>
      </c>
      <c r="AP41" s="19">
        <v>8383.7999999999993</v>
      </c>
      <c r="AQ41" s="19">
        <v>8239</v>
      </c>
      <c r="AR41" s="19">
        <v>6995.7</v>
      </c>
      <c r="AS41" s="19">
        <v>11280.2</v>
      </c>
      <c r="AT41" s="19">
        <v>8492.5</v>
      </c>
      <c r="AU41" s="19">
        <v>8531</v>
      </c>
      <c r="AV41" s="19">
        <f t="shared" si="10"/>
        <v>5486.7</v>
      </c>
      <c r="AW41" s="42"/>
      <c r="AX41" s="41"/>
      <c r="AY41" s="41"/>
      <c r="AZ41" s="42"/>
      <c r="BA41" s="19">
        <f t="shared" si="9"/>
        <v>5486.7</v>
      </c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</row>
    <row r="42" spans="1:66" s="2" customFormat="1" ht="17.100000000000001" customHeight="1">
      <c r="A42" s="6" t="s">
        <v>38</v>
      </c>
      <c r="B42" s="4">
        <v>1</v>
      </c>
      <c r="C42" s="4">
        <v>10</v>
      </c>
      <c r="D42" s="4">
        <v>11962</v>
      </c>
      <c r="E42" s="4">
        <v>12046</v>
      </c>
      <c r="F42" s="54">
        <f t="shared" si="14"/>
        <v>1.0070222370840995</v>
      </c>
      <c r="G42" s="4">
        <v>10</v>
      </c>
      <c r="H42" s="4">
        <v>200</v>
      </c>
      <c r="I42" s="41">
        <v>197</v>
      </c>
      <c r="J42" s="54">
        <f t="shared" si="15"/>
        <v>0.98499999999999999</v>
      </c>
      <c r="K42" s="4">
        <v>15</v>
      </c>
      <c r="L42" s="4">
        <v>13225</v>
      </c>
      <c r="M42" s="4">
        <v>23220</v>
      </c>
      <c r="N42" s="54">
        <f t="shared" si="16"/>
        <v>1.2555765595463138</v>
      </c>
      <c r="O42" s="4">
        <v>5</v>
      </c>
      <c r="P42" s="59">
        <v>66.2</v>
      </c>
      <c r="Q42" s="59">
        <v>44.8</v>
      </c>
      <c r="R42" s="54">
        <f t="shared" si="17"/>
        <v>0.67673716012084584</v>
      </c>
      <c r="S42" s="4">
        <v>10</v>
      </c>
      <c r="T42" s="59">
        <v>11373.4</v>
      </c>
      <c r="U42" s="59">
        <v>11812.2</v>
      </c>
      <c r="V42" s="54">
        <f t="shared" si="18"/>
        <v>1.0385812509891503</v>
      </c>
      <c r="W42" s="4">
        <v>10</v>
      </c>
      <c r="X42" s="59">
        <v>3489</v>
      </c>
      <c r="Y42" s="59">
        <v>2587.9</v>
      </c>
      <c r="Z42" s="54">
        <f t="shared" si="19"/>
        <v>0.74173115505875609</v>
      </c>
      <c r="AA42" s="4">
        <v>10</v>
      </c>
      <c r="AB42" s="24">
        <f t="shared" si="20"/>
        <v>0.93848001186085828</v>
      </c>
      <c r="AC42" s="48">
        <v>54676</v>
      </c>
      <c r="AD42" s="19">
        <f t="shared" si="6"/>
        <v>51312.3</v>
      </c>
      <c r="AE42" s="19">
        <f t="shared" si="7"/>
        <v>-3363.6999999999971</v>
      </c>
      <c r="AF42" s="19">
        <v>341.7</v>
      </c>
      <c r="AG42" s="19"/>
      <c r="AH42" s="19">
        <f t="shared" si="8"/>
        <v>50970.600000000006</v>
      </c>
      <c r="AI42" s="19"/>
      <c r="AJ42" s="19">
        <v>4452.8</v>
      </c>
      <c r="AK42" s="19"/>
      <c r="AL42" s="19">
        <v>4452.8</v>
      </c>
      <c r="AM42" s="19">
        <v>4452.8999999999996</v>
      </c>
      <c r="AN42" s="19">
        <v>4476.3999999999996</v>
      </c>
      <c r="AO42" s="19">
        <v>5300.3</v>
      </c>
      <c r="AP42" s="19">
        <v>4572.3</v>
      </c>
      <c r="AQ42" s="19">
        <v>4510.8999999999996</v>
      </c>
      <c r="AR42" s="19">
        <v>4257.1000000000004</v>
      </c>
      <c r="AS42" s="19">
        <v>9332.2000000000007</v>
      </c>
      <c r="AT42" s="19">
        <v>4999.1000000000004</v>
      </c>
      <c r="AU42" s="19">
        <v>5114.8</v>
      </c>
      <c r="AV42" s="19">
        <f t="shared" si="10"/>
        <v>-4951</v>
      </c>
      <c r="AW42" s="42"/>
      <c r="AX42" s="42"/>
      <c r="AY42" s="41"/>
      <c r="AZ42" s="42"/>
      <c r="BA42" s="19">
        <f t="shared" si="9"/>
        <v>-4951</v>
      </c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</row>
    <row r="43" spans="1:66" s="2" customFormat="1" ht="17.100000000000001" customHeight="1">
      <c r="A43" s="6" t="s">
        <v>2</v>
      </c>
      <c r="B43" s="4">
        <v>1</v>
      </c>
      <c r="C43" s="4">
        <v>10</v>
      </c>
      <c r="D43" s="4">
        <v>5075</v>
      </c>
      <c r="E43" s="4">
        <v>5242</v>
      </c>
      <c r="F43" s="54">
        <f t="shared" si="14"/>
        <v>1.0329064039408866</v>
      </c>
      <c r="G43" s="4">
        <v>10</v>
      </c>
      <c r="H43" s="4">
        <v>200</v>
      </c>
      <c r="I43" s="41">
        <v>198.6</v>
      </c>
      <c r="J43" s="54">
        <f t="shared" si="15"/>
        <v>0.99299999999999999</v>
      </c>
      <c r="K43" s="4">
        <v>15</v>
      </c>
      <c r="L43" s="4">
        <v>2820</v>
      </c>
      <c r="M43" s="4">
        <v>4291</v>
      </c>
      <c r="N43" s="54">
        <f t="shared" si="16"/>
        <v>1.2321631205673758</v>
      </c>
      <c r="O43" s="4">
        <v>5</v>
      </c>
      <c r="P43" s="59">
        <v>141.4</v>
      </c>
      <c r="Q43" s="59">
        <v>113.8</v>
      </c>
      <c r="R43" s="54">
        <f t="shared" si="17"/>
        <v>0.80480905233380473</v>
      </c>
      <c r="S43" s="4">
        <v>10</v>
      </c>
      <c r="T43" s="59">
        <v>28268.799999999999</v>
      </c>
      <c r="U43" s="59">
        <v>23199.7</v>
      </c>
      <c r="V43" s="54">
        <f t="shared" si="18"/>
        <v>0.82068216549694373</v>
      </c>
      <c r="W43" s="4">
        <v>10</v>
      </c>
      <c r="X43" s="59">
        <v>3894.7</v>
      </c>
      <c r="Y43" s="59">
        <v>3069.8</v>
      </c>
      <c r="Z43" s="54">
        <f t="shared" si="19"/>
        <v>0.78819934783166878</v>
      </c>
      <c r="AA43" s="4">
        <v>10</v>
      </c>
      <c r="AB43" s="24">
        <f t="shared" si="20"/>
        <v>0.93602550426957021</v>
      </c>
      <c r="AC43" s="48">
        <v>50189</v>
      </c>
      <c r="AD43" s="19">
        <f t="shared" si="6"/>
        <v>46978.2</v>
      </c>
      <c r="AE43" s="19">
        <f t="shared" si="7"/>
        <v>-3210.8000000000029</v>
      </c>
      <c r="AF43" s="19">
        <v>311.5</v>
      </c>
      <c r="AG43" s="19"/>
      <c r="AH43" s="19">
        <f t="shared" si="8"/>
        <v>46666.7</v>
      </c>
      <c r="AI43" s="19"/>
      <c r="AJ43" s="19">
        <v>4390.6000000000004</v>
      </c>
      <c r="AK43" s="19"/>
      <c r="AL43" s="19">
        <v>4390.7</v>
      </c>
      <c r="AM43" s="19">
        <v>4390.6000000000004</v>
      </c>
      <c r="AN43" s="19">
        <v>4447.3</v>
      </c>
      <c r="AO43" s="19">
        <v>3697.6</v>
      </c>
      <c r="AP43" s="19">
        <v>4213.5</v>
      </c>
      <c r="AQ43" s="19">
        <v>5663.1</v>
      </c>
      <c r="AR43" s="19">
        <v>4203.1000000000004</v>
      </c>
      <c r="AS43" s="19">
        <v>5964.3</v>
      </c>
      <c r="AT43" s="19">
        <v>4459.6000000000004</v>
      </c>
      <c r="AU43" s="19">
        <v>4613.1000000000004</v>
      </c>
      <c r="AV43" s="19">
        <f t="shared" si="10"/>
        <v>-3766.8</v>
      </c>
      <c r="AW43" s="42"/>
      <c r="AX43" s="42"/>
      <c r="AY43" s="41"/>
      <c r="AZ43" s="42"/>
      <c r="BA43" s="19">
        <f t="shared" si="9"/>
        <v>-3766.8</v>
      </c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</row>
    <row r="44" spans="1:66" s="2" customFormat="1" ht="17.100000000000001" customHeight="1">
      <c r="A44" s="6" t="s">
        <v>39</v>
      </c>
      <c r="B44" s="4">
        <v>1</v>
      </c>
      <c r="C44" s="4">
        <v>10</v>
      </c>
      <c r="D44" s="4">
        <v>5600</v>
      </c>
      <c r="E44" s="4">
        <v>5899</v>
      </c>
      <c r="F44" s="54">
        <f t="shared" si="14"/>
        <v>1.0533928571428572</v>
      </c>
      <c r="G44" s="4">
        <v>10</v>
      </c>
      <c r="H44" s="4">
        <v>200</v>
      </c>
      <c r="I44" s="41">
        <v>196</v>
      </c>
      <c r="J44" s="54">
        <f t="shared" si="15"/>
        <v>0.98</v>
      </c>
      <c r="K44" s="4">
        <v>15</v>
      </c>
      <c r="L44" s="4">
        <v>3296</v>
      </c>
      <c r="M44" s="4">
        <v>3678</v>
      </c>
      <c r="N44" s="54">
        <f t="shared" si="16"/>
        <v>1.1158980582524272</v>
      </c>
      <c r="O44" s="4">
        <v>5</v>
      </c>
      <c r="P44" s="59">
        <v>73</v>
      </c>
      <c r="Q44" s="59">
        <v>92.4</v>
      </c>
      <c r="R44" s="54">
        <f t="shared" si="17"/>
        <v>1.2065753424657535</v>
      </c>
      <c r="S44" s="4">
        <v>10</v>
      </c>
      <c r="T44" s="59">
        <v>15408.7</v>
      </c>
      <c r="U44" s="59">
        <v>17626.2</v>
      </c>
      <c r="V44" s="54">
        <f t="shared" si="18"/>
        <v>1.14391220544238</v>
      </c>
      <c r="W44" s="4">
        <v>10</v>
      </c>
      <c r="X44" s="59">
        <v>5557.4</v>
      </c>
      <c r="Y44" s="59">
        <v>3316.6</v>
      </c>
      <c r="Z44" s="54">
        <f t="shared" si="19"/>
        <v>0.59678986576456616</v>
      </c>
      <c r="AA44" s="4">
        <v>10</v>
      </c>
      <c r="AB44" s="24">
        <f t="shared" si="20"/>
        <v>1.0040884714202529</v>
      </c>
      <c r="AC44" s="48">
        <v>41200</v>
      </c>
      <c r="AD44" s="19">
        <f t="shared" si="6"/>
        <v>41368.400000000001</v>
      </c>
      <c r="AE44" s="19">
        <f t="shared" si="7"/>
        <v>168.40000000000146</v>
      </c>
      <c r="AF44" s="19">
        <v>1298.5</v>
      </c>
      <c r="AG44" s="19"/>
      <c r="AH44" s="19">
        <f t="shared" si="8"/>
        <v>40069.9</v>
      </c>
      <c r="AI44" s="19"/>
      <c r="AJ44" s="19">
        <v>3616.6</v>
      </c>
      <c r="AK44" s="19"/>
      <c r="AL44" s="19">
        <v>3616.7</v>
      </c>
      <c r="AM44" s="19">
        <v>3616.6</v>
      </c>
      <c r="AN44" s="19">
        <v>3468.8</v>
      </c>
      <c r="AO44" s="19">
        <v>4255</v>
      </c>
      <c r="AP44" s="19">
        <v>3507</v>
      </c>
      <c r="AQ44" s="19">
        <v>3363.2</v>
      </c>
      <c r="AR44" s="19">
        <v>3443.4</v>
      </c>
      <c r="AS44" s="19">
        <v>4680.2</v>
      </c>
      <c r="AT44" s="19">
        <v>3559.6</v>
      </c>
      <c r="AU44" s="19">
        <v>3842.6</v>
      </c>
      <c r="AV44" s="19">
        <f t="shared" si="10"/>
        <v>-899.8</v>
      </c>
      <c r="AW44" s="42"/>
      <c r="AX44" s="42"/>
      <c r="AY44" s="41"/>
      <c r="AZ44" s="42"/>
      <c r="BA44" s="19">
        <f t="shared" si="9"/>
        <v>-899.8</v>
      </c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</row>
    <row r="45" spans="1:66" s="2" customFormat="1" ht="17.100000000000001" customHeight="1">
      <c r="A45" s="6" t="s">
        <v>3</v>
      </c>
      <c r="B45" s="4">
        <v>1</v>
      </c>
      <c r="C45" s="4">
        <v>10</v>
      </c>
      <c r="D45" s="4">
        <v>7676</v>
      </c>
      <c r="E45" s="4">
        <v>7941</v>
      </c>
      <c r="F45" s="54">
        <f t="shared" si="14"/>
        <v>1.0345231891610214</v>
      </c>
      <c r="G45" s="4">
        <v>10</v>
      </c>
      <c r="H45" s="4">
        <v>200</v>
      </c>
      <c r="I45" s="41">
        <v>195</v>
      </c>
      <c r="J45" s="54">
        <f t="shared" si="15"/>
        <v>0.97499999999999998</v>
      </c>
      <c r="K45" s="4">
        <v>15</v>
      </c>
      <c r="L45" s="4">
        <v>4588</v>
      </c>
      <c r="M45" s="4">
        <v>3958</v>
      </c>
      <c r="N45" s="54">
        <f t="shared" si="16"/>
        <v>0.86268526591107231</v>
      </c>
      <c r="O45" s="4">
        <v>5</v>
      </c>
      <c r="P45" s="59">
        <v>44.8</v>
      </c>
      <c r="Q45" s="59">
        <v>58.3</v>
      </c>
      <c r="R45" s="54">
        <f t="shared" si="17"/>
        <v>1.2101339285714285</v>
      </c>
      <c r="S45" s="4">
        <v>10</v>
      </c>
      <c r="T45" s="59">
        <v>15649.1</v>
      </c>
      <c r="U45" s="59">
        <v>13208.8</v>
      </c>
      <c r="V45" s="54">
        <f t="shared" si="18"/>
        <v>0.84406131982030908</v>
      </c>
      <c r="W45" s="4">
        <v>10</v>
      </c>
      <c r="X45" s="59">
        <v>2908.2000000000003</v>
      </c>
      <c r="Y45" s="59">
        <v>1597</v>
      </c>
      <c r="Z45" s="54">
        <f t="shared" si="19"/>
        <v>0.54913692318272467</v>
      </c>
      <c r="AA45" s="4">
        <v>10</v>
      </c>
      <c r="AB45" s="24">
        <f t="shared" si="20"/>
        <v>0.93309971338443121</v>
      </c>
      <c r="AC45" s="48">
        <v>41733</v>
      </c>
      <c r="AD45" s="19">
        <f t="shared" si="6"/>
        <v>38941.1</v>
      </c>
      <c r="AE45" s="19">
        <f t="shared" si="7"/>
        <v>-2791.9000000000015</v>
      </c>
      <c r="AF45" s="19">
        <v>1275.2</v>
      </c>
      <c r="AG45" s="19"/>
      <c r="AH45" s="19">
        <f t="shared" si="8"/>
        <v>37665.9</v>
      </c>
      <c r="AI45" s="19"/>
      <c r="AJ45" s="19">
        <v>3666.4</v>
      </c>
      <c r="AK45" s="19"/>
      <c r="AL45" s="19">
        <v>3666.3</v>
      </c>
      <c r="AM45" s="19">
        <v>3666.4</v>
      </c>
      <c r="AN45" s="19">
        <v>3654.7</v>
      </c>
      <c r="AO45" s="19">
        <v>3517.3</v>
      </c>
      <c r="AP45" s="19">
        <v>3430.2</v>
      </c>
      <c r="AQ45" s="19">
        <v>3825.5</v>
      </c>
      <c r="AR45" s="19">
        <v>3139.5</v>
      </c>
      <c r="AS45" s="19">
        <v>4601.3</v>
      </c>
      <c r="AT45" s="19">
        <v>3273.8</v>
      </c>
      <c r="AU45" s="19">
        <v>3771.7</v>
      </c>
      <c r="AV45" s="19">
        <f t="shared" si="10"/>
        <v>-2547.1999999999998</v>
      </c>
      <c r="AW45" s="42"/>
      <c r="AX45" s="42"/>
      <c r="AY45" s="41"/>
      <c r="AZ45" s="42"/>
      <c r="BA45" s="19">
        <f t="shared" si="9"/>
        <v>-2547.1999999999998</v>
      </c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</row>
    <row r="46" spans="1:66" s="2" customFormat="1" ht="17.100000000000001" customHeight="1">
      <c r="A46" s="6" t="s">
        <v>40</v>
      </c>
      <c r="B46" s="4">
        <v>1</v>
      </c>
      <c r="C46" s="4">
        <v>10</v>
      </c>
      <c r="D46" s="4">
        <v>10930</v>
      </c>
      <c r="E46" s="4">
        <v>11052</v>
      </c>
      <c r="F46" s="54">
        <f t="shared" si="14"/>
        <v>1.0111619396157365</v>
      </c>
      <c r="G46" s="4">
        <v>10</v>
      </c>
      <c r="H46" s="4">
        <v>200</v>
      </c>
      <c r="I46" s="41">
        <v>197</v>
      </c>
      <c r="J46" s="54">
        <f t="shared" si="15"/>
        <v>0.98499999999999999</v>
      </c>
      <c r="K46" s="4">
        <v>15</v>
      </c>
      <c r="L46" s="4">
        <v>11069</v>
      </c>
      <c r="M46" s="4">
        <v>8808</v>
      </c>
      <c r="N46" s="54">
        <f t="shared" si="16"/>
        <v>0.79573583882916255</v>
      </c>
      <c r="O46" s="4">
        <v>5</v>
      </c>
      <c r="P46" s="59">
        <v>73.3</v>
      </c>
      <c r="Q46" s="59">
        <v>62.5</v>
      </c>
      <c r="R46" s="54">
        <f>IF(S46=0,0,IF(P46=0,1,IF(Q46&lt;0,0,IF(Q46/P46&gt;1.2,IF((Q46/P46-1.2)*0.1+1.2&gt;1.3,1.3,(Q46/P46-1.2)*0.1+1.2),Q46/P46))))</f>
        <v>0.85266030013642569</v>
      </c>
      <c r="S46" s="4">
        <v>10</v>
      </c>
      <c r="T46" s="59">
        <v>14940.1</v>
      </c>
      <c r="U46" s="59">
        <v>11018</v>
      </c>
      <c r="V46" s="54">
        <f t="shared" si="18"/>
        <v>0.73747833013165909</v>
      </c>
      <c r="W46" s="4">
        <v>10</v>
      </c>
      <c r="X46" s="59">
        <v>3744.9</v>
      </c>
      <c r="Y46" s="59">
        <v>3839.2</v>
      </c>
      <c r="Z46" s="54">
        <f t="shared" si="19"/>
        <v>1.0251809127079494</v>
      </c>
      <c r="AA46" s="4">
        <v>10</v>
      </c>
      <c r="AB46" s="24">
        <f t="shared" si="20"/>
        <v>0.92883562885805016</v>
      </c>
      <c r="AC46" s="48">
        <v>70710</v>
      </c>
      <c r="AD46" s="19">
        <f t="shared" si="6"/>
        <v>65678</v>
      </c>
      <c r="AE46" s="19">
        <f t="shared" si="7"/>
        <v>-5032</v>
      </c>
      <c r="AF46" s="19">
        <v>2000.8</v>
      </c>
      <c r="AG46" s="19"/>
      <c r="AH46" s="19">
        <f>AD46-AF46-AG46</f>
        <v>63677.2</v>
      </c>
      <c r="AI46" s="19"/>
      <c r="AJ46" s="19">
        <v>6148.8</v>
      </c>
      <c r="AK46" s="19"/>
      <c r="AL46" s="19">
        <v>6148.8</v>
      </c>
      <c r="AM46" s="19">
        <v>6148.9</v>
      </c>
      <c r="AN46" s="19">
        <v>5490.2</v>
      </c>
      <c r="AO46" s="19">
        <v>5261.9</v>
      </c>
      <c r="AP46" s="19">
        <v>5519.6</v>
      </c>
      <c r="AQ46" s="19">
        <v>4056</v>
      </c>
      <c r="AR46" s="19">
        <v>6039.4</v>
      </c>
      <c r="AS46" s="19">
        <v>7773.9</v>
      </c>
      <c r="AT46" s="19">
        <v>6517.8</v>
      </c>
      <c r="AU46" s="19">
        <v>6110.6</v>
      </c>
      <c r="AV46" s="19">
        <f>ROUND(AH46-SUM(AI46:AU46),1)</f>
        <v>-1538.7</v>
      </c>
      <c r="AW46" s="42"/>
      <c r="AX46" s="41"/>
      <c r="AY46" s="41"/>
      <c r="AZ46" s="42"/>
      <c r="BA46" s="19">
        <f t="shared" si="9"/>
        <v>-1538.7</v>
      </c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</row>
    <row r="47" spans="1:66" s="22" customFormat="1" ht="17.100000000000001" customHeight="1">
      <c r="A47" s="21" t="s">
        <v>45</v>
      </c>
      <c r="B47" s="21"/>
      <c r="C47" s="21"/>
      <c r="D47" s="37">
        <f>D8+D19</f>
        <v>2242658</v>
      </c>
      <c r="E47" s="37">
        <f>E8+E19</f>
        <v>2356652</v>
      </c>
      <c r="F47" s="51">
        <f>IF(E47/D47&gt;1.2,IF((E47/D47-1.2)*0.1+1.2&gt;1.3,1.3,(E47/D47-1.2)*0.1+1.2),E47/D47)</f>
        <v>1.0508298634923381</v>
      </c>
      <c r="G47" s="21"/>
      <c r="H47" s="21"/>
      <c r="I47" s="21"/>
      <c r="J47" s="21"/>
      <c r="K47" s="21"/>
      <c r="L47" s="37">
        <f>L8+L19</f>
        <v>2252660</v>
      </c>
      <c r="M47" s="37">
        <f>M8+M19</f>
        <v>2012775</v>
      </c>
      <c r="N47" s="51">
        <f>IF(M47/L47&gt;1.2,IF((M47/L47-1.2)*0.1+1.2&gt;1.3,1.3,(M47/L47-1.2)*0.1+1.2),M47/L47)</f>
        <v>0.89351033888824771</v>
      </c>
      <c r="O47" s="21"/>
      <c r="P47" s="23">
        <f>P19</f>
        <v>2683.6</v>
      </c>
      <c r="Q47" s="23">
        <f>Q19</f>
        <v>2770.5000000000009</v>
      </c>
      <c r="R47" s="51">
        <f>IF(Q47/P47&gt;1.2,IF((Q47/P47-1.2)*0.1+1.2&gt;1.3,1.3,(Q47/P47-1.2)*0.1+1.2),Q47/P47)</f>
        <v>1.0323818750931588</v>
      </c>
      <c r="S47" s="21"/>
      <c r="T47" s="23">
        <f>T19</f>
        <v>466150.60000000003</v>
      </c>
      <c r="U47" s="23">
        <f>U19</f>
        <v>431521.70000000007</v>
      </c>
      <c r="V47" s="51">
        <f>IF(U47/T47&gt;1.2,IF((U47/T47-1.2)*0.1+1.2&gt;1.3,1.3,(U47/T47-1.2)*0.1+1.2),U47/T47)</f>
        <v>0.92571306354641625</v>
      </c>
      <c r="W47" s="21"/>
      <c r="X47" s="23">
        <f>X19</f>
        <v>144538.70000000001</v>
      </c>
      <c r="Y47" s="23">
        <f>Y19</f>
        <v>150987.20000000001</v>
      </c>
      <c r="Z47" s="51">
        <f>IF(Y47/X47&gt;1.2,IF((Y47/X47-1.2)*0.1+1.2&gt;1.3,1.3,(Y47/X47-1.2)*0.1+1.2),Y47/X47)</f>
        <v>1.0446143489598287</v>
      </c>
      <c r="AA47" s="21"/>
      <c r="AB47" s="47">
        <f>AD47/AC47</f>
        <v>0.95320806967243754</v>
      </c>
      <c r="AC47" s="46">
        <f>AC8+AC19</f>
        <v>3638512</v>
      </c>
      <c r="AD47" s="23">
        <f>AD8+AD19</f>
        <v>3468259</v>
      </c>
      <c r="AE47" s="23">
        <f>AE8+AE19</f>
        <v>-170253.00000000006</v>
      </c>
      <c r="AF47" s="23">
        <f t="shared" ref="AF47" si="21">AF8+AF19</f>
        <v>93254.9</v>
      </c>
      <c r="AG47" s="23">
        <f t="shared" ref="AG47" si="22">AG8+AG19</f>
        <v>0</v>
      </c>
      <c r="AH47" s="23">
        <f>AH8+AH19</f>
        <v>3375004.1</v>
      </c>
      <c r="AI47" s="23">
        <f>AI8+AI19</f>
        <v>7282.6</v>
      </c>
      <c r="AJ47" s="23">
        <f t="shared" ref="AJ47:AU47" si="23">AJ8+AJ19</f>
        <v>298790</v>
      </c>
      <c r="AK47" s="23">
        <f t="shared" si="23"/>
        <v>12100</v>
      </c>
      <c r="AL47" s="23">
        <f t="shared" si="23"/>
        <v>293136.5</v>
      </c>
      <c r="AM47" s="23">
        <f t="shared" si="23"/>
        <v>297592.09999999998</v>
      </c>
      <c r="AN47" s="23">
        <f t="shared" si="23"/>
        <v>278631.59999999998</v>
      </c>
      <c r="AO47" s="23">
        <f t="shared" si="23"/>
        <v>242825.5</v>
      </c>
      <c r="AP47" s="23">
        <f t="shared" si="23"/>
        <v>243958.90000000002</v>
      </c>
      <c r="AQ47" s="23">
        <f t="shared" si="23"/>
        <v>234153.89999999997</v>
      </c>
      <c r="AR47" s="23">
        <f t="shared" si="23"/>
        <v>255470.7</v>
      </c>
      <c r="AS47" s="23">
        <f t="shared" si="23"/>
        <v>493962.6</v>
      </c>
      <c r="AT47" s="23">
        <f t="shared" si="23"/>
        <v>320793.40000000002</v>
      </c>
      <c r="AU47" s="23">
        <f t="shared" si="23"/>
        <v>307439.09999999998</v>
      </c>
      <c r="AV47" s="23">
        <f>AV8+AV19</f>
        <v>88867.200000000012</v>
      </c>
      <c r="AW47" s="37">
        <f>COUNTIF(AW9:AW46,"+")</f>
        <v>0</v>
      </c>
      <c r="AX47" s="37">
        <f>COUNTIF(AX9:AX46,"+")</f>
        <v>0</v>
      </c>
      <c r="AY47" s="37">
        <f>COUNTIF(AY9:AY46,"+")</f>
        <v>0</v>
      </c>
      <c r="AZ47" s="37">
        <f>COUNTIF(AZ9:AZ46,"+")</f>
        <v>0</v>
      </c>
      <c r="BA47" s="23">
        <f>BA8+BA19</f>
        <v>88867.200000000012</v>
      </c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</row>
    <row r="48" spans="1:66" ht="21" customHeight="1">
      <c r="AI48" s="36"/>
      <c r="AJ48" s="36"/>
      <c r="AK48" s="36"/>
    </row>
    <row r="49" spans="1:53" ht="17.25" customHeight="1">
      <c r="A49" s="39" t="s">
        <v>50</v>
      </c>
      <c r="B49" s="38"/>
      <c r="C49" s="92" t="s">
        <v>52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44"/>
    </row>
    <row r="50" spans="1:53" ht="17.25" customHeight="1">
      <c r="B50" s="40" t="s">
        <v>51</v>
      </c>
      <c r="C50" s="92" t="s">
        <v>55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3"/>
      <c r="AU50" s="93"/>
      <c r="AV50" s="93"/>
      <c r="AW50" s="93"/>
      <c r="AX50" s="93"/>
      <c r="AY50" s="93"/>
      <c r="AZ50" s="44"/>
      <c r="BA50" s="44"/>
    </row>
    <row r="51" spans="1:53">
      <c r="AG51" s="57"/>
      <c r="AW51" s="44"/>
      <c r="BA51" s="44"/>
    </row>
    <row r="52" spans="1:53" ht="15" customHeight="1"/>
    <row r="53" spans="1:53">
      <c r="AV53" s="36"/>
    </row>
  </sheetData>
  <mergeCells count="40">
    <mergeCell ref="C50:AY50"/>
    <mergeCell ref="AX5:AX6"/>
    <mergeCell ref="AY5:AY6"/>
    <mergeCell ref="D3:G5"/>
    <mergeCell ref="H3:K5"/>
    <mergeCell ref="L3:O5"/>
    <mergeCell ref="AL5:AL6"/>
    <mergeCell ref="AI5:AI6"/>
    <mergeCell ref="AM5:AM6"/>
    <mergeCell ref="AF3:AF6"/>
    <mergeCell ref="AH3:AH6"/>
    <mergeCell ref="AO5:AO6"/>
    <mergeCell ref="AJ5:AJ6"/>
    <mergeCell ref="AR5:AR6"/>
    <mergeCell ref="AT5:AT6"/>
    <mergeCell ref="C49:AY49"/>
    <mergeCell ref="B1:P1"/>
    <mergeCell ref="A3:A6"/>
    <mergeCell ref="AC3:AC6"/>
    <mergeCell ref="AE3:AE6"/>
    <mergeCell ref="AD3:AD6"/>
    <mergeCell ref="AB3:AB6"/>
    <mergeCell ref="B3:C5"/>
    <mergeCell ref="P3:S5"/>
    <mergeCell ref="T3:W5"/>
    <mergeCell ref="X3:AA5"/>
    <mergeCell ref="BA3:BA6"/>
    <mergeCell ref="AG3:AG6"/>
    <mergeCell ref="AU5:AU6"/>
    <mergeCell ref="AI3:AU4"/>
    <mergeCell ref="AW3:AZ3"/>
    <mergeCell ref="AW4:AW6"/>
    <mergeCell ref="AZ4:AZ6"/>
    <mergeCell ref="AK5:AK6"/>
    <mergeCell ref="AN5:AN6"/>
    <mergeCell ref="AP5:AP6"/>
    <mergeCell ref="AQ5:AQ6"/>
    <mergeCell ref="AS5:AS6"/>
    <mergeCell ref="AX4:AY4"/>
    <mergeCell ref="AV3:AV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3" manualBreakCount="3">
    <brk id="19" max="49" man="1"/>
    <brk id="34" max="49" man="1"/>
    <brk id="47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CFF99"/>
    <pageSetUpPr fitToPage="1"/>
  </sheetPr>
  <dimension ref="A1:Y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X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85546875" style="11" customWidth="1"/>
    <col min="14" max="14" width="18.42578125" style="11" customWidth="1"/>
    <col min="15" max="16" width="15.85546875" style="11" customWidth="1"/>
    <col min="17" max="17" width="18.42578125" style="11" customWidth="1"/>
    <col min="18" max="19" width="15.85546875" style="11" customWidth="1"/>
    <col min="20" max="20" width="18.42578125" style="11" customWidth="1"/>
    <col min="21" max="22" width="15.85546875" style="11" customWidth="1"/>
    <col min="23" max="23" width="18.42578125" style="11" customWidth="1"/>
    <col min="24" max="24" width="12.140625" style="11" customWidth="1"/>
    <col min="25" max="25" width="63.7109375" style="11" customWidth="1"/>
    <col min="26" max="16384" width="9.140625" style="11"/>
  </cols>
  <sheetData>
    <row r="1" spans="1:24" ht="15.75">
      <c r="A1" s="96" t="s">
        <v>106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</row>
    <row r="2" spans="1:24" ht="15.6" customHeight="1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4" t="s">
        <v>46</v>
      </c>
    </row>
    <row r="3" spans="1:24" ht="192" customHeight="1">
      <c r="A3" s="97" t="s">
        <v>15</v>
      </c>
      <c r="B3" s="98" t="s">
        <v>41</v>
      </c>
      <c r="C3" s="99" t="s">
        <v>54</v>
      </c>
      <c r="D3" s="99"/>
      <c r="E3" s="99"/>
      <c r="F3" s="100" t="s">
        <v>72</v>
      </c>
      <c r="G3" s="101"/>
      <c r="H3" s="101"/>
      <c r="I3" s="100" t="s">
        <v>101</v>
      </c>
      <c r="J3" s="101"/>
      <c r="K3" s="102"/>
      <c r="L3" s="100" t="s">
        <v>102</v>
      </c>
      <c r="M3" s="101"/>
      <c r="N3" s="102"/>
      <c r="O3" s="103" t="s">
        <v>103</v>
      </c>
      <c r="P3" s="104"/>
      <c r="Q3" s="105"/>
      <c r="R3" s="103" t="s">
        <v>104</v>
      </c>
      <c r="S3" s="104"/>
      <c r="T3" s="105"/>
      <c r="U3" s="103" t="s">
        <v>105</v>
      </c>
      <c r="V3" s="104"/>
      <c r="W3" s="105"/>
      <c r="X3" s="95" t="s">
        <v>44</v>
      </c>
    </row>
    <row r="4" spans="1:24" ht="32.1" customHeight="1">
      <c r="A4" s="97"/>
      <c r="B4" s="98"/>
      <c r="C4" s="12" t="s">
        <v>42</v>
      </c>
      <c r="D4" s="12" t="s">
        <v>43</v>
      </c>
      <c r="E4" s="63" t="s">
        <v>112</v>
      </c>
      <c r="F4" s="12" t="s">
        <v>42</v>
      </c>
      <c r="G4" s="12" t="s">
        <v>43</v>
      </c>
      <c r="H4" s="52" t="s">
        <v>113</v>
      </c>
      <c r="I4" s="12" t="s">
        <v>42</v>
      </c>
      <c r="J4" s="12" t="s">
        <v>43</v>
      </c>
      <c r="K4" s="52" t="s">
        <v>114</v>
      </c>
      <c r="L4" s="12" t="s">
        <v>42</v>
      </c>
      <c r="M4" s="12" t="s">
        <v>43</v>
      </c>
      <c r="N4" s="52" t="s">
        <v>115</v>
      </c>
      <c r="O4" s="12" t="s">
        <v>42</v>
      </c>
      <c r="P4" s="12" t="s">
        <v>43</v>
      </c>
      <c r="Q4" s="52" t="s">
        <v>116</v>
      </c>
      <c r="R4" s="12" t="s">
        <v>42</v>
      </c>
      <c r="S4" s="12" t="s">
        <v>43</v>
      </c>
      <c r="T4" s="52" t="s">
        <v>117</v>
      </c>
      <c r="U4" s="12" t="s">
        <v>42</v>
      </c>
      <c r="V4" s="12" t="s">
        <v>43</v>
      </c>
      <c r="W4" s="52" t="s">
        <v>118</v>
      </c>
      <c r="X4" s="95"/>
    </row>
    <row r="5" spans="1:24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  <c r="P5" s="25">
        <v>16</v>
      </c>
      <c r="Q5" s="25">
        <v>17</v>
      </c>
      <c r="R5" s="25">
        <v>18</v>
      </c>
      <c r="S5" s="25">
        <v>19</v>
      </c>
      <c r="T5" s="25">
        <v>20</v>
      </c>
      <c r="U5" s="25">
        <v>21</v>
      </c>
      <c r="V5" s="25">
        <v>22</v>
      </c>
      <c r="W5" s="25">
        <v>23</v>
      </c>
      <c r="X5" s="25">
        <v>24</v>
      </c>
    </row>
    <row r="6" spans="1:24" ht="15" customHeight="1">
      <c r="A6" s="14" t="s">
        <v>4</v>
      </c>
      <c r="B6" s="28">
        <f>SUM(B7:B16)</f>
        <v>-138494.30000000005</v>
      </c>
      <c r="C6" s="28"/>
      <c r="D6" s="28"/>
      <c r="E6" s="28">
        <f>SUM(E7:E16)</f>
        <v>0</v>
      </c>
      <c r="F6" s="28"/>
      <c r="G6" s="28"/>
      <c r="H6" s="28">
        <f>SUM(H7:H16)</f>
        <v>28610.461614130159</v>
      </c>
      <c r="I6" s="28"/>
      <c r="J6" s="28"/>
      <c r="K6" s="28">
        <f>SUM(K7:K16)</f>
        <v>-28446.498870470776</v>
      </c>
      <c r="L6" s="28"/>
      <c r="M6" s="28"/>
      <c r="N6" s="28">
        <f>SUM(N7:N16)</f>
        <v>-138658.2627436594</v>
      </c>
      <c r="O6" s="28"/>
      <c r="P6" s="28"/>
      <c r="Q6" s="28"/>
      <c r="R6" s="28"/>
      <c r="S6" s="28"/>
      <c r="T6" s="28"/>
      <c r="U6" s="28"/>
      <c r="V6" s="28"/>
      <c r="W6" s="28"/>
      <c r="X6" s="28"/>
    </row>
    <row r="7" spans="1:24" ht="15" customHeight="1">
      <c r="A7" s="15" t="s">
        <v>5</v>
      </c>
      <c r="B7" s="29">
        <f>'Расчет дотаций'!AE9</f>
        <v>-76003.700000000012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$B7*D7/$X7</f>
        <v>0</v>
      </c>
      <c r="F7" s="33">
        <f>'Расчет дотаций'!F9-1</f>
        <v>3.2544162462357251E-2</v>
      </c>
      <c r="G7" s="33">
        <f>F7*'Расчет дотаций'!G9</f>
        <v>0.48816243693535877</v>
      </c>
      <c r="H7" s="32">
        <f t="shared" ref="H7:H16" si="1">$B7*G7/$X7</f>
        <v>4599.7118129981664</v>
      </c>
      <c r="I7" s="33">
        <f>'Расчет дотаций'!J9-1</f>
        <v>-6.9999999999999951E-2</v>
      </c>
      <c r="J7" s="33">
        <f>I7*'Расчет дотаций'!K9</f>
        <v>-1.399999999999999</v>
      </c>
      <c r="K7" s="32">
        <f t="shared" ref="K7:K16" si="2">$B7*J7/$X7</f>
        <v>-13191.503587667772</v>
      </c>
      <c r="L7" s="33">
        <f>'Расчет дотаций'!N9-1</f>
        <v>-0.47695685781511465</v>
      </c>
      <c r="M7" s="33">
        <f>L7*'Расчет дотаций'!O9</f>
        <v>-7.15435286722672</v>
      </c>
      <c r="N7" s="32">
        <f t="shared" ref="N7:N16" si="3">$B7*M7/$X7</f>
        <v>-67411.908225330408</v>
      </c>
      <c r="O7" s="4" t="s">
        <v>92</v>
      </c>
      <c r="P7" s="4" t="s">
        <v>92</v>
      </c>
      <c r="Q7" s="4" t="s">
        <v>92</v>
      </c>
      <c r="R7" s="4" t="s">
        <v>92</v>
      </c>
      <c r="S7" s="4" t="s">
        <v>92</v>
      </c>
      <c r="T7" s="4" t="s">
        <v>92</v>
      </c>
      <c r="U7" s="4" t="s">
        <v>92</v>
      </c>
      <c r="V7" s="4" t="s">
        <v>92</v>
      </c>
      <c r="W7" s="4" t="s">
        <v>92</v>
      </c>
      <c r="X7" s="31">
        <f>D7+G7+J7+M7</f>
        <v>-8.0661904302913605</v>
      </c>
    </row>
    <row r="8" spans="1:24" ht="15" customHeight="1">
      <c r="A8" s="15" t="s">
        <v>6</v>
      </c>
      <c r="B8" s="29">
        <f>'Расчет дотаций'!AE10</f>
        <v>-100793.90000000002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7.7999959434882804E-2</v>
      </c>
      <c r="G8" s="33">
        <f>F8*'Расчет дотаций'!G10</f>
        <v>1.1699993915232421</v>
      </c>
      <c r="H8" s="32">
        <f t="shared" si="1"/>
        <v>13116.297951892489</v>
      </c>
      <c r="I8" s="33">
        <f>'Расчет дотаций'!J10-1</f>
        <v>-1.5499999999999958E-2</v>
      </c>
      <c r="J8" s="33">
        <f>I8*'Расчет дотаций'!K10</f>
        <v>-0.30999999999999917</v>
      </c>
      <c r="K8" s="32">
        <f t="shared" si="2"/>
        <v>-3475.2602390613201</v>
      </c>
      <c r="L8" s="33">
        <f>'Расчет дотаций'!N10-1</f>
        <v>-0.65673414048601875</v>
      </c>
      <c r="M8" s="33">
        <f>L8*'Расчет дотаций'!O10</f>
        <v>-9.8510121072902805</v>
      </c>
      <c r="N8" s="32">
        <f t="shared" si="3"/>
        <v>-110434.93771283119</v>
      </c>
      <c r="O8" s="4" t="s">
        <v>92</v>
      </c>
      <c r="P8" s="4" t="s">
        <v>92</v>
      </c>
      <c r="Q8" s="4" t="s">
        <v>92</v>
      </c>
      <c r="R8" s="4" t="s">
        <v>92</v>
      </c>
      <c r="S8" s="4" t="s">
        <v>92</v>
      </c>
      <c r="T8" s="4" t="s">
        <v>92</v>
      </c>
      <c r="U8" s="4" t="s">
        <v>92</v>
      </c>
      <c r="V8" s="4" t="s">
        <v>92</v>
      </c>
      <c r="W8" s="4" t="s">
        <v>92</v>
      </c>
      <c r="X8" s="31">
        <f t="shared" ref="X8:X16" si="4">D8+G8+J8+M8</f>
        <v>-8.9910127157670381</v>
      </c>
    </row>
    <row r="9" spans="1:24" ht="15" customHeight="1">
      <c r="A9" s="15" t="s">
        <v>7</v>
      </c>
      <c r="B9" s="29">
        <f>'Расчет дотаций'!AE11</f>
        <v>10781.899999999994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4.3243203645234374E-2</v>
      </c>
      <c r="G9" s="33">
        <f>F9*'Расчет дотаций'!G11</f>
        <v>0.64864805467851561</v>
      </c>
      <c r="H9" s="32">
        <f t="shared" si="1"/>
        <v>2324.9994016194223</v>
      </c>
      <c r="I9" s="33">
        <f>'Расчет дотаций'!J11-1</f>
        <v>-3.5000000000000031E-2</v>
      </c>
      <c r="J9" s="33">
        <f>I9*'Расчет дотаций'!K11</f>
        <v>-0.70000000000000062</v>
      </c>
      <c r="K9" s="32">
        <f t="shared" si="2"/>
        <v>-2509.0641518075963</v>
      </c>
      <c r="L9" s="33">
        <f>'Расчет дотаций'!N11-1</f>
        <v>0.20395852425964223</v>
      </c>
      <c r="M9" s="33">
        <f>L9*'Расчет дотаций'!O11</f>
        <v>3.0593778638946336</v>
      </c>
      <c r="N9" s="32">
        <f t="shared" si="3"/>
        <v>10965.964750188168</v>
      </c>
      <c r="O9" s="4" t="s">
        <v>92</v>
      </c>
      <c r="P9" s="4" t="s">
        <v>92</v>
      </c>
      <c r="Q9" s="4" t="s">
        <v>92</v>
      </c>
      <c r="R9" s="4" t="s">
        <v>92</v>
      </c>
      <c r="S9" s="4" t="s">
        <v>92</v>
      </c>
      <c r="T9" s="4" t="s">
        <v>92</v>
      </c>
      <c r="U9" s="4" t="s">
        <v>92</v>
      </c>
      <c r="V9" s="4" t="s">
        <v>92</v>
      </c>
      <c r="W9" s="4" t="s">
        <v>92</v>
      </c>
      <c r="X9" s="31">
        <f t="shared" si="4"/>
        <v>3.0080259185731486</v>
      </c>
    </row>
    <row r="10" spans="1:24" ht="15" customHeight="1">
      <c r="A10" s="15" t="s">
        <v>8</v>
      </c>
      <c r="B10" s="29">
        <f>'Расчет дотаций'!AE12</f>
        <v>7627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2.9115286748874425E-2</v>
      </c>
      <c r="G10" s="33">
        <f>F10*'Расчет дотаций'!G12</f>
        <v>0.43672930123311637</v>
      </c>
      <c r="H10" s="32">
        <f t="shared" si="1"/>
        <v>890.66507388586717</v>
      </c>
      <c r="I10" s="33">
        <f>'Расчет дотаций'!J12-1</f>
        <v>-1.1500000000000066E-2</v>
      </c>
      <c r="J10" s="33">
        <f>I10*'Расчет дотаций'!K12</f>
        <v>-0.23000000000000131</v>
      </c>
      <c r="K10" s="32">
        <f t="shared" si="2"/>
        <v>-469.06165081056622</v>
      </c>
      <c r="L10" s="33">
        <f>'Расчет дотаций'!N12-1</f>
        <v>0.23553992811376778</v>
      </c>
      <c r="M10" s="33">
        <f>L10*'Расчет дотаций'!O12</f>
        <v>3.5330989217065167</v>
      </c>
      <c r="N10" s="32">
        <f t="shared" si="3"/>
        <v>7205.3965769246988</v>
      </c>
      <c r="O10" s="4" t="s">
        <v>92</v>
      </c>
      <c r="P10" s="4" t="s">
        <v>92</v>
      </c>
      <c r="Q10" s="4" t="s">
        <v>92</v>
      </c>
      <c r="R10" s="4" t="s">
        <v>92</v>
      </c>
      <c r="S10" s="4" t="s">
        <v>92</v>
      </c>
      <c r="T10" s="4" t="s">
        <v>92</v>
      </c>
      <c r="U10" s="4" t="s">
        <v>92</v>
      </c>
      <c r="V10" s="4" t="s">
        <v>92</v>
      </c>
      <c r="W10" s="4" t="s">
        <v>92</v>
      </c>
      <c r="X10" s="31">
        <f t="shared" si="4"/>
        <v>3.7398282229396318</v>
      </c>
    </row>
    <row r="11" spans="1:24" ht="15" customHeight="1">
      <c r="A11" s="15" t="s">
        <v>9</v>
      </c>
      <c r="B11" s="29">
        <f>'Расчет дотаций'!AE13</f>
        <v>4826.3999999999942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9.0618016159532466E-2</v>
      </c>
      <c r="G11" s="33">
        <f>F11*'Расчет дотаций'!G13</f>
        <v>1.359270242392987</v>
      </c>
      <c r="H11" s="32">
        <f t="shared" si="1"/>
        <v>2222.1589832118812</v>
      </c>
      <c r="I11" s="33">
        <f>'Расчет дотаций'!J13-1</f>
        <v>-0.12</v>
      </c>
      <c r="J11" s="33">
        <f>I11*'Расчет дотаций'!K13</f>
        <v>-2.4</v>
      </c>
      <c r="K11" s="32">
        <f t="shared" si="2"/>
        <v>-3923.5623596963919</v>
      </c>
      <c r="L11" s="33">
        <f>'Расчет дотаций'!N13-1</f>
        <v>0.26619904170921371</v>
      </c>
      <c r="M11" s="33">
        <f>L11*'Расчет дотаций'!O13</f>
        <v>3.9929856256382057</v>
      </c>
      <c r="N11" s="32">
        <f t="shared" si="3"/>
        <v>6527.803376484504</v>
      </c>
      <c r="O11" s="4" t="s">
        <v>92</v>
      </c>
      <c r="P11" s="4" t="s">
        <v>92</v>
      </c>
      <c r="Q11" s="4" t="s">
        <v>92</v>
      </c>
      <c r="R11" s="4" t="s">
        <v>92</v>
      </c>
      <c r="S11" s="4" t="s">
        <v>92</v>
      </c>
      <c r="T11" s="4" t="s">
        <v>92</v>
      </c>
      <c r="U11" s="4" t="s">
        <v>92</v>
      </c>
      <c r="V11" s="4" t="s">
        <v>92</v>
      </c>
      <c r="W11" s="4" t="s">
        <v>92</v>
      </c>
      <c r="X11" s="31">
        <f t="shared" si="4"/>
        <v>2.9522558680311928</v>
      </c>
    </row>
    <row r="12" spans="1:24" ht="15" customHeight="1">
      <c r="A12" s="15" t="s">
        <v>10</v>
      </c>
      <c r="B12" s="29">
        <f>'Расчет дотаций'!AE14</f>
        <v>1637.5999999999985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1.3427788611063196E-2</v>
      </c>
      <c r="G12" s="33">
        <f>F12*'Расчет дотаций'!G14</f>
        <v>0.20141682916594794</v>
      </c>
      <c r="H12" s="32">
        <f t="shared" si="1"/>
        <v>196.25643852151526</v>
      </c>
      <c r="I12" s="33">
        <f>'Расчет дотаций'!J14-1</f>
        <v>-7.999999999999996E-2</v>
      </c>
      <c r="J12" s="33">
        <f>I12*'Расчет дотаций'!K14</f>
        <v>-1.5999999999999992</v>
      </c>
      <c r="K12" s="32">
        <f t="shared" si="2"/>
        <v>-1559.0072732984502</v>
      </c>
      <c r="L12" s="33">
        <f>'Расчет дотаций'!N14-1</f>
        <v>0.20528282828282829</v>
      </c>
      <c r="M12" s="33">
        <f>L12*'Расчет дотаций'!O14</f>
        <v>3.0792424242424241</v>
      </c>
      <c r="N12" s="32">
        <f t="shared" si="3"/>
        <v>3000.3508347769334</v>
      </c>
      <c r="O12" s="4" t="s">
        <v>92</v>
      </c>
      <c r="P12" s="4" t="s">
        <v>92</v>
      </c>
      <c r="Q12" s="4" t="s">
        <v>92</v>
      </c>
      <c r="R12" s="4" t="s">
        <v>92</v>
      </c>
      <c r="S12" s="4" t="s">
        <v>92</v>
      </c>
      <c r="T12" s="4" t="s">
        <v>92</v>
      </c>
      <c r="U12" s="4" t="s">
        <v>92</v>
      </c>
      <c r="V12" s="4" t="s">
        <v>92</v>
      </c>
      <c r="W12" s="4" t="s">
        <v>92</v>
      </c>
      <c r="X12" s="31">
        <f t="shared" si="4"/>
        <v>1.6806592534083729</v>
      </c>
    </row>
    <row r="13" spans="1:24" ht="15" customHeight="1">
      <c r="A13" s="15" t="s">
        <v>11</v>
      </c>
      <c r="B13" s="29">
        <f>'Расчет дотаций'!AE15</f>
        <v>4477.1000000000058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4.673051130614847E-2</v>
      </c>
      <c r="G13" s="33">
        <f>F13*'Расчет дотаций'!G15</f>
        <v>0.70095766959222705</v>
      </c>
      <c r="H13" s="32">
        <f t="shared" si="1"/>
        <v>1193.8461844174008</v>
      </c>
      <c r="I13" s="33">
        <f>'Расчет дотаций'!J15-1</f>
        <v>-6.4999999999999947E-2</v>
      </c>
      <c r="J13" s="33">
        <f>I13*'Расчет дотаций'!K15</f>
        <v>-1.2999999999999989</v>
      </c>
      <c r="K13" s="32">
        <f t="shared" si="2"/>
        <v>-2214.113786137008</v>
      </c>
      <c r="L13" s="33">
        <f>'Расчет дотаций'!N15-1</f>
        <v>0.2151824935400517</v>
      </c>
      <c r="M13" s="33">
        <f>L13*'Расчет дотаций'!O15</f>
        <v>3.2277374031007753</v>
      </c>
      <c r="N13" s="32">
        <f t="shared" si="3"/>
        <v>5497.367601719613</v>
      </c>
      <c r="O13" s="4" t="s">
        <v>92</v>
      </c>
      <c r="P13" s="4" t="s">
        <v>92</v>
      </c>
      <c r="Q13" s="4" t="s">
        <v>92</v>
      </c>
      <c r="R13" s="4" t="s">
        <v>92</v>
      </c>
      <c r="S13" s="4" t="s">
        <v>92</v>
      </c>
      <c r="T13" s="4" t="s">
        <v>92</v>
      </c>
      <c r="U13" s="4" t="s">
        <v>92</v>
      </c>
      <c r="V13" s="4" t="s">
        <v>92</v>
      </c>
      <c r="W13" s="4" t="s">
        <v>92</v>
      </c>
      <c r="X13" s="31">
        <f t="shared" si="4"/>
        <v>2.6286950726930032</v>
      </c>
    </row>
    <row r="14" spans="1:24" ht="15" customHeight="1">
      <c r="A14" s="15" t="s">
        <v>12</v>
      </c>
      <c r="B14" s="29">
        <f>'Расчет дотаций'!AE16</f>
        <v>2771.6000000000058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3.759004584151926E-2</v>
      </c>
      <c r="G14" s="33">
        <f>F14*'Расчет дотаций'!G16</f>
        <v>0.56385068762278889</v>
      </c>
      <c r="H14" s="32">
        <f t="shared" si="1"/>
        <v>997.74812020621289</v>
      </c>
      <c r="I14" s="33">
        <f>'Расчет дотаций'!J16-1</f>
        <v>0</v>
      </c>
      <c r="J14" s="33">
        <f>I14*'Расчет дотаций'!K16</f>
        <v>0</v>
      </c>
      <c r="K14" s="32">
        <f t="shared" si="2"/>
        <v>0</v>
      </c>
      <c r="L14" s="33">
        <f>'Расчет дотаций'!N16-1</f>
        <v>6.6829665851670716E-2</v>
      </c>
      <c r="M14" s="33">
        <f>L14*'Расчет дотаций'!O16</f>
        <v>1.0024449877750607</v>
      </c>
      <c r="N14" s="32">
        <f t="shared" si="3"/>
        <v>1773.8518797937929</v>
      </c>
      <c r="O14" s="4" t="s">
        <v>92</v>
      </c>
      <c r="P14" s="4" t="s">
        <v>92</v>
      </c>
      <c r="Q14" s="4" t="s">
        <v>92</v>
      </c>
      <c r="R14" s="4" t="s">
        <v>92</v>
      </c>
      <c r="S14" s="4" t="s">
        <v>92</v>
      </c>
      <c r="T14" s="4" t="s">
        <v>92</v>
      </c>
      <c r="U14" s="4" t="s">
        <v>92</v>
      </c>
      <c r="V14" s="4" t="s">
        <v>92</v>
      </c>
      <c r="W14" s="4" t="s">
        <v>92</v>
      </c>
      <c r="X14" s="31">
        <f t="shared" si="4"/>
        <v>1.5662956753978496</v>
      </c>
    </row>
    <row r="15" spans="1:24" ht="15" customHeight="1">
      <c r="A15" s="15" t="s">
        <v>13</v>
      </c>
      <c r="B15" s="29">
        <f>'Расчет дотаций'!AE17</f>
        <v>7479.6999999999971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6.61425806580338E-2</v>
      </c>
      <c r="G15" s="33">
        <f>F15*'Расчет дотаций'!G17</f>
        <v>0.99213870987050701</v>
      </c>
      <c r="H15" s="32">
        <f t="shared" si="1"/>
        <v>1521.6235322957073</v>
      </c>
      <c r="I15" s="33">
        <f>'Расчет дотаций'!J17-1</f>
        <v>-2.0000000000000018E-2</v>
      </c>
      <c r="J15" s="33">
        <f>I15*'Расчет дотаций'!K17</f>
        <v>-0.40000000000000036</v>
      </c>
      <c r="K15" s="32">
        <f t="shared" si="2"/>
        <v>-613.47209504377042</v>
      </c>
      <c r="L15" s="33">
        <f>'Расчет дотаций'!N17-1</f>
        <v>0.28565487562089009</v>
      </c>
      <c r="M15" s="33">
        <f>L15*'Расчет дотаций'!O17</f>
        <v>4.2848231343133509</v>
      </c>
      <c r="N15" s="32">
        <f t="shared" si="3"/>
        <v>6571.5485627480602</v>
      </c>
      <c r="O15" s="4" t="s">
        <v>92</v>
      </c>
      <c r="P15" s="4" t="s">
        <v>92</v>
      </c>
      <c r="Q15" s="4" t="s">
        <v>92</v>
      </c>
      <c r="R15" s="4" t="s">
        <v>92</v>
      </c>
      <c r="S15" s="4" t="s">
        <v>92</v>
      </c>
      <c r="T15" s="4" t="s">
        <v>92</v>
      </c>
      <c r="U15" s="4" t="s">
        <v>92</v>
      </c>
      <c r="V15" s="4" t="s">
        <v>92</v>
      </c>
      <c r="W15" s="4" t="s">
        <v>92</v>
      </c>
      <c r="X15" s="31">
        <f t="shared" si="4"/>
        <v>4.8769618441838576</v>
      </c>
    </row>
    <row r="16" spans="1:24" ht="15" customHeight="1">
      <c r="A16" s="15" t="s">
        <v>14</v>
      </c>
      <c r="B16" s="29">
        <f>'Расчет дотаций'!AE18</f>
        <v>-1298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9.0246037148691949E-2</v>
      </c>
      <c r="G16" s="33">
        <f>F16*'Расчет дотаций'!G18</f>
        <v>1.3536905572303792</v>
      </c>
      <c r="H16" s="32">
        <f t="shared" si="1"/>
        <v>1547.1541150814974</v>
      </c>
      <c r="I16" s="33">
        <f>'Расчет дотаций'!J18-1</f>
        <v>-2.1500000000000075E-2</v>
      </c>
      <c r="J16" s="33">
        <f>I16*'Расчет дотаций'!K18</f>
        <v>-0.43000000000000149</v>
      </c>
      <c r="K16" s="32">
        <f t="shared" si="2"/>
        <v>-491.45372694789756</v>
      </c>
      <c r="L16" s="33">
        <f>'Расчет дотаций'!N18-1</f>
        <v>-0.13729216152018997</v>
      </c>
      <c r="M16" s="33">
        <f>L16*'Расчет дотаций'!O18</f>
        <v>-2.0593824228028494</v>
      </c>
      <c r="N16" s="32">
        <f t="shared" si="3"/>
        <v>-2353.7003881336</v>
      </c>
      <c r="O16" s="4" t="s">
        <v>92</v>
      </c>
      <c r="P16" s="4" t="s">
        <v>92</v>
      </c>
      <c r="Q16" s="4" t="s">
        <v>92</v>
      </c>
      <c r="R16" s="4" t="s">
        <v>92</v>
      </c>
      <c r="S16" s="4" t="s">
        <v>92</v>
      </c>
      <c r="T16" s="4" t="s">
        <v>92</v>
      </c>
      <c r="U16" s="4" t="s">
        <v>92</v>
      </c>
      <c r="V16" s="4" t="s">
        <v>92</v>
      </c>
      <c r="W16" s="4" t="s">
        <v>92</v>
      </c>
      <c r="X16" s="31">
        <f t="shared" si="4"/>
        <v>-1.1356918655724717</v>
      </c>
    </row>
    <row r="17" spans="1:24" ht="15" customHeight="1">
      <c r="A17" s="16" t="s">
        <v>17</v>
      </c>
      <c r="B17" s="28">
        <f>SUM(B18:B44)</f>
        <v>-31758.7</v>
      </c>
      <c r="C17" s="28"/>
      <c r="D17" s="28"/>
      <c r="E17" s="28">
        <f>SUM(E18:E44)</f>
        <v>0</v>
      </c>
      <c r="F17" s="28"/>
      <c r="G17" s="28"/>
      <c r="H17" s="28">
        <f>SUM(H18:H44)</f>
        <v>11884.863327288816</v>
      </c>
      <c r="I17" s="28"/>
      <c r="J17" s="28"/>
      <c r="K17" s="28">
        <f>SUM(K18:K44)</f>
        <v>-9319.0272067340775</v>
      </c>
      <c r="L17" s="28"/>
      <c r="M17" s="28"/>
      <c r="N17" s="28">
        <f>SUM(N18:N44)</f>
        <v>-136.42245104969891</v>
      </c>
      <c r="O17" s="28"/>
      <c r="P17" s="28"/>
      <c r="Q17" s="28">
        <f>SUM(Q18:Q44)</f>
        <v>6410.3348318333456</v>
      </c>
      <c r="R17" s="28"/>
      <c r="S17" s="28"/>
      <c r="T17" s="28">
        <f>SUM(T18:T44)</f>
        <v>-20552.707032048136</v>
      </c>
      <c r="U17" s="28"/>
      <c r="V17" s="28"/>
      <c r="W17" s="28">
        <f>SUM(W18:W44)</f>
        <v>-20045.741469290249</v>
      </c>
      <c r="X17" s="28"/>
    </row>
    <row r="18" spans="1:24" ht="15" customHeight="1">
      <c r="A18" s="17" t="s">
        <v>0</v>
      </c>
      <c r="B18" s="29">
        <f>'Расчет дотаций'!AE20</f>
        <v>-4351.7000000000007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5">$B18*D18/$X18</f>
        <v>0</v>
      </c>
      <c r="F18" s="33">
        <f>'Расчет дотаций'!F20-1</f>
        <v>0.12361516034985431</v>
      </c>
      <c r="G18" s="33">
        <f>F18*'Расчет дотаций'!G20</f>
        <v>1.2361516034985431</v>
      </c>
      <c r="H18" s="32">
        <f t="shared" ref="H18:H44" si="6">$B18*G18/$X18</f>
        <v>610.39056951739371</v>
      </c>
      <c r="I18" s="33">
        <f>'Расчет дотаций'!J20-1</f>
        <v>0</v>
      </c>
      <c r="J18" s="33">
        <f>I18*'Расчет дотаций'!K20</f>
        <v>0</v>
      </c>
      <c r="K18" s="32">
        <f t="shared" ref="K18:K44" si="7">$B18*J18/$X18</f>
        <v>0</v>
      </c>
      <c r="L18" s="33">
        <f>'Расчет дотаций'!N20-1</f>
        <v>-0.64415395787944807</v>
      </c>
      <c r="M18" s="33">
        <f>L18*'Расчет дотаций'!O20</f>
        <v>-3.2207697893972402</v>
      </c>
      <c r="N18" s="32">
        <f t="shared" ref="N18:N44" si="8">$B18*M18/$X18</f>
        <v>-1590.3611664383645</v>
      </c>
      <c r="O18" s="33">
        <f>'Расчет дотаций'!R20-1</f>
        <v>0.20193268186753532</v>
      </c>
      <c r="P18" s="33">
        <f>O18*'Расчет дотаций'!S20</f>
        <v>2.0193268186753532</v>
      </c>
      <c r="Q18" s="32">
        <f t="shared" ref="Q18:Q44" si="9">$B18*P18/$X18</f>
        <v>997.10912755730487</v>
      </c>
      <c r="R18" s="33">
        <f>'Расчет дотаций'!V20-1</f>
        <v>-0.3545733833867567</v>
      </c>
      <c r="S18" s="33">
        <f>R18*'Расчет дотаций'!W20</f>
        <v>-3.5457338338675672</v>
      </c>
      <c r="T18" s="32">
        <f t="shared" ref="T18:T44" si="10">$B18*S18/$X18</f>
        <v>-1750.8228667795979</v>
      </c>
      <c r="U18" s="33">
        <f>'Расчет дотаций'!Z20-1</f>
        <v>-0.53019565217391307</v>
      </c>
      <c r="V18" s="33">
        <f>U18*'Расчет дотаций'!AA20</f>
        <v>-5.3019565217391307</v>
      </c>
      <c r="W18" s="32">
        <f t="shared" ref="W18:W44" si="11">$B18*V18/$X18</f>
        <v>-2618.0156638567369</v>
      </c>
      <c r="X18" s="31">
        <f>D18+G18+J18+M18+P18+S18+V18</f>
        <v>-8.8129817228300418</v>
      </c>
    </row>
    <row r="19" spans="1:24" ht="15" customHeight="1">
      <c r="A19" s="17" t="s">
        <v>18</v>
      </c>
      <c r="B19" s="29">
        <f>'Расчет дотаций'!AE21</f>
        <v>618.80000000000291</v>
      </c>
      <c r="C19" s="33">
        <f>'Расчет дотаций'!B21-1</f>
        <v>0</v>
      </c>
      <c r="D19" s="33">
        <f>C19*'Расчет дотаций'!C21</f>
        <v>0</v>
      </c>
      <c r="E19" s="32">
        <f t="shared" si="5"/>
        <v>0</v>
      </c>
      <c r="F19" s="33">
        <f>'Расчет дотаций'!F21-1</f>
        <v>1.6129690881620418E-2</v>
      </c>
      <c r="G19" s="33">
        <f>F19*'Расчет дотаций'!G21</f>
        <v>0.16129690881620418</v>
      </c>
      <c r="H19" s="32">
        <f t="shared" si="6"/>
        <v>146.58627951318056</v>
      </c>
      <c r="I19" s="33">
        <f>'Расчет дотаций'!J21-1</f>
        <v>-5.0000000000000044E-3</v>
      </c>
      <c r="J19" s="33">
        <f>I19*'Расчет дотаций'!K21</f>
        <v>-7.5000000000000067E-2</v>
      </c>
      <c r="K19" s="32">
        <f t="shared" si="7"/>
        <v>-68.15983668984039</v>
      </c>
      <c r="L19" s="33">
        <f>'Расчет дотаций'!N21-1</f>
        <v>0.19285806368441416</v>
      </c>
      <c r="M19" s="33">
        <f>L19*'Расчет дотаций'!O21</f>
        <v>0.9642903184220708</v>
      </c>
      <c r="N19" s="32">
        <f t="shared" si="8"/>
        <v>876.34494166989953</v>
      </c>
      <c r="O19" s="33">
        <f>'Расчет дотаций'!R21-1</f>
        <v>-3.7002775208140659E-2</v>
      </c>
      <c r="P19" s="33">
        <f>O19*'Расчет дотаций'!S21</f>
        <v>-0.37002775208140659</v>
      </c>
      <c r="Q19" s="32">
        <f t="shared" si="9"/>
        <v>-336.28041536769865</v>
      </c>
      <c r="R19" s="33">
        <f>'Расчет дотаций'!V21-1</f>
        <v>4.5770151453350394E-6</v>
      </c>
      <c r="S19" s="33">
        <f>R19*'Расчет дотаций'!W21</f>
        <v>4.5770151453350394E-5</v>
      </c>
      <c r="T19" s="32">
        <f t="shared" si="10"/>
        <v>4.1595813977728269E-2</v>
      </c>
      <c r="U19" s="33">
        <f>'Расчет дотаций'!Z21-1</f>
        <v>2.9427343888110968E-5</v>
      </c>
      <c r="V19" s="33">
        <f>U19*'Расчет дотаций'!AA21</f>
        <v>2.9427343888110968E-4</v>
      </c>
      <c r="W19" s="32">
        <f t="shared" si="11"/>
        <v>0.2674350604839219</v>
      </c>
      <c r="X19" s="31">
        <f t="shared" ref="X19:X44" si="12">D19+G19+J19+M19+P19+S19+V19</f>
        <v>0.68089951874720289</v>
      </c>
    </row>
    <row r="20" spans="1:24" ht="15" customHeight="1">
      <c r="A20" s="17" t="s">
        <v>19</v>
      </c>
      <c r="B20" s="29">
        <f>'Расчет дотаций'!AE22</f>
        <v>35.19999999999709</v>
      </c>
      <c r="C20" s="33">
        <f>'Расчет дотаций'!B22-1</f>
        <v>0</v>
      </c>
      <c r="D20" s="33">
        <f>C20*'Расчет дотаций'!C22</f>
        <v>0</v>
      </c>
      <c r="E20" s="32">
        <f t="shared" si="5"/>
        <v>0</v>
      </c>
      <c r="F20" s="33">
        <f>'Расчет дотаций'!F22-1</f>
        <v>3.1942021205207283E-2</v>
      </c>
      <c r="G20" s="33">
        <f>F20*'Расчет дотаций'!G22</f>
        <v>0.31942021205207283</v>
      </c>
      <c r="H20" s="32">
        <f t="shared" si="6"/>
        <v>194.10769378401255</v>
      </c>
      <c r="I20" s="33">
        <f>'Расчет дотаций'!J22-1</f>
        <v>-4.0000000000000036E-2</v>
      </c>
      <c r="J20" s="33">
        <f>I20*'Расчет дотаций'!K22</f>
        <v>-0.60000000000000053</v>
      </c>
      <c r="K20" s="32">
        <f t="shared" si="7"/>
        <v>-364.61254446672655</v>
      </c>
      <c r="L20" s="33">
        <f>'Расчет дотаций'!N22-1</f>
        <v>-0.27426981919332405</v>
      </c>
      <c r="M20" s="33">
        <f>L20*'Расчет дотаций'!O22</f>
        <v>-1.3713490959666204</v>
      </c>
      <c r="N20" s="32">
        <f t="shared" si="8"/>
        <v>-833.35180538755696</v>
      </c>
      <c r="O20" s="33">
        <f>'Расчет дотаций'!R22-1</f>
        <v>2.2099447513812098E-2</v>
      </c>
      <c r="P20" s="33">
        <f>O20*'Расчет дотаций'!S22</f>
        <v>0.22099447513812098</v>
      </c>
      <c r="Q20" s="32">
        <f t="shared" si="9"/>
        <v>134.29559648866496</v>
      </c>
      <c r="R20" s="33">
        <f>'Расчет дотаций'!V22-1</f>
        <v>0.2062568455476137</v>
      </c>
      <c r="S20" s="33">
        <f>R20*'Расчет дотаций'!W22</f>
        <v>2.062568455476137</v>
      </c>
      <c r="T20" s="32">
        <f t="shared" si="10"/>
        <v>1253.3972211465998</v>
      </c>
      <c r="U20" s="33">
        <f>'Расчет дотаций'!Z22-1</f>
        <v>-5.7370954486753112E-2</v>
      </c>
      <c r="V20" s="33">
        <f>U20*'Расчет дотаций'!AA22</f>
        <v>-0.57370954486753112</v>
      </c>
      <c r="W20" s="32">
        <f t="shared" si="11"/>
        <v>-348.6361615649966</v>
      </c>
      <c r="X20" s="31">
        <f t="shared" si="12"/>
        <v>5.7924501832178787E-2</v>
      </c>
    </row>
    <row r="21" spans="1:24" ht="15" customHeight="1">
      <c r="A21" s="17" t="s">
        <v>20</v>
      </c>
      <c r="B21" s="29">
        <f>'Расчет дотаций'!AE23</f>
        <v>-5050.5</v>
      </c>
      <c r="C21" s="33">
        <f>'Расчет дотаций'!B23-1</f>
        <v>0</v>
      </c>
      <c r="D21" s="33">
        <f>C21*'Расчет дотаций'!C23</f>
        <v>0</v>
      </c>
      <c r="E21" s="32">
        <f t="shared" si="5"/>
        <v>0</v>
      </c>
      <c r="F21" s="33">
        <f>'Расчет дотаций'!F23-1</f>
        <v>3.2455373860940107E-3</v>
      </c>
      <c r="G21" s="33">
        <f>F21*'Расчет дотаций'!G23</f>
        <v>3.2455373860940107E-2</v>
      </c>
      <c r="H21" s="32">
        <f t="shared" si="6"/>
        <v>29.876774884756266</v>
      </c>
      <c r="I21" s="33">
        <f>'Расчет дотаций'!J23-1</f>
        <v>-5.9999999999998943E-3</v>
      </c>
      <c r="J21" s="33">
        <f>I21*'Расчет дотаций'!K23</f>
        <v>-8.9999999999998415E-2</v>
      </c>
      <c r="K21" s="32">
        <f t="shared" si="7"/>
        <v>-82.849445862156813</v>
      </c>
      <c r="L21" s="33">
        <f>'Расчет дотаций'!N23-1</f>
        <v>0.25077092511013221</v>
      </c>
      <c r="M21" s="33">
        <f>L21*'Расчет дотаций'!O23</f>
        <v>1.2538546255506611</v>
      </c>
      <c r="N21" s="32">
        <f t="shared" si="8"/>
        <v>1154.2351213175134</v>
      </c>
      <c r="O21" s="33">
        <f>'Расчет дотаций'!R23-1</f>
        <v>-3.088042049934292E-2</v>
      </c>
      <c r="P21" s="33">
        <f>O21*'Расчет дотаций'!S23</f>
        <v>-0.3088042049934292</v>
      </c>
      <c r="Q21" s="32">
        <f t="shared" si="9"/>
        <v>-284.2695251512215</v>
      </c>
      <c r="R21" s="33">
        <f>'Расчет дотаций'!V23-1</f>
        <v>-0.53463498066800763</v>
      </c>
      <c r="S21" s="33">
        <f>R21*'Расчет дотаций'!W23</f>
        <v>-5.3463498066800765</v>
      </c>
      <c r="T21" s="32">
        <f t="shared" si="10"/>
        <v>-4921.5790985411259</v>
      </c>
      <c r="U21" s="33">
        <f>'Расчет дотаций'!Z23-1</f>
        <v>-0.10275535763985522</v>
      </c>
      <c r="V21" s="33">
        <f>U21*'Расчет дотаций'!AA23</f>
        <v>-1.0275535763985522</v>
      </c>
      <c r="W21" s="32">
        <f t="shared" si="11"/>
        <v>-945.9138266477662</v>
      </c>
      <c r="X21" s="31">
        <f t="shared" si="12"/>
        <v>-5.4863975886604548</v>
      </c>
    </row>
    <row r="22" spans="1:24" ht="15" customHeight="1">
      <c r="A22" s="17" t="s">
        <v>21</v>
      </c>
      <c r="B22" s="29">
        <f>'Расчет дотаций'!AE24</f>
        <v>-791.30000000000291</v>
      </c>
      <c r="C22" s="33">
        <f>'Расчет дотаций'!B24-1</f>
        <v>0</v>
      </c>
      <c r="D22" s="33">
        <f>C22*'Расчет дотаций'!C24</f>
        <v>0</v>
      </c>
      <c r="E22" s="32">
        <f t="shared" si="5"/>
        <v>0</v>
      </c>
      <c r="F22" s="33">
        <f>'Расчет дотаций'!F24-1</f>
        <v>8.5148844170962912E-2</v>
      </c>
      <c r="G22" s="33">
        <f>F22*'Расчет дотаций'!G24</f>
        <v>0.85148844170962912</v>
      </c>
      <c r="H22" s="32">
        <f t="shared" si="6"/>
        <v>566.88014290270087</v>
      </c>
      <c r="I22" s="33">
        <f>'Расчет дотаций'!J24-1</f>
        <v>-6.9999999999999951E-2</v>
      </c>
      <c r="J22" s="33">
        <f>I22*'Расчет дотаций'!K24</f>
        <v>-1.0499999999999994</v>
      </c>
      <c r="K22" s="32">
        <f t="shared" si="7"/>
        <v>-699.03961215578806</v>
      </c>
      <c r="L22" s="33">
        <f>'Расчет дотаций'!N24-1</f>
        <v>0.2038900634249472</v>
      </c>
      <c r="M22" s="33">
        <f>L22*'Расчет дотаций'!O24</f>
        <v>1.019450317124736</v>
      </c>
      <c r="N22" s="32">
        <f t="shared" si="8"/>
        <v>678.70109932854393</v>
      </c>
      <c r="O22" s="33">
        <f>'Расчет дотаций'!R24-1</f>
        <v>0.18303946263644</v>
      </c>
      <c r="P22" s="33">
        <f>O22*'Расчет дотаций'!S24</f>
        <v>1.8303946263644</v>
      </c>
      <c r="Q22" s="32">
        <f t="shared" si="9"/>
        <v>1218.5889044817234</v>
      </c>
      <c r="R22" s="33">
        <f>'Расчет дотаций'!V24-1</f>
        <v>-0.35143923730396709</v>
      </c>
      <c r="S22" s="33">
        <f>R22*'Расчет дотаций'!W24</f>
        <v>-3.5143923730396711</v>
      </c>
      <c r="T22" s="32">
        <f t="shared" si="10"/>
        <v>-2339.7137918218218</v>
      </c>
      <c r="U22" s="33">
        <f>'Расчет дотаций'!Z24-1</f>
        <v>-3.2552172425590165E-2</v>
      </c>
      <c r="V22" s="33">
        <f>U22*'Расчет дотаций'!AA24</f>
        <v>-0.32552172425590165</v>
      </c>
      <c r="W22" s="32">
        <f t="shared" si="11"/>
        <v>-216.71674273536095</v>
      </c>
      <c r="X22" s="31">
        <f t="shared" si="12"/>
        <v>-1.1885807120968073</v>
      </c>
    </row>
    <row r="23" spans="1:24" ht="15" customHeight="1">
      <c r="A23" s="17" t="s">
        <v>22</v>
      </c>
      <c r="B23" s="29">
        <f>'Расчет дотаций'!AE25</f>
        <v>1690.5999999999985</v>
      </c>
      <c r="C23" s="33">
        <f>'Расчет дотаций'!B25-1</f>
        <v>0</v>
      </c>
      <c r="D23" s="33">
        <f>C23*'Расчет дотаций'!C25</f>
        <v>0</v>
      </c>
      <c r="E23" s="32">
        <f t="shared" si="5"/>
        <v>0</v>
      </c>
      <c r="F23" s="33">
        <f>'Расчет дотаций'!F25-1</f>
        <v>8.3112697133647995E-2</v>
      </c>
      <c r="G23" s="33">
        <f>F23*'Расчет дотаций'!G25</f>
        <v>0.83112697133647995</v>
      </c>
      <c r="H23" s="32">
        <f t="shared" si="6"/>
        <v>731.20105038084148</v>
      </c>
      <c r="I23" s="33">
        <f>'Расчет дотаций'!J25-1</f>
        <v>-2.0000000000000018E-2</v>
      </c>
      <c r="J23" s="33">
        <f>I23*'Расчет дотаций'!K25</f>
        <v>-0.30000000000000027</v>
      </c>
      <c r="K23" s="32">
        <f t="shared" si="7"/>
        <v>-263.931171384697</v>
      </c>
      <c r="L23" s="33">
        <f>'Расчет дотаций'!N25-1</f>
        <v>4.7601373294980043E-2</v>
      </c>
      <c r="M23" s="33">
        <f>L23*'Расчет дотаций'!O25</f>
        <v>0.23800686647490021</v>
      </c>
      <c r="N23" s="32">
        <f t="shared" si="8"/>
        <v>209.39143688773842</v>
      </c>
      <c r="O23" s="33">
        <f>'Расчет дотаций'!R25-1</f>
        <v>0.20355163727959691</v>
      </c>
      <c r="P23" s="33">
        <f>O23*'Расчет дотаций'!S25</f>
        <v>2.0355163727959691</v>
      </c>
      <c r="Q23" s="32">
        <f t="shared" si="9"/>
        <v>1790.7874021492305</v>
      </c>
      <c r="R23" s="33">
        <f>'Расчет дотаций'!V25-1</f>
        <v>-0.10801635676259547</v>
      </c>
      <c r="S23" s="33">
        <f>R23*'Расчет дотаций'!W25</f>
        <v>-1.0801635676259547</v>
      </c>
      <c r="T23" s="32">
        <f t="shared" si="10"/>
        <v>-950.29611896863776</v>
      </c>
      <c r="U23" s="33">
        <f>'Расчет дотаций'!Z25-1</f>
        <v>1.9715071928663397E-2</v>
      </c>
      <c r="V23" s="33">
        <f>U23*'Расчет дотаций'!AA25</f>
        <v>0.19715071928663397</v>
      </c>
      <c r="W23" s="32">
        <f t="shared" si="11"/>
        <v>173.44740093552278</v>
      </c>
      <c r="X23" s="31">
        <f t="shared" si="12"/>
        <v>1.9216373622680283</v>
      </c>
    </row>
    <row r="24" spans="1:24" ht="15" customHeight="1">
      <c r="A24" s="17" t="s">
        <v>23</v>
      </c>
      <c r="B24" s="29">
        <f>'Расчет дотаций'!AE26</f>
        <v>119.30000000000291</v>
      </c>
      <c r="C24" s="33">
        <f>'Расчет дотаций'!B26-1</f>
        <v>0</v>
      </c>
      <c r="D24" s="33">
        <f>C24*'Расчет дотаций'!C26</f>
        <v>0</v>
      </c>
      <c r="E24" s="32">
        <f t="shared" si="5"/>
        <v>0</v>
      </c>
      <c r="F24" s="33">
        <f>'Расчет дотаций'!F26-1</f>
        <v>0.10289647774003208</v>
      </c>
      <c r="G24" s="33">
        <f>F24*'Расчет дотаций'!G26</f>
        <v>1.0289647774003208</v>
      </c>
      <c r="H24" s="32">
        <f t="shared" si="6"/>
        <v>1524.7788131631739</v>
      </c>
      <c r="I24" s="33">
        <f>'Расчет дотаций'!J26-1</f>
        <v>-7.4999999999999956E-2</v>
      </c>
      <c r="J24" s="33">
        <f>I24*'Расчет дотаций'!K26</f>
        <v>-1.1249999999999993</v>
      </c>
      <c r="K24" s="32">
        <f t="shared" si="7"/>
        <v>-1667.0892944872876</v>
      </c>
      <c r="L24" s="33">
        <f>'Расчет дотаций'!N26-1</f>
        <v>0.24189046785587975</v>
      </c>
      <c r="M24" s="33">
        <f>L24*'Расчет дотаций'!O26</f>
        <v>1.2094523392793988</v>
      </c>
      <c r="N24" s="32">
        <f t="shared" si="8"/>
        <v>1792.2355973380388</v>
      </c>
      <c r="O24" s="33">
        <f>'Расчет дотаций'!R26-1</f>
        <v>0.21688092729188613</v>
      </c>
      <c r="P24" s="33">
        <f>O24*'Расчет дотаций'!S26</f>
        <v>2.1688092729188613</v>
      </c>
      <c r="Q24" s="32">
        <f t="shared" si="9"/>
        <v>3213.8655294824835</v>
      </c>
      <c r="R24" s="33">
        <f>'Расчет дотаций'!V26-1</f>
        <v>-0.11126184551855589</v>
      </c>
      <c r="S24" s="33">
        <f>R24*'Расчет дотаций'!W26</f>
        <v>-1.1126184551855589</v>
      </c>
      <c r="T24" s="32">
        <f t="shared" si="10"/>
        <v>-1648.7416137678495</v>
      </c>
      <c r="U24" s="33">
        <f>'Расчет дотаций'!Z26-1</f>
        <v>-0.20891008491334184</v>
      </c>
      <c r="V24" s="33">
        <f>U24*'Расчет дотаций'!AA26</f>
        <v>-2.0891008491334184</v>
      </c>
      <c r="W24" s="32">
        <f t="shared" si="11"/>
        <v>-3095.7490317285569</v>
      </c>
      <c r="X24" s="31">
        <f t="shared" si="12"/>
        <v>8.0507085279604151E-2</v>
      </c>
    </row>
    <row r="25" spans="1:24" ht="15" customHeight="1">
      <c r="A25" s="17" t="s">
        <v>24</v>
      </c>
      <c r="B25" s="29">
        <f>'Расчет дотаций'!AE27</f>
        <v>891.09999999999854</v>
      </c>
      <c r="C25" s="33">
        <f>'Расчет дотаций'!B27-1</f>
        <v>0</v>
      </c>
      <c r="D25" s="33">
        <f>C25*'Расчет дотаций'!C27</f>
        <v>0</v>
      </c>
      <c r="E25" s="32">
        <f t="shared" si="5"/>
        <v>0</v>
      </c>
      <c r="F25" s="33">
        <f>'Расчет дотаций'!F27-1</f>
        <v>4.0628778718258873E-2</v>
      </c>
      <c r="G25" s="33">
        <f>F25*'Расчет дотаций'!G27</f>
        <v>0.40628778718258873</v>
      </c>
      <c r="H25" s="32">
        <f t="shared" si="6"/>
        <v>150.80678199897667</v>
      </c>
      <c r="I25" s="33">
        <f>'Расчет дотаций'!J27-1</f>
        <v>-2.0000000000000018E-2</v>
      </c>
      <c r="J25" s="33">
        <f>I25*'Расчет дотаций'!K27</f>
        <v>-0.30000000000000027</v>
      </c>
      <c r="K25" s="32">
        <f t="shared" si="7"/>
        <v>-111.3546506367442</v>
      </c>
      <c r="L25" s="33">
        <f>'Расчет дотаций'!N27-1</f>
        <v>0.14621848739495791</v>
      </c>
      <c r="M25" s="33">
        <f>L25*'Расчет дотаций'!O27</f>
        <v>0.73109243697478954</v>
      </c>
      <c r="N25" s="32">
        <f t="shared" si="8"/>
        <v>271.36847634164508</v>
      </c>
      <c r="O25" s="33">
        <f>'Расчет дотаций'!R27-1</f>
        <v>0.1447543160690572</v>
      </c>
      <c r="P25" s="33">
        <f>O25*'Расчет дотаций'!S27</f>
        <v>1.447543160690572</v>
      </c>
      <c r="Q25" s="32">
        <f t="shared" si="9"/>
        <v>537.3022098010232</v>
      </c>
      <c r="R25" s="33">
        <f>'Расчет дотаций'!V27-1</f>
        <v>4.2009655511005661E-2</v>
      </c>
      <c r="S25" s="33">
        <f>R25*'Расчет дотаций'!W27</f>
        <v>0.42009655511005661</v>
      </c>
      <c r="T25" s="32">
        <f t="shared" si="10"/>
        <v>155.93235042660021</v>
      </c>
      <c r="U25" s="33">
        <f>'Расчет дотаций'!Z27-1</f>
        <v>-3.0431194553331986E-2</v>
      </c>
      <c r="V25" s="33">
        <f>U25*'Расчет дотаций'!AA27</f>
        <v>-0.30431194553331986</v>
      </c>
      <c r="W25" s="32">
        <f t="shared" si="11"/>
        <v>-112.95516793150242</v>
      </c>
      <c r="X25" s="31">
        <f t="shared" si="12"/>
        <v>2.4007079944246867</v>
      </c>
    </row>
    <row r="26" spans="1:24" ht="15" customHeight="1">
      <c r="A26" s="17" t="s">
        <v>25</v>
      </c>
      <c r="B26" s="29">
        <f>'Расчет дотаций'!AE28</f>
        <v>1209.4000000000015</v>
      </c>
      <c r="C26" s="33">
        <f>'Расчет дотаций'!B28-1</f>
        <v>0</v>
      </c>
      <c r="D26" s="33">
        <f>C26*'Расчет дотаций'!C28</f>
        <v>0</v>
      </c>
      <c r="E26" s="32">
        <f t="shared" si="5"/>
        <v>0</v>
      </c>
      <c r="F26" s="33">
        <f>'Расчет дотаций'!F28-1</f>
        <v>5.2201880257298328E-2</v>
      </c>
      <c r="G26" s="33">
        <f>F26*'Расчет дотаций'!G28</f>
        <v>0.52201880257298328</v>
      </c>
      <c r="H26" s="32">
        <f t="shared" si="6"/>
        <v>363.5197625558892</v>
      </c>
      <c r="I26" s="33">
        <f>'Расчет дотаций'!J28-1</f>
        <v>0</v>
      </c>
      <c r="J26" s="33">
        <f>I26*'Расчет дотаций'!K28</f>
        <v>0</v>
      </c>
      <c r="K26" s="32">
        <f t="shared" si="7"/>
        <v>0</v>
      </c>
      <c r="L26" s="33">
        <f>'Расчет дотаций'!N28-1</f>
        <v>-0.14490477125466328</v>
      </c>
      <c r="M26" s="33">
        <f>L26*'Расчет дотаций'!O28</f>
        <v>-0.72452385627331639</v>
      </c>
      <c r="N26" s="32">
        <f t="shared" si="8"/>
        <v>-504.53879994433782</v>
      </c>
      <c r="O26" s="33">
        <f>'Расчет дотаций'!R28-1</f>
        <v>0.16117216117216104</v>
      </c>
      <c r="P26" s="33">
        <f>O26*'Расчет дотаций'!S28</f>
        <v>1.6117216117216104</v>
      </c>
      <c r="Q26" s="32">
        <f t="shared" si="9"/>
        <v>1122.359299533701</v>
      </c>
      <c r="R26" s="33">
        <f>'Расчет дотаций'!V28-1</f>
        <v>-2.1065297337604094E-2</v>
      </c>
      <c r="S26" s="33">
        <f>R26*'Расчет дотаций'!W28</f>
        <v>-0.21065297337604094</v>
      </c>
      <c r="T26" s="32">
        <f t="shared" si="10"/>
        <v>-146.69302807851315</v>
      </c>
      <c r="U26" s="33">
        <f>'Расчет дотаций'!Z28-1</f>
        <v>5.3814953211331451E-2</v>
      </c>
      <c r="V26" s="33">
        <f>U26*'Расчет дотаций'!AA28</f>
        <v>0.53814953211331451</v>
      </c>
      <c r="W26" s="32">
        <f t="shared" si="11"/>
        <v>374.75276593326208</v>
      </c>
      <c r="X26" s="31">
        <f t="shared" si="12"/>
        <v>1.736713116758551</v>
      </c>
    </row>
    <row r="27" spans="1:24" ht="15" customHeight="1">
      <c r="A27" s="17" t="s">
        <v>26</v>
      </c>
      <c r="B27" s="29">
        <f>'Расчет дотаций'!AE29</f>
        <v>-5138.5999999999985</v>
      </c>
      <c r="C27" s="33">
        <f>'Расчет дотаций'!B29-1</f>
        <v>0</v>
      </c>
      <c r="D27" s="33">
        <f>C27*'Расчет дотаций'!C29</f>
        <v>0</v>
      </c>
      <c r="E27" s="32">
        <f t="shared" si="5"/>
        <v>0</v>
      </c>
      <c r="F27" s="33">
        <f>'Расчет дотаций'!F29-1</f>
        <v>6.0991779368868571E-3</v>
      </c>
      <c r="G27" s="33">
        <f>F27*'Расчет дотаций'!G29</f>
        <v>6.0991779368868571E-2</v>
      </c>
      <c r="H27" s="32">
        <f t="shared" si="6"/>
        <v>33.362375341949011</v>
      </c>
      <c r="I27" s="33">
        <f>'Расчет дотаций'!J29-1</f>
        <v>-8.4999999999999964E-2</v>
      </c>
      <c r="J27" s="33">
        <f>I27*'Расчет дотаций'!K29</f>
        <v>-1.2749999999999995</v>
      </c>
      <c r="K27" s="32">
        <f t="shared" si="7"/>
        <v>-697.42232479770416</v>
      </c>
      <c r="L27" s="33">
        <f>'Расчет дотаций'!N29-1</f>
        <v>-0.41590909090909089</v>
      </c>
      <c r="M27" s="33">
        <f>L27*'Расчет дотаций'!O29</f>
        <v>-2.0795454545454546</v>
      </c>
      <c r="N27" s="32">
        <f t="shared" si="8"/>
        <v>-1137.5070003385019</v>
      </c>
      <c r="O27" s="33">
        <f>'Расчет дотаций'!R29-1</f>
        <v>-8.5227272727272707E-2</v>
      </c>
      <c r="P27" s="33">
        <f>O27*'Расчет дотаций'!S29</f>
        <v>-0.85227272727272707</v>
      </c>
      <c r="Q27" s="32">
        <f t="shared" si="9"/>
        <v>-466.19139358135311</v>
      </c>
      <c r="R27" s="33">
        <f>'Расчет дотаций'!V29-1</f>
        <v>-0.20287206877972219</v>
      </c>
      <c r="S27" s="33">
        <f>R27*'Расчет дотаций'!W29</f>
        <v>-2.0287206877972217</v>
      </c>
      <c r="T27" s="32">
        <f t="shared" si="10"/>
        <v>-1109.7059595676362</v>
      </c>
      <c r="U27" s="33">
        <f>'Расчет дотаций'!Z29-1</f>
        <v>-0.32196388528266251</v>
      </c>
      <c r="V27" s="33">
        <f>U27*'Расчет дотаций'!AA29</f>
        <v>-3.2196388528266251</v>
      </c>
      <c r="W27" s="32">
        <f t="shared" si="11"/>
        <v>-1761.1356970567522</v>
      </c>
      <c r="X27" s="31">
        <f t="shared" si="12"/>
        <v>-9.3941859430731594</v>
      </c>
    </row>
    <row r="28" spans="1:24" ht="15" customHeight="1">
      <c r="A28" s="17" t="s">
        <v>27</v>
      </c>
      <c r="B28" s="29">
        <f>'Расчет дотаций'!AE30</f>
        <v>3482</v>
      </c>
      <c r="C28" s="33">
        <f>'Расчет дотаций'!B30-1</f>
        <v>0</v>
      </c>
      <c r="D28" s="33">
        <f>C28*'Расчет дотаций'!C30</f>
        <v>0</v>
      </c>
      <c r="E28" s="32">
        <f t="shared" si="5"/>
        <v>0</v>
      </c>
      <c r="F28" s="33">
        <f>'Расчет дотаций'!F30-1</f>
        <v>7.4352266014009682E-2</v>
      </c>
      <c r="G28" s="33">
        <f>F28*'Расчет дотаций'!G30</f>
        <v>0.74352266014009682</v>
      </c>
      <c r="H28" s="32">
        <f t="shared" si="6"/>
        <v>394.09855135287859</v>
      </c>
      <c r="I28" s="33">
        <f>'Расчет дотаций'!J30-1</f>
        <v>0</v>
      </c>
      <c r="J28" s="33">
        <f>I28*'Расчет дотаций'!K30</f>
        <v>0</v>
      </c>
      <c r="K28" s="32">
        <f t="shared" si="7"/>
        <v>0</v>
      </c>
      <c r="L28" s="33">
        <f>'Расчет дотаций'!N30-1</f>
        <v>0.24632120887937958</v>
      </c>
      <c r="M28" s="33">
        <f>L28*'Расчет дотаций'!O30</f>
        <v>1.2316060443968979</v>
      </c>
      <c r="N28" s="32">
        <f t="shared" si="8"/>
        <v>652.80345032498519</v>
      </c>
      <c r="O28" s="33">
        <f>'Расчет дотаций'!R30-1</f>
        <v>1.8675721561969505E-2</v>
      </c>
      <c r="P28" s="33">
        <f>O28*'Расчет дотаций'!S30</f>
        <v>0.18675721561969505</v>
      </c>
      <c r="Q28" s="32">
        <f t="shared" si="9"/>
        <v>98.989246832841573</v>
      </c>
      <c r="R28" s="33">
        <f>'Расчет дотаций'!V30-1</f>
        <v>0.20268201694789623</v>
      </c>
      <c r="S28" s="33">
        <f>R28*'Расчет дотаций'!W30</f>
        <v>2.0268201694789623</v>
      </c>
      <c r="T28" s="32">
        <f t="shared" si="10"/>
        <v>1074.3006709357705</v>
      </c>
      <c r="U28" s="33">
        <f>'Расчет дотаций'!Z30-1</f>
        <v>0.23805794195862706</v>
      </c>
      <c r="V28" s="33">
        <f>U28*'Расчет дотаций'!AA30</f>
        <v>2.3805794195862706</v>
      </c>
      <c r="W28" s="32">
        <f t="shared" si="11"/>
        <v>1261.8080805535242</v>
      </c>
      <c r="X28" s="31">
        <f t="shared" si="12"/>
        <v>6.5692855092219222</v>
      </c>
    </row>
    <row r="29" spans="1:24" ht="15" customHeight="1">
      <c r="A29" s="17" t="s">
        <v>28</v>
      </c>
      <c r="B29" s="29">
        <f>'Расчет дотаций'!AE31</f>
        <v>1101.3000000000029</v>
      </c>
      <c r="C29" s="33">
        <f>'Расчет дотаций'!B31-1</f>
        <v>0</v>
      </c>
      <c r="D29" s="33">
        <f>C29*'Расчет дотаций'!C31</f>
        <v>0</v>
      </c>
      <c r="E29" s="32">
        <f t="shared" si="5"/>
        <v>0</v>
      </c>
      <c r="F29" s="33">
        <f>'Расчет дотаций'!F31-1</f>
        <v>6.5026188358533465E-2</v>
      </c>
      <c r="G29" s="33">
        <f>F29*'Расчет дотаций'!G31</f>
        <v>0.65026188358533465</v>
      </c>
      <c r="H29" s="32">
        <f t="shared" si="6"/>
        <v>777.12889449898364</v>
      </c>
      <c r="I29" s="33">
        <f>'Расчет дотаций'!J31-1</f>
        <v>-1.0000000000000009E-2</v>
      </c>
      <c r="J29" s="33">
        <f>I29*'Расчет дотаций'!K31</f>
        <v>-0.15000000000000013</v>
      </c>
      <c r="K29" s="32">
        <f t="shared" si="7"/>
        <v>-179.26521162846248</v>
      </c>
      <c r="L29" s="33">
        <f>'Расчет дотаций'!N31-1</f>
        <v>-0.23386214442013131</v>
      </c>
      <c r="M29" s="33">
        <f>L29*'Расчет дотаций'!O31</f>
        <v>-1.1693107221006565</v>
      </c>
      <c r="N29" s="32">
        <f t="shared" si="8"/>
        <v>-1397.4448937120285</v>
      </c>
      <c r="O29" s="33">
        <f>'Расчет дотаций'!R31-1</f>
        <v>3.8485412787088835E-2</v>
      </c>
      <c r="P29" s="33">
        <f>O29*'Расчет дотаций'!S31</f>
        <v>0.38485412787088835</v>
      </c>
      <c r="Q29" s="32">
        <f t="shared" si="9"/>
        <v>459.93971119241399</v>
      </c>
      <c r="R29" s="33">
        <f>'Расчет дотаций'!V31-1</f>
        <v>-9.7644688735792351E-2</v>
      </c>
      <c r="S29" s="33">
        <f>R29*'Расчет дотаций'!W31</f>
        <v>-0.97644688735792351</v>
      </c>
      <c r="T29" s="32">
        <f t="shared" si="10"/>
        <v>-1166.9530527078098</v>
      </c>
      <c r="U29" s="33">
        <f>'Расчет дотаций'!Z31-1</f>
        <v>0.21821533542396843</v>
      </c>
      <c r="V29" s="33">
        <f>U29*'Расчет дотаций'!AA31</f>
        <v>2.1821533542396843</v>
      </c>
      <c r="W29" s="32">
        <f t="shared" si="11"/>
        <v>2607.8945523569059</v>
      </c>
      <c r="X29" s="31">
        <f t="shared" si="12"/>
        <v>0.92151175623732717</v>
      </c>
    </row>
    <row r="30" spans="1:24" ht="15" customHeight="1">
      <c r="A30" s="17" t="s">
        <v>29</v>
      </c>
      <c r="B30" s="29">
        <f>'Расчет дотаций'!AE32</f>
        <v>-2028.0999999999985</v>
      </c>
      <c r="C30" s="33">
        <f>'Расчет дотаций'!B32-1</f>
        <v>0</v>
      </c>
      <c r="D30" s="33">
        <f>C30*'Расчет дотаций'!C32</f>
        <v>0</v>
      </c>
      <c r="E30" s="32">
        <f t="shared" si="5"/>
        <v>0</v>
      </c>
      <c r="F30" s="33">
        <f>'Расчет дотаций'!F32-1</f>
        <v>7.7286135693215297E-2</v>
      </c>
      <c r="G30" s="33">
        <f>F30*'Расчет дотаций'!G32</f>
        <v>0.77286135693215297</v>
      </c>
      <c r="H30" s="32">
        <f t="shared" si="6"/>
        <v>698.91855257669954</v>
      </c>
      <c r="I30" s="33">
        <f>'Расчет дотаций'!J32-1</f>
        <v>-1.0000000000000009E-2</v>
      </c>
      <c r="J30" s="33">
        <f>I30*'Расчет дотаций'!K32</f>
        <v>-0.15000000000000013</v>
      </c>
      <c r="K30" s="32">
        <f t="shared" si="7"/>
        <v>-135.64888701727185</v>
      </c>
      <c r="L30" s="33">
        <f>'Расчет дотаций'!N32-1</f>
        <v>-0.46216087577344123</v>
      </c>
      <c r="M30" s="33">
        <f>L30*'Расчет дотаций'!O32</f>
        <v>-2.3108043788672061</v>
      </c>
      <c r="N30" s="32">
        <f t="shared" si="8"/>
        <v>-2089.7202807198296</v>
      </c>
      <c r="O30" s="33">
        <f>'Расчет дотаций'!R32-1</f>
        <v>-0.29772727272727273</v>
      </c>
      <c r="P30" s="33">
        <f>O30*'Расчет дотаций'!S32</f>
        <v>-2.9772727272727275</v>
      </c>
      <c r="Q30" s="32">
        <f t="shared" si="9"/>
        <v>-2692.4248786761509</v>
      </c>
      <c r="R30" s="33">
        <f>'Расчет дотаций'!V32-1</f>
        <v>0.30000000000000004</v>
      </c>
      <c r="S30" s="33">
        <f>R30*'Расчет дотаций'!W32</f>
        <v>3.0000000000000004</v>
      </c>
      <c r="T30" s="32">
        <f t="shared" si="10"/>
        <v>2712.977740345435</v>
      </c>
      <c r="U30" s="33">
        <f>'Расчет дотаций'!Z32-1</f>
        <v>-5.7744916820702374E-2</v>
      </c>
      <c r="V30" s="33">
        <f>U30*'Расчет дотаций'!AA32</f>
        <v>-0.57744916820702374</v>
      </c>
      <c r="W30" s="32">
        <f t="shared" si="11"/>
        <v>-522.20224650888065</v>
      </c>
      <c r="X30" s="31">
        <f t="shared" si="12"/>
        <v>-2.2426649174148041</v>
      </c>
    </row>
    <row r="31" spans="1:24" ht="15" customHeight="1">
      <c r="A31" s="17" t="s">
        <v>30</v>
      </c>
      <c r="B31" s="29">
        <f>'Расчет дотаций'!AE33</f>
        <v>-2491.4000000000015</v>
      </c>
      <c r="C31" s="33">
        <f>'Расчет дотаций'!B33-1</f>
        <v>0</v>
      </c>
      <c r="D31" s="33">
        <f>C31*'Расчет дотаций'!C33</f>
        <v>0</v>
      </c>
      <c r="E31" s="32">
        <f t="shared" si="5"/>
        <v>0</v>
      </c>
      <c r="F31" s="33">
        <f>'Расчет дотаций'!F33-1</f>
        <v>3.4736091298145588E-2</v>
      </c>
      <c r="G31" s="33">
        <f>F31*'Расчет дотаций'!G33</f>
        <v>0.34736091298145588</v>
      </c>
      <c r="H31" s="32">
        <f t="shared" si="6"/>
        <v>272.83000056201757</v>
      </c>
      <c r="I31" s="33">
        <f>'Расчет дотаций'!J33-1</f>
        <v>-3.5000000000000031E-2</v>
      </c>
      <c r="J31" s="33">
        <f>I31*'Расчет дотаций'!K33</f>
        <v>-0.52500000000000047</v>
      </c>
      <c r="K31" s="32">
        <f t="shared" si="7"/>
        <v>-412.35425444285983</v>
      </c>
      <c r="L31" s="33">
        <f>'Расчет дотаций'!N33-1</f>
        <v>-0.13083372884037336</v>
      </c>
      <c r="M31" s="33">
        <f>L31*'Расчет дотаций'!O33</f>
        <v>-0.65416864420186682</v>
      </c>
      <c r="N31" s="32">
        <f t="shared" si="8"/>
        <v>-513.80804487572755</v>
      </c>
      <c r="O31" s="33">
        <f>'Расчет дотаций'!R33-1</f>
        <v>-1.6035920461834552E-2</v>
      </c>
      <c r="P31" s="33">
        <f>O31*'Расчет дотаций'!S33</f>
        <v>-0.16035920461834552</v>
      </c>
      <c r="Q31" s="32">
        <f t="shared" si="9"/>
        <v>-125.95200050180534</v>
      </c>
      <c r="R31" s="33">
        <f>'Расчет дотаций'!V33-1</f>
        <v>-4.1560719291696246E-2</v>
      </c>
      <c r="S31" s="33">
        <f>R31*'Расчет дотаций'!W33</f>
        <v>-0.41560719291696246</v>
      </c>
      <c r="T31" s="32">
        <f t="shared" si="10"/>
        <v>-326.43313176450232</v>
      </c>
      <c r="U31" s="33">
        <f>'Расчет дотаций'!Z33-1</f>
        <v>-0.1764219335376831</v>
      </c>
      <c r="V31" s="33">
        <f>U31*'Расчет дотаций'!AA33</f>
        <v>-1.764219335376831</v>
      </c>
      <c r="W31" s="32">
        <f t="shared" si="11"/>
        <v>-1385.682568977124</v>
      </c>
      <c r="X31" s="31">
        <f t="shared" si="12"/>
        <v>-3.1719934641325502</v>
      </c>
    </row>
    <row r="32" spans="1:24" ht="15" customHeight="1">
      <c r="A32" s="17" t="s">
        <v>31</v>
      </c>
      <c r="B32" s="29">
        <f>'Расчет дотаций'!AE34</f>
        <v>-3855.8000000000029</v>
      </c>
      <c r="C32" s="33">
        <f>'Расчет дотаций'!B34-1</f>
        <v>0</v>
      </c>
      <c r="D32" s="33">
        <f>C32*'Расчет дотаций'!C34</f>
        <v>0</v>
      </c>
      <c r="E32" s="32">
        <f t="shared" si="5"/>
        <v>0</v>
      </c>
      <c r="F32" s="33">
        <f>'Расчет дотаций'!F34-1</f>
        <v>4.9143057012941638E-2</v>
      </c>
      <c r="G32" s="33">
        <f>F32*'Расчет дотаций'!G34</f>
        <v>0.49143057012941638</v>
      </c>
      <c r="H32" s="32">
        <f t="shared" si="6"/>
        <v>353.87244394992717</v>
      </c>
      <c r="I32" s="33">
        <f>'Расчет дотаций'!J34-1</f>
        <v>-5.0000000000000044E-3</v>
      </c>
      <c r="J32" s="33">
        <f>I32*'Расчет дотаций'!K34</f>
        <v>-7.5000000000000067E-2</v>
      </c>
      <c r="K32" s="32">
        <f t="shared" si="7"/>
        <v>-54.006476009938162</v>
      </c>
      <c r="L32" s="33">
        <f>'Расчет дотаций'!N34-1</f>
        <v>0.24091686091686082</v>
      </c>
      <c r="M32" s="33">
        <f>L32*'Расчет дотаций'!O34</f>
        <v>1.2045843045843041</v>
      </c>
      <c r="N32" s="32">
        <f t="shared" si="8"/>
        <v>867.40471129973605</v>
      </c>
      <c r="O32" s="33">
        <f>'Расчет дотаций'!R34-1</f>
        <v>-7.9561042524005643E-2</v>
      </c>
      <c r="P32" s="33">
        <f>O32*'Расчет дотаций'!S34</f>
        <v>-0.79561042524005643</v>
      </c>
      <c r="Q32" s="32">
        <f t="shared" si="9"/>
        <v>-572.90820458645032</v>
      </c>
      <c r="R32" s="33">
        <f>'Расчет дотаций'!V34-1</f>
        <v>-0.30783833141099581</v>
      </c>
      <c r="S32" s="33">
        <f>R32*'Расчет дотаций'!W34</f>
        <v>-3.0783833141099581</v>
      </c>
      <c r="T32" s="32">
        <f t="shared" si="10"/>
        <v>-2216.7017947049767</v>
      </c>
      <c r="U32" s="33">
        <f>'Расчет дотаций'!Z34-1</f>
        <v>-0.3101656752521641</v>
      </c>
      <c r="V32" s="33">
        <f>U32*'Расчет дотаций'!AA34</f>
        <v>-3.1016567525216407</v>
      </c>
      <c r="W32" s="32">
        <f t="shared" si="11"/>
        <v>-2233.4606799483008</v>
      </c>
      <c r="X32" s="31">
        <f t="shared" si="12"/>
        <v>-5.3546356171579355</v>
      </c>
    </row>
    <row r="33" spans="1:25" ht="15" customHeight="1">
      <c r="A33" s="17" t="s">
        <v>1</v>
      </c>
      <c r="B33" s="29">
        <f>'Расчет дотаций'!AE35</f>
        <v>946.5</v>
      </c>
      <c r="C33" s="33">
        <f>'Расчет дотаций'!B35-1</f>
        <v>0</v>
      </c>
      <c r="D33" s="33">
        <f>C33*'Расчет дотаций'!C35</f>
        <v>0</v>
      </c>
      <c r="E33" s="32">
        <f t="shared" si="5"/>
        <v>0</v>
      </c>
      <c r="F33" s="33">
        <f>'Расчет дотаций'!F35-1</f>
        <v>5.8909580643663251E-2</v>
      </c>
      <c r="G33" s="33">
        <f>F33*'Расчет дотаций'!G35</f>
        <v>0.58909580643663251</v>
      </c>
      <c r="H33" s="32">
        <f t="shared" si="6"/>
        <v>578.22368351170121</v>
      </c>
      <c r="I33" s="33">
        <f>'Расчет дотаций'!J35-1</f>
        <v>-2.5000000000000022E-2</v>
      </c>
      <c r="J33" s="33">
        <f>I33*'Расчет дотаций'!K35</f>
        <v>-0.37500000000000033</v>
      </c>
      <c r="K33" s="32">
        <f t="shared" si="7"/>
        <v>-368.0791459516397</v>
      </c>
      <c r="L33" s="33">
        <f>'Расчет дотаций'!N35-1</f>
        <v>0.27086438662609069</v>
      </c>
      <c r="M33" s="33">
        <f>L33*'Расчет дотаций'!O35</f>
        <v>1.3543219331304535</v>
      </c>
      <c r="N33" s="32">
        <f t="shared" si="8"/>
        <v>1329.3270946406149</v>
      </c>
      <c r="O33" s="33">
        <f>'Расчет дотаций'!R35-1</f>
        <v>-3.8605230386052236E-2</v>
      </c>
      <c r="P33" s="33">
        <f>O33*'Расчет дотаций'!S35</f>
        <v>-0.38605230386052236</v>
      </c>
      <c r="Q33" s="32">
        <f t="shared" si="9"/>
        <v>-378.9274727937169</v>
      </c>
      <c r="R33" s="33">
        <f>'Расчет дотаций'!V35-1</f>
        <v>-1.4454629278082165E-2</v>
      </c>
      <c r="S33" s="33">
        <f>R33*'Расчет дотаций'!W35</f>
        <v>-0.14454629278082165</v>
      </c>
      <c r="T33" s="32">
        <f t="shared" si="10"/>
        <v>-141.87860265930786</v>
      </c>
      <c r="U33" s="33">
        <f>'Расчет дотаций'!Z35-1</f>
        <v>-7.352245862884299E-3</v>
      </c>
      <c r="V33" s="33">
        <f>U33*'Расчет дотаций'!AA35</f>
        <v>-7.352245862884299E-2</v>
      </c>
      <c r="W33" s="32">
        <f t="shared" si="11"/>
        <v>-72.16555674765138</v>
      </c>
      <c r="X33" s="31">
        <f t="shared" si="12"/>
        <v>0.96429668429689852</v>
      </c>
    </row>
    <row r="34" spans="1:25" ht="15" customHeight="1">
      <c r="A34" s="17" t="s">
        <v>32</v>
      </c>
      <c r="B34" s="29">
        <f>'Расчет дотаций'!AE36</f>
        <v>-399.40000000000146</v>
      </c>
      <c r="C34" s="33">
        <f>'Расчет дотаций'!B36-1</f>
        <v>0</v>
      </c>
      <c r="D34" s="33">
        <f>C34*'Расчет дотаций'!C36</f>
        <v>0</v>
      </c>
      <c r="E34" s="32">
        <f t="shared" si="5"/>
        <v>0</v>
      </c>
      <c r="F34" s="33">
        <f>'Расчет дотаций'!F36-1</f>
        <v>6.9524787803427524E-2</v>
      </c>
      <c r="G34" s="33">
        <f>F34*'Расчет дотаций'!G36</f>
        <v>0.69524787803427524</v>
      </c>
      <c r="H34" s="32">
        <f t="shared" si="6"/>
        <v>584.65940493642449</v>
      </c>
      <c r="I34" s="33">
        <f>'Расчет дотаций'!J36-1</f>
        <v>0</v>
      </c>
      <c r="J34" s="33">
        <f>I34*'Расчет дотаций'!K36</f>
        <v>0</v>
      </c>
      <c r="K34" s="32">
        <f t="shared" si="7"/>
        <v>0</v>
      </c>
      <c r="L34" s="33">
        <f>'Расчет дотаций'!N36-1</f>
        <v>-5.6368433677140839E-3</v>
      </c>
      <c r="M34" s="33">
        <f>L34*'Расчет дотаций'!O36</f>
        <v>-2.8184216838570419E-2</v>
      </c>
      <c r="N34" s="32">
        <f t="shared" si="8"/>
        <v>-23.701140220704666</v>
      </c>
      <c r="O34" s="33">
        <f>'Расчет дотаций'!R36-1</f>
        <v>0.10463861920172612</v>
      </c>
      <c r="P34" s="33">
        <f>O34*'Расчет дотаций'!S36</f>
        <v>1.0463861920172612</v>
      </c>
      <c r="Q34" s="32">
        <f t="shared" si="9"/>
        <v>879.94447403166726</v>
      </c>
      <c r="R34" s="33">
        <f>'Расчет дотаций'!V36-1</f>
        <v>-0.18174934533637621</v>
      </c>
      <c r="S34" s="33">
        <f>R34*'Расчет дотаций'!W36</f>
        <v>-1.8174934533637621</v>
      </c>
      <c r="T34" s="32">
        <f t="shared" si="10"/>
        <v>-1528.3968128373317</v>
      </c>
      <c r="U34" s="33">
        <f>'Расчет дотаций'!Z36-1</f>
        <v>-3.7090301003344539E-2</v>
      </c>
      <c r="V34" s="33">
        <f>U34*'Расчет дотаций'!AA36</f>
        <v>-0.37090301003344539</v>
      </c>
      <c r="W34" s="32">
        <f t="shared" si="11"/>
        <v>-311.90592591005679</v>
      </c>
      <c r="X34" s="31">
        <f t="shared" si="12"/>
        <v>-0.47494661018424145</v>
      </c>
    </row>
    <row r="35" spans="1:25" ht="15" customHeight="1">
      <c r="A35" s="17" t="s">
        <v>33</v>
      </c>
      <c r="B35" s="29">
        <f>'Расчет дотаций'!AE37</f>
        <v>-4797.5999999999985</v>
      </c>
      <c r="C35" s="33">
        <f>'Расчет дотаций'!B37-1</f>
        <v>0</v>
      </c>
      <c r="D35" s="33">
        <f>C35*'Расчет дотаций'!C37</f>
        <v>0</v>
      </c>
      <c r="E35" s="32">
        <f t="shared" si="5"/>
        <v>0</v>
      </c>
      <c r="F35" s="33">
        <f>'Расчет дотаций'!F37-1</f>
        <v>0.13428525589603724</v>
      </c>
      <c r="G35" s="33">
        <f>F35*'Расчет дотаций'!G37</f>
        <v>1.3428525589603724</v>
      </c>
      <c r="H35" s="32">
        <f t="shared" si="6"/>
        <v>631.17946448931377</v>
      </c>
      <c r="I35" s="33">
        <f>'Расчет дотаций'!J37-1</f>
        <v>-5.0000000000000044E-2</v>
      </c>
      <c r="J35" s="33">
        <f>I35*'Расчет дотаций'!K37</f>
        <v>-0.75000000000000067</v>
      </c>
      <c r="K35" s="32">
        <f t="shared" si="7"/>
        <v>-352.52164893923799</v>
      </c>
      <c r="L35" s="33">
        <f>'Расчет дотаций'!N37-1</f>
        <v>9.6094234345940333E-3</v>
      </c>
      <c r="M35" s="33">
        <f>L35*'Расчет дотаций'!O37</f>
        <v>4.8047117172970166E-2</v>
      </c>
      <c r="N35" s="32">
        <f t="shared" si="8"/>
        <v>22.583531963456274</v>
      </c>
      <c r="O35" s="33">
        <f>'Расчет дотаций'!R37-1</f>
        <v>-0.28877769835596856</v>
      </c>
      <c r="P35" s="33">
        <f>O35*'Расчет дотаций'!S37</f>
        <v>-2.8877769835596858</v>
      </c>
      <c r="Q35" s="32">
        <f t="shared" si="9"/>
        <v>-1357.3385386843177</v>
      </c>
      <c r="R35" s="33">
        <f>'Расчет дотаций'!V37-1</f>
        <v>-0.23381648764074026</v>
      </c>
      <c r="S35" s="33">
        <f>R35*'Расчет дотаций'!W37</f>
        <v>-2.3381648764074026</v>
      </c>
      <c r="T35" s="32">
        <f t="shared" si="10"/>
        <v>-1099.0049836305952</v>
      </c>
      <c r="U35" s="33">
        <f>'Расчет дотаций'!Z37-1</f>
        <v>-0.56219905213270138</v>
      </c>
      <c r="V35" s="33">
        <f>U35*'Расчет дотаций'!AA37</f>
        <v>-5.6219905213270138</v>
      </c>
      <c r="W35" s="32">
        <f t="shared" si="11"/>
        <v>-2642.4978251986181</v>
      </c>
      <c r="X35" s="31">
        <f t="shared" si="12"/>
        <v>-10.20703270516076</v>
      </c>
    </row>
    <row r="36" spans="1:25" ht="15" customHeight="1">
      <c r="A36" s="17" t="s">
        <v>34</v>
      </c>
      <c r="B36" s="29">
        <f>'Расчет дотаций'!AE38</f>
        <v>-3332.8000000000029</v>
      </c>
      <c r="C36" s="33">
        <f>'Расчет дотаций'!B38-1</f>
        <v>0</v>
      </c>
      <c r="D36" s="33">
        <f>C36*'Расчет дотаций'!C38</f>
        <v>0</v>
      </c>
      <c r="E36" s="32">
        <f t="shared" si="5"/>
        <v>0</v>
      </c>
      <c r="F36" s="33">
        <f>'Расчет дотаций'!F38-1</f>
        <v>1.352941176470579E-2</v>
      </c>
      <c r="G36" s="33">
        <f>F36*'Расчет дотаций'!G38</f>
        <v>0.1352941176470579</v>
      </c>
      <c r="H36" s="32">
        <f t="shared" si="6"/>
        <v>152.03103081010823</v>
      </c>
      <c r="I36" s="33">
        <f>'Расчет дотаций'!J38-1</f>
        <v>-4.500000000000004E-2</v>
      </c>
      <c r="J36" s="33">
        <f>I36*'Расчет дотаций'!K38</f>
        <v>-0.6750000000000006</v>
      </c>
      <c r="K36" s="32">
        <f t="shared" si="7"/>
        <v>-758.50264284608932</v>
      </c>
      <c r="L36" s="33">
        <f>'Расчет дотаций'!N38-1</f>
        <v>-0.54114459871317311</v>
      </c>
      <c r="M36" s="33">
        <f>L36*'Расчет дотаций'!O38</f>
        <v>-2.7057229935658658</v>
      </c>
      <c r="N36" s="32">
        <f t="shared" si="8"/>
        <v>-3040.4415428579846</v>
      </c>
      <c r="O36" s="33">
        <f>'Расчет дотаций'!R38-1</f>
        <v>2.5974025974025983E-2</v>
      </c>
      <c r="P36" s="33">
        <f>O36*'Расчет дотаций'!S38</f>
        <v>0.25974025974025983</v>
      </c>
      <c r="Q36" s="32">
        <f t="shared" si="9"/>
        <v>291.87210883928384</v>
      </c>
      <c r="R36" s="33">
        <f>'Расчет дотаций'!V38-1</f>
        <v>-7.1521035598705485E-2</v>
      </c>
      <c r="S36" s="33">
        <f>R36*'Расчет дотаций'!W38</f>
        <v>-0.71521035598705485</v>
      </c>
      <c r="T36" s="32">
        <f t="shared" si="10"/>
        <v>-803.68732623270068</v>
      </c>
      <c r="U36" s="33">
        <f>'Расчет дотаций'!Z38-1</f>
        <v>7.3500291205591317E-2</v>
      </c>
      <c r="V36" s="33">
        <f>U36*'Расчет дотаций'!AA38</f>
        <v>0.73500291205591317</v>
      </c>
      <c r="W36" s="32">
        <f t="shared" si="11"/>
        <v>825.92837228737994</v>
      </c>
      <c r="X36" s="31">
        <f t="shared" si="12"/>
        <v>-2.9658960601096904</v>
      </c>
    </row>
    <row r="37" spans="1:25" ht="15" customHeight="1">
      <c r="A37" s="17" t="s">
        <v>35</v>
      </c>
      <c r="B37" s="29">
        <f>'Расчет дотаций'!AE39</f>
        <v>1270.0999999999985</v>
      </c>
      <c r="C37" s="33">
        <f>'Расчет дотаций'!B39-1</f>
        <v>0</v>
      </c>
      <c r="D37" s="33">
        <f>C37*'Расчет дотаций'!C39</f>
        <v>0</v>
      </c>
      <c r="E37" s="32">
        <f t="shared" si="5"/>
        <v>0</v>
      </c>
      <c r="F37" s="33">
        <f>'Расчет дотаций'!F39-1</f>
        <v>4.9908842297174072E-2</v>
      </c>
      <c r="G37" s="33">
        <f>F37*'Расчет дотаций'!G39</f>
        <v>0.49908842297174072</v>
      </c>
      <c r="H37" s="32">
        <f t="shared" si="6"/>
        <v>437.99949498329266</v>
      </c>
      <c r="I37" s="33">
        <f>'Расчет дотаций'!J39-1</f>
        <v>0</v>
      </c>
      <c r="J37" s="33">
        <f>I37*'Расчет дотаций'!K39</f>
        <v>0</v>
      </c>
      <c r="K37" s="32">
        <f t="shared" si="7"/>
        <v>0</v>
      </c>
      <c r="L37" s="33">
        <f>'Расчет дотаций'!N39-1</f>
        <v>-6.8823124569855509E-2</v>
      </c>
      <c r="M37" s="33">
        <f>L37*'Расчет дотаций'!O39</f>
        <v>-0.34411562284927755</v>
      </c>
      <c r="N37" s="32">
        <f t="shared" si="8"/>
        <v>-301.99552240942069</v>
      </c>
      <c r="O37" s="33">
        <f>'Расчет дотаций'!R39-1</f>
        <v>0.12920738327904457</v>
      </c>
      <c r="P37" s="33">
        <f>O37*'Расчет дотаций'!S39</f>
        <v>1.2920738327904457</v>
      </c>
      <c r="Q37" s="32">
        <f t="shared" si="9"/>
        <v>1133.9226882355201</v>
      </c>
      <c r="R37" s="33">
        <f>'Расчет дотаций'!V39-1</f>
        <v>1.9751525805355996E-5</v>
      </c>
      <c r="S37" s="33">
        <f>R37*'Расчет дотаций'!W39</f>
        <v>1.9751525805355996E-4</v>
      </c>
      <c r="T37" s="32">
        <f t="shared" si="10"/>
        <v>0.17333919060641573</v>
      </c>
      <c r="U37" s="33">
        <f>'Расчет дотаций'!Z39-1</f>
        <v>0</v>
      </c>
      <c r="V37" s="33">
        <f>U37*'Расчет дотаций'!AA39</f>
        <v>0</v>
      </c>
      <c r="W37" s="32">
        <f t="shared" si="11"/>
        <v>0</v>
      </c>
      <c r="X37" s="31">
        <f t="shared" si="12"/>
        <v>1.4472441481709626</v>
      </c>
    </row>
    <row r="38" spans="1:25" ht="15" customHeight="1">
      <c r="A38" s="17" t="s">
        <v>36</v>
      </c>
      <c r="B38" s="29">
        <f>'Расчет дотаций'!AE40</f>
        <v>-1829.4000000000015</v>
      </c>
      <c r="C38" s="33">
        <f>'Расчет дотаций'!B40-1</f>
        <v>0</v>
      </c>
      <c r="D38" s="33">
        <f>C38*'Расчет дотаций'!C40</f>
        <v>0</v>
      </c>
      <c r="E38" s="32">
        <f t="shared" si="5"/>
        <v>0</v>
      </c>
      <c r="F38" s="33">
        <f>'Расчет дотаций'!F40-1</f>
        <v>4.534005037783384E-2</v>
      </c>
      <c r="G38" s="33">
        <f>F38*'Расчет дотаций'!G40</f>
        <v>0.4534005037783384</v>
      </c>
      <c r="H38" s="32">
        <f t="shared" si="6"/>
        <v>419.51679335000136</v>
      </c>
      <c r="I38" s="33">
        <f>'Расчет дотаций'!J40-1</f>
        <v>-1.5000000000000013E-2</v>
      </c>
      <c r="J38" s="33">
        <f>I38*'Расчет дотаций'!K40</f>
        <v>-0.2250000000000002</v>
      </c>
      <c r="K38" s="32">
        <f t="shared" si="7"/>
        <v>-208.18520869993793</v>
      </c>
      <c r="L38" s="33">
        <f>'Расчет дотаций'!N40-1</f>
        <v>0.19548549346745991</v>
      </c>
      <c r="M38" s="33">
        <f>L38*'Расчет дотаций'!O40</f>
        <v>0.97742746733729957</v>
      </c>
      <c r="N38" s="32">
        <f t="shared" si="8"/>
        <v>904.38196122963245</v>
      </c>
      <c r="O38" s="33">
        <f>'Расчет дотаций'!R40-1</f>
        <v>0.18782608695652159</v>
      </c>
      <c r="P38" s="33">
        <f>O38*'Расчет дотаций'!S40</f>
        <v>1.8782608695652159</v>
      </c>
      <c r="Q38" s="32">
        <f t="shared" si="9"/>
        <v>1737.8939161038268</v>
      </c>
      <c r="R38" s="33">
        <f>'Расчет дотаций'!V40-1</f>
        <v>-0.30855264317568876</v>
      </c>
      <c r="S38" s="33">
        <f>R38*'Расчет дотаций'!W40</f>
        <v>-3.0855264317568878</v>
      </c>
      <c r="T38" s="32">
        <f t="shared" si="10"/>
        <v>-2854.9376184199195</v>
      </c>
      <c r="U38" s="33">
        <f>'Расчет дотаций'!Z40-1</f>
        <v>-0.19757201646090528</v>
      </c>
      <c r="V38" s="33">
        <f>U38*'Расчет дотаций'!AA40</f>
        <v>-1.9757201646090528</v>
      </c>
      <c r="W38" s="32">
        <f t="shared" si="11"/>
        <v>-1828.0698435636045</v>
      </c>
      <c r="X38" s="31">
        <f t="shared" si="12"/>
        <v>-1.9771577556850868</v>
      </c>
    </row>
    <row r="39" spans="1:25" ht="15" customHeight="1">
      <c r="A39" s="17" t="s">
        <v>37</v>
      </c>
      <c r="B39" s="29">
        <f>'Расчет дотаций'!AE41</f>
        <v>5173.6000000000058</v>
      </c>
      <c r="C39" s="33">
        <f>'Расчет дотаций'!B41-1</f>
        <v>0</v>
      </c>
      <c r="D39" s="33">
        <f>C39*'Расчет дотаций'!C41</f>
        <v>0</v>
      </c>
      <c r="E39" s="32">
        <f t="shared" si="5"/>
        <v>0</v>
      </c>
      <c r="F39" s="33">
        <f>'Расчет дотаций'!F41-1</f>
        <v>9.7345924898178504E-2</v>
      </c>
      <c r="G39" s="33">
        <f>F39*'Расчет дотаций'!G41</f>
        <v>0.97345924898178504</v>
      </c>
      <c r="H39" s="32">
        <f t="shared" si="6"/>
        <v>1309.3709239682883</v>
      </c>
      <c r="I39" s="33">
        <f>'Расчет дотаций'!J41-1</f>
        <v>-9.9999999999999978E-2</v>
      </c>
      <c r="J39" s="33">
        <f>I39*'Расчет дотаций'!K41</f>
        <v>-1.4999999999999996</v>
      </c>
      <c r="K39" s="32">
        <f t="shared" si="7"/>
        <v>-2017.6051416705807</v>
      </c>
      <c r="L39" s="33">
        <f>'Расчет дотаций'!N41-1</f>
        <v>0.26872228005217869</v>
      </c>
      <c r="M39" s="33">
        <f>L39*'Расчет дотаций'!O41</f>
        <v>1.3436114002608934</v>
      </c>
      <c r="N39" s="32">
        <f t="shared" si="8"/>
        <v>1807.2515130490588</v>
      </c>
      <c r="O39" s="33">
        <f>'Расчет дотаций'!R41-1</f>
        <v>0.14514285714285724</v>
      </c>
      <c r="P39" s="33">
        <f>O39*'Расчет дотаций'!S41</f>
        <v>1.4514285714285724</v>
      </c>
      <c r="Q39" s="32">
        <f t="shared" si="9"/>
        <v>1952.2731656545827</v>
      </c>
      <c r="R39" s="33">
        <f>'Расчет дотаций'!V41-1</f>
        <v>7.24892816192233E-2</v>
      </c>
      <c r="S39" s="33">
        <f>R39*'Расчет дотаций'!W41</f>
        <v>0.724892816192233</v>
      </c>
      <c r="T39" s="32">
        <f t="shared" si="10"/>
        <v>975.03164873967796</v>
      </c>
      <c r="U39" s="33">
        <f>'Расчет дотаций'!Z41-1</f>
        <v>8.5295026258881634E-2</v>
      </c>
      <c r="V39" s="33">
        <f>U39*'Расчет дотаций'!AA41</f>
        <v>0.85295026258881634</v>
      </c>
      <c r="W39" s="32">
        <f t="shared" si="11"/>
        <v>1147.2778902589789</v>
      </c>
      <c r="X39" s="31">
        <f t="shared" si="12"/>
        <v>3.8463422994523007</v>
      </c>
    </row>
    <row r="40" spans="1:25" ht="15" customHeight="1">
      <c r="A40" s="17" t="s">
        <v>38</v>
      </c>
      <c r="B40" s="29">
        <f>'Расчет дотаций'!AE42</f>
        <v>-3363.6999999999971</v>
      </c>
      <c r="C40" s="33">
        <f>'Расчет дотаций'!B42-1</f>
        <v>0</v>
      </c>
      <c r="D40" s="33">
        <f>C40*'Расчет дотаций'!C42</f>
        <v>0</v>
      </c>
      <c r="E40" s="32">
        <f t="shared" si="5"/>
        <v>0</v>
      </c>
      <c r="F40" s="33">
        <f>'Расчет дотаций'!F42-1</f>
        <v>7.0222370840995474E-3</v>
      </c>
      <c r="G40" s="33">
        <f>F40*'Расчет дотаций'!G42</f>
        <v>7.0222370840995474E-2</v>
      </c>
      <c r="H40" s="32">
        <f t="shared" si="6"/>
        <v>54.850230897690345</v>
      </c>
      <c r="I40" s="33">
        <f>'Расчет дотаций'!J42-1</f>
        <v>-1.5000000000000013E-2</v>
      </c>
      <c r="J40" s="33">
        <f>I40*'Расчет дотаций'!K42</f>
        <v>-0.2250000000000002</v>
      </c>
      <c r="K40" s="32">
        <f t="shared" si="7"/>
        <v>-175.7460166066559</v>
      </c>
      <c r="L40" s="33">
        <f>'Расчет дотаций'!N42-1</f>
        <v>0.25557655954631375</v>
      </c>
      <c r="M40" s="33">
        <f>L40*'Расчет дотаций'!O42</f>
        <v>1.2778827977315688</v>
      </c>
      <c r="N40" s="32">
        <f t="shared" si="8"/>
        <v>998.14582840663104</v>
      </c>
      <c r="O40" s="33">
        <f>'Расчет дотаций'!R42-1</f>
        <v>-0.32326283987915416</v>
      </c>
      <c r="P40" s="33">
        <f>O40*'Расчет дотаций'!S42</f>
        <v>-3.2326283987915416</v>
      </c>
      <c r="Q40" s="32">
        <f t="shared" si="9"/>
        <v>-2524.9847300318456</v>
      </c>
      <c r="R40" s="33">
        <f>'Расчет дотаций'!V42-1</f>
        <v>3.8581250989150329E-2</v>
      </c>
      <c r="S40" s="33">
        <f>R40*'Расчет дотаций'!W42</f>
        <v>0.38581250989150329</v>
      </c>
      <c r="T40" s="32">
        <f t="shared" si="10"/>
        <v>301.35560786865631</v>
      </c>
      <c r="U40" s="33">
        <f>'Расчет дотаций'!Z42-1</f>
        <v>-0.25826884494124391</v>
      </c>
      <c r="V40" s="33">
        <f>U40*'Расчет дотаций'!AA42</f>
        <v>-2.5826884494124389</v>
      </c>
      <c r="W40" s="32">
        <f t="shared" si="11"/>
        <v>-2017.3209205344733</v>
      </c>
      <c r="X40" s="31">
        <f t="shared" si="12"/>
        <v>-4.3063991697399135</v>
      </c>
    </row>
    <row r="41" spans="1:25" ht="15" customHeight="1">
      <c r="A41" s="17" t="s">
        <v>2</v>
      </c>
      <c r="B41" s="29">
        <f>'Расчет дотаций'!AE43</f>
        <v>-3210.8000000000029</v>
      </c>
      <c r="C41" s="33">
        <f>'Расчет дотаций'!B43-1</f>
        <v>0</v>
      </c>
      <c r="D41" s="33">
        <f>C41*'Расчет дотаций'!C43</f>
        <v>0</v>
      </c>
      <c r="E41" s="32">
        <f t="shared" si="5"/>
        <v>0</v>
      </c>
      <c r="F41" s="33">
        <f>'Расчет дотаций'!F43-1</f>
        <v>3.2906403940886619E-2</v>
      </c>
      <c r="G41" s="33">
        <f>F41*'Расчет дотаций'!G43</f>
        <v>0.32906403940886619</v>
      </c>
      <c r="H41" s="32">
        <f t="shared" si="6"/>
        <v>235.93304212666817</v>
      </c>
      <c r="I41" s="33">
        <f>'Расчет дотаций'!J43-1</f>
        <v>-7.0000000000000062E-3</v>
      </c>
      <c r="J41" s="33">
        <f>I41*'Расчет дотаций'!K43</f>
        <v>-0.10500000000000009</v>
      </c>
      <c r="K41" s="32">
        <f t="shared" si="7"/>
        <v>-75.283125642663904</v>
      </c>
      <c r="L41" s="33">
        <f>'Расчет дотаций'!N43-1</f>
        <v>0.23216312056737576</v>
      </c>
      <c r="M41" s="33">
        <f>L41*'Расчет дотаций'!O43</f>
        <v>1.1608156028368788</v>
      </c>
      <c r="N41" s="32">
        <f t="shared" si="8"/>
        <v>832.2840654888887</v>
      </c>
      <c r="O41" s="33">
        <f>'Расчет дотаций'!R43-1</f>
        <v>-0.19519094766619527</v>
      </c>
      <c r="P41" s="33">
        <f>O41*'Расчет дотаций'!S43</f>
        <v>-1.9519094766619527</v>
      </c>
      <c r="Q41" s="32">
        <f t="shared" si="9"/>
        <v>-1399.4842511871238</v>
      </c>
      <c r="R41" s="33">
        <f>'Расчет дотаций'!V43-1</f>
        <v>-0.17931783450305627</v>
      </c>
      <c r="S41" s="33">
        <f>R41*'Расчет дотаций'!W43</f>
        <v>-1.7931783450305627</v>
      </c>
      <c r="T41" s="32">
        <f t="shared" si="10"/>
        <v>-1285.6768633203799</v>
      </c>
      <c r="U41" s="33">
        <f>'Расчет дотаций'!Z43-1</f>
        <v>-0.21180065216833122</v>
      </c>
      <c r="V41" s="33">
        <f>U41*'Расчет дотаций'!AA43</f>
        <v>-2.1180065216833119</v>
      </c>
      <c r="W41" s="32">
        <f t="shared" si="11"/>
        <v>-1518.5728674653924</v>
      </c>
      <c r="X41" s="31">
        <f t="shared" si="12"/>
        <v>-4.4782147011300824</v>
      </c>
    </row>
    <row r="42" spans="1:25" ht="15" customHeight="1">
      <c r="A42" s="17" t="s">
        <v>39</v>
      </c>
      <c r="B42" s="29">
        <f>'Расчет дотаций'!AE44</f>
        <v>168.40000000000146</v>
      </c>
      <c r="C42" s="33">
        <f>'Расчет дотаций'!B44-1</f>
        <v>0</v>
      </c>
      <c r="D42" s="33">
        <f>C42*'Расчет дотаций'!C44</f>
        <v>0</v>
      </c>
      <c r="E42" s="32">
        <f t="shared" si="5"/>
        <v>0</v>
      </c>
      <c r="F42" s="33">
        <f>'Расчет дотаций'!F44-1</f>
        <v>5.3392857142857242E-2</v>
      </c>
      <c r="G42" s="33">
        <f>F42*'Расчет дотаций'!G44</f>
        <v>0.53392857142857242</v>
      </c>
      <c r="H42" s="32">
        <f t="shared" si="6"/>
        <v>314.1711069505987</v>
      </c>
      <c r="I42" s="33">
        <f>'Расчет дотаций'!J44-1</f>
        <v>-2.0000000000000018E-2</v>
      </c>
      <c r="J42" s="33">
        <f>I42*'Расчет дотаций'!K44</f>
        <v>-0.30000000000000027</v>
      </c>
      <c r="K42" s="32">
        <f t="shared" si="7"/>
        <v>-176.52423400568739</v>
      </c>
      <c r="L42" s="33">
        <f>'Расчет дотаций'!N44-1</f>
        <v>0.11589805825242716</v>
      </c>
      <c r="M42" s="33">
        <f>L42*'Расчет дотаций'!O44</f>
        <v>0.5794902912621358</v>
      </c>
      <c r="N42" s="32">
        <f t="shared" si="8"/>
        <v>340.98026592927039</v>
      </c>
      <c r="O42" s="33">
        <f>'Расчет дотаций'!R44-1</f>
        <v>0.20657534246575349</v>
      </c>
      <c r="P42" s="33">
        <f>O42*'Расчет дотаций'!S44</f>
        <v>2.0657534246575349</v>
      </c>
      <c r="Q42" s="32">
        <f t="shared" si="9"/>
        <v>1215.5184697743216</v>
      </c>
      <c r="R42" s="33">
        <f>'Расчет дотаций'!V44-1</f>
        <v>0.14391220544238004</v>
      </c>
      <c r="S42" s="33">
        <f>R42*'Расчет дотаций'!W44</f>
        <v>1.4391220544238004</v>
      </c>
      <c r="T42" s="32">
        <f t="shared" si="10"/>
        <v>846.79972765950765</v>
      </c>
      <c r="U42" s="33">
        <f>'Расчет дотаций'!Z44-1</f>
        <v>-0.40321013423543384</v>
      </c>
      <c r="V42" s="33">
        <f>U42*'Расчет дотаций'!AA44</f>
        <v>-4.0321013423543386</v>
      </c>
      <c r="W42" s="32">
        <f t="shared" si="11"/>
        <v>-2372.5453363080096</v>
      </c>
      <c r="X42" s="31">
        <f t="shared" si="12"/>
        <v>0.28619299941770482</v>
      </c>
    </row>
    <row r="43" spans="1:25" ht="15" customHeight="1">
      <c r="A43" s="17" t="s">
        <v>3</v>
      </c>
      <c r="B43" s="29">
        <f>'Расчет дотаций'!AE45</f>
        <v>-2791.9000000000015</v>
      </c>
      <c r="C43" s="33">
        <f>'Расчет дотаций'!B45-1</f>
        <v>0</v>
      </c>
      <c r="D43" s="33">
        <f>C43*'Расчет дотаций'!C45</f>
        <v>0</v>
      </c>
      <c r="E43" s="32">
        <f t="shared" si="5"/>
        <v>0</v>
      </c>
      <c r="F43" s="33">
        <f>'Расчет дотаций'!F45-1</f>
        <v>3.4523189161021373E-2</v>
      </c>
      <c r="G43" s="33">
        <f>F43*'Расчет дотаций'!G45</f>
        <v>0.34523189161021373</v>
      </c>
      <c r="H43" s="32">
        <f t="shared" si="6"/>
        <v>205.81866086446303</v>
      </c>
      <c r="I43" s="33">
        <f>'Расчет дотаций'!J45-1</f>
        <v>-2.5000000000000022E-2</v>
      </c>
      <c r="J43" s="33">
        <f>I43*'Расчет дотаций'!K45</f>
        <v>-0.37500000000000033</v>
      </c>
      <c r="K43" s="32">
        <f t="shared" si="7"/>
        <v>-223.56566615032349</v>
      </c>
      <c r="L43" s="33">
        <f>'Расчет дотаций'!N45-1</f>
        <v>-0.13731473408892769</v>
      </c>
      <c r="M43" s="33">
        <f>L43*'Расчет дотаций'!O45</f>
        <v>-0.68657367044463846</v>
      </c>
      <c r="N43" s="32">
        <f t="shared" si="8"/>
        <v>-409.31813331794172</v>
      </c>
      <c r="O43" s="33">
        <f>'Расчет дотаций'!R45-1</f>
        <v>0.21013392857142854</v>
      </c>
      <c r="P43" s="33">
        <f>O43*'Расчет дотаций'!S45</f>
        <v>2.1013392857142854</v>
      </c>
      <c r="Q43" s="32">
        <f t="shared" si="9"/>
        <v>1252.7661792494901</v>
      </c>
      <c r="R43" s="33">
        <f>'Расчет дотаций'!V45-1</f>
        <v>-0.15593868017969092</v>
      </c>
      <c r="S43" s="33">
        <f>R43*'Расчет дотаций'!W45</f>
        <v>-1.5593868017969092</v>
      </c>
      <c r="T43" s="32">
        <f t="shared" si="10"/>
        <v>-929.66759767932842</v>
      </c>
      <c r="U43" s="33">
        <f>'Расчет дотаций'!Z45-1</f>
        <v>-0.45086307681727533</v>
      </c>
      <c r="V43" s="33">
        <f>U43*'Расчет дотаций'!AA45</f>
        <v>-4.5086307681727531</v>
      </c>
      <c r="W43" s="32">
        <f t="shared" si="11"/>
        <v>-2687.9334429663609</v>
      </c>
      <c r="X43" s="31">
        <f t="shared" si="12"/>
        <v>-4.6830200630898018</v>
      </c>
    </row>
    <row r="44" spans="1:25" ht="15" customHeight="1">
      <c r="A44" s="17" t="s">
        <v>40</v>
      </c>
      <c r="B44" s="29">
        <f>'Расчет дотаций'!AE46</f>
        <v>-5032</v>
      </c>
      <c r="C44" s="33">
        <f>'Расчет дотаций'!B46-1</f>
        <v>0</v>
      </c>
      <c r="D44" s="33">
        <f>C44*'Расчет дотаций'!C46</f>
        <v>0</v>
      </c>
      <c r="E44" s="32">
        <f t="shared" si="5"/>
        <v>0</v>
      </c>
      <c r="F44" s="33">
        <f>'Расчет дотаций'!F46-1</f>
        <v>1.1161939615736527E-2</v>
      </c>
      <c r="G44" s="33">
        <f>F44*'Расчет дотаций'!G46</f>
        <v>0.11161939615736527</v>
      </c>
      <c r="H44" s="32">
        <f t="shared" si="6"/>
        <v>112.75080341688638</v>
      </c>
      <c r="I44" s="33">
        <f>'Расчет дотаций'!J46-1</f>
        <v>-1.5000000000000013E-2</v>
      </c>
      <c r="J44" s="33">
        <f>I44*'Расчет дотаций'!K46</f>
        <v>-0.2250000000000002</v>
      </c>
      <c r="K44" s="32">
        <f t="shared" si="7"/>
        <v>-227.28066664178488</v>
      </c>
      <c r="L44" s="33">
        <f>'Расчет дотаций'!N46-1</f>
        <v>-0.20426416117083745</v>
      </c>
      <c r="M44" s="33">
        <f>L44*'Расчет дотаций'!O46</f>
        <v>-1.0213208058541872</v>
      </c>
      <c r="N44" s="32">
        <f t="shared" si="8"/>
        <v>-1031.6732160429528</v>
      </c>
      <c r="O44" s="33">
        <f>'Расчет дотаций'!R46-1</f>
        <v>-0.14733969986357431</v>
      </c>
      <c r="P44" s="33">
        <f>O44*'Расчет дотаций'!S46</f>
        <v>-1.4733969986357431</v>
      </c>
      <c r="Q44" s="32">
        <f t="shared" si="9"/>
        <v>-1488.3317870130506</v>
      </c>
      <c r="R44" s="33">
        <f>'Расчет дотаций'!V46-1</f>
        <v>-0.26252166986834091</v>
      </c>
      <c r="S44" s="33">
        <f>R44*'Расчет дотаций'!W46</f>
        <v>-2.6252166986834089</v>
      </c>
      <c r="T44" s="32">
        <f t="shared" si="10"/>
        <v>-2651.8266726929351</v>
      </c>
      <c r="U44" s="33">
        <f>'Расчет дотаций'!Z46-1</f>
        <v>2.5180912707949421E-2</v>
      </c>
      <c r="V44" s="33">
        <f>U44*'Расчет дотаций'!AA46</f>
        <v>0.25180912707949421</v>
      </c>
      <c r="W44" s="32">
        <f t="shared" si="11"/>
        <v>254.36153897383699</v>
      </c>
      <c r="X44" s="31">
        <f t="shared" si="12"/>
        <v>-4.9815059799364798</v>
      </c>
    </row>
    <row r="45" spans="1:25" s="27" customFormat="1" ht="15" customHeight="1">
      <c r="A45" s="26" t="s">
        <v>45</v>
      </c>
      <c r="B45" s="30">
        <f>B6+B17</f>
        <v>-170253.00000000006</v>
      </c>
      <c r="C45" s="30"/>
      <c r="D45" s="30"/>
      <c r="E45" s="30">
        <f>E6+E17</f>
        <v>0</v>
      </c>
      <c r="F45" s="30"/>
      <c r="G45" s="30"/>
      <c r="H45" s="30">
        <f>H6+H17</f>
        <v>40495.324941418978</v>
      </c>
      <c r="I45" s="30"/>
      <c r="J45" s="30"/>
      <c r="K45" s="30">
        <f>K6+K17</f>
        <v>-37765.52607720485</v>
      </c>
      <c r="L45" s="30"/>
      <c r="M45" s="30"/>
      <c r="N45" s="30">
        <f>N6+N17</f>
        <v>-138794.68519470911</v>
      </c>
      <c r="O45" s="30"/>
      <c r="P45" s="30"/>
      <c r="Q45" s="30">
        <f>Q6+Q17</f>
        <v>6410.3348318333456</v>
      </c>
      <c r="R45" s="30"/>
      <c r="S45" s="30"/>
      <c r="T45" s="30">
        <f>T6+T17</f>
        <v>-20552.707032048136</v>
      </c>
      <c r="U45" s="30"/>
      <c r="V45" s="30"/>
      <c r="W45" s="30">
        <f>W6+W17</f>
        <v>-20045.741469290249</v>
      </c>
      <c r="X45" s="30"/>
      <c r="Y45" s="11"/>
    </row>
  </sheetData>
  <mergeCells count="11">
    <mergeCell ref="X3:X4"/>
    <mergeCell ref="A1:X1"/>
    <mergeCell ref="A3:A4"/>
    <mergeCell ref="B3:B4"/>
    <mergeCell ref="C3:E3"/>
    <mergeCell ref="F3:H3"/>
    <mergeCell ref="I3:K3"/>
    <mergeCell ref="L3:N3"/>
    <mergeCell ref="O3:Q3"/>
    <mergeCell ref="R3:T3"/>
    <mergeCell ref="U3:W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5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2025-06-03T10:56:12Z</cp:lastPrinted>
  <dcterms:created xsi:type="dcterms:W3CDTF">2010-02-05T14:48:49Z</dcterms:created>
  <dcterms:modified xsi:type="dcterms:W3CDTF">2025-06-06T11:48:34Z</dcterms:modified>
</cp:coreProperties>
</file>