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filterPrivacy="1" defaultThemeVersion="124226"/>
  <xr:revisionPtr revIDLastSave="0" documentId="13_ncr:1_{E0980079-32EA-4D80-A926-B5F3DFF8F45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  <sheet name="Лист4" sheetId="4" r:id="rId4"/>
  </sheets>
  <externalReferences>
    <externalReference r:id="rId5"/>
  </externalReferences>
  <definedNames>
    <definedName name="_xlnm.Print_Titles" localSheetId="0">Лист1!$7:$8</definedName>
    <definedName name="_xlnm.Print_Area" localSheetId="0">Лист1!$A$1:$K$458</definedName>
    <definedName name="_xlnm.Print_Area" localSheetId="3">Лист4!$A$1:$M$15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55" i="1" l="1"/>
  <c r="D455" i="1"/>
  <c r="E454" i="1"/>
  <c r="D454" i="1"/>
  <c r="E452" i="1"/>
  <c r="E451" i="1"/>
  <c r="D452" i="1"/>
  <c r="J372" i="1"/>
  <c r="J371" i="1"/>
  <c r="J365" i="1"/>
  <c r="J361" i="1"/>
  <c r="J358" i="1"/>
  <c r="J352" i="1"/>
  <c r="J264" i="1"/>
  <c r="F264" i="1"/>
  <c r="J340" i="1"/>
  <c r="J36" i="1"/>
  <c r="J162" i="1"/>
  <c r="J161" i="1"/>
  <c r="J75" i="1"/>
  <c r="J98" i="1"/>
  <c r="E23" i="1"/>
  <c r="E456" i="1" l="1"/>
  <c r="D451" i="1"/>
  <c r="F437" i="1"/>
  <c r="F433" i="1"/>
  <c r="F399" i="1"/>
  <c r="F64" i="1"/>
  <c r="F26" i="1"/>
  <c r="F24" i="1"/>
  <c r="F9" i="1"/>
  <c r="F393" i="1"/>
  <c r="F395" i="1"/>
  <c r="F407" i="1"/>
  <c r="F412" i="1"/>
  <c r="F424" i="1"/>
  <c r="F427" i="1"/>
  <c r="F435" i="1"/>
  <c r="F441" i="1"/>
  <c r="J88" i="1"/>
  <c r="J87" i="1"/>
  <c r="J74" i="1"/>
  <c r="J430" i="1"/>
  <c r="J35" i="1"/>
  <c r="J139" i="1"/>
  <c r="J136" i="1"/>
  <c r="F135" i="1"/>
  <c r="J44" i="1"/>
  <c r="J43" i="1"/>
  <c r="J42" i="1"/>
  <c r="F451" i="1" l="1"/>
  <c r="E458" i="1"/>
  <c r="F454" i="1"/>
  <c r="D268" i="1"/>
  <c r="D224" i="1"/>
  <c r="E199" i="1"/>
  <c r="D199" i="1"/>
  <c r="E165" i="1"/>
  <c r="D165" i="1"/>
  <c r="D134" i="1"/>
  <c r="E127" i="1"/>
  <c r="D127" i="1"/>
  <c r="D72" i="1"/>
  <c r="E72" i="1"/>
  <c r="J296" i="1"/>
  <c r="J327" i="1"/>
  <c r="J324" i="1"/>
  <c r="J193" i="1"/>
  <c r="J185" i="1"/>
  <c r="J181" i="1"/>
  <c r="J249" i="1"/>
  <c r="J242" i="1"/>
  <c r="F199" i="1" l="1"/>
  <c r="F165" i="1"/>
  <c r="F127" i="1"/>
  <c r="F72" i="1"/>
  <c r="J319" i="1"/>
  <c r="F378" i="1"/>
  <c r="J211" i="1"/>
  <c r="J206" i="1"/>
  <c r="J368" i="1"/>
  <c r="J369" i="1"/>
  <c r="J287" i="1"/>
  <c r="J255" i="1"/>
  <c r="J236" i="1" l="1"/>
  <c r="J90" i="1"/>
  <c r="E444" i="1"/>
  <c r="D444" i="1"/>
  <c r="E434" i="1"/>
  <c r="D434" i="1"/>
  <c r="E440" i="1"/>
  <c r="D440" i="1"/>
  <c r="E431" i="1"/>
  <c r="D431" i="1"/>
  <c r="E423" i="1"/>
  <c r="D423" i="1"/>
  <c r="E411" i="1"/>
  <c r="D411" i="1"/>
  <c r="E406" i="1"/>
  <c r="D406" i="1"/>
  <c r="E403" i="1"/>
  <c r="D403" i="1"/>
  <c r="E398" i="1"/>
  <c r="D398" i="1"/>
  <c r="E392" i="1"/>
  <c r="D392" i="1"/>
  <c r="E385" i="1"/>
  <c r="D385" i="1"/>
  <c r="E373" i="1"/>
  <c r="D373" i="1"/>
  <c r="D349" i="1"/>
  <c r="E346" i="1"/>
  <c r="D346" i="1"/>
  <c r="E316" i="1"/>
  <c r="E321" i="1" s="1"/>
  <c r="D316" i="1"/>
  <c r="D321" i="1" s="1"/>
  <c r="E305" i="1"/>
  <c r="D305" i="1"/>
  <c r="E268" i="1"/>
  <c r="D263" i="1"/>
  <c r="E261" i="1"/>
  <c r="D261" i="1"/>
  <c r="E237" i="1"/>
  <c r="D237" i="1"/>
  <c r="E224" i="1"/>
  <c r="E178" i="1"/>
  <c r="D178" i="1"/>
  <c r="E147" i="1"/>
  <c r="D147" i="1"/>
  <c r="E134" i="1"/>
  <c r="E122" i="1"/>
  <c r="D122" i="1"/>
  <c r="E63" i="1"/>
  <c r="J130" i="1"/>
  <c r="J177" i="1"/>
  <c r="J174" i="1"/>
  <c r="J169" i="1"/>
  <c r="J300" i="1"/>
  <c r="J294" i="1"/>
  <c r="J293" i="1"/>
  <c r="J292" i="1"/>
  <c r="J291" i="1"/>
  <c r="J288" i="1"/>
  <c r="J285" i="1"/>
  <c r="J280" i="1"/>
  <c r="J276" i="1"/>
  <c r="F270" i="1"/>
  <c r="J192" i="1"/>
  <c r="J198" i="1"/>
  <c r="F394" i="1"/>
  <c r="J58" i="1"/>
  <c r="J41" i="1"/>
  <c r="J40" i="1"/>
  <c r="J39" i="1"/>
  <c r="J38" i="1"/>
  <c r="F450" i="1"/>
  <c r="F446" i="1"/>
  <c r="J415" i="1"/>
  <c r="J338" i="1"/>
  <c r="J336" i="1"/>
  <c r="J334" i="1"/>
  <c r="J330" i="1"/>
  <c r="J326" i="1"/>
  <c r="J210" i="1"/>
  <c r="J212" i="1"/>
  <c r="J213" i="1"/>
  <c r="J207" i="1"/>
  <c r="J205" i="1"/>
  <c r="J159" i="1"/>
  <c r="J160" i="1"/>
  <c r="J163" i="1"/>
  <c r="J164" i="1"/>
  <c r="J158" i="1"/>
  <c r="J157" i="1"/>
  <c r="J156" i="1"/>
  <c r="J16" i="1"/>
  <c r="J18" i="1"/>
  <c r="J17" i="1"/>
  <c r="J71" i="1"/>
  <c r="J70" i="1"/>
  <c r="J402" i="1"/>
  <c r="J146" i="1"/>
  <c r="J145" i="1"/>
  <c r="J427" i="1"/>
  <c r="J426" i="1"/>
  <c r="J360" i="1"/>
  <c r="J144" i="1"/>
  <c r="J143" i="1"/>
  <c r="J168" i="1"/>
  <c r="J66" i="1"/>
  <c r="F150" i="1"/>
  <c r="F148" i="1"/>
  <c r="D269" i="1" l="1"/>
  <c r="F434" i="1"/>
  <c r="F440" i="1"/>
  <c r="F444" i="1"/>
  <c r="D445" i="1"/>
  <c r="E445" i="1"/>
  <c r="F134" i="1"/>
  <c r="D350" i="1"/>
  <c r="F147" i="1"/>
  <c r="F431" i="1" l="1"/>
  <c r="F445" i="1"/>
  <c r="J391" i="1"/>
  <c r="J395" i="1"/>
  <c r="F138" i="1" l="1"/>
  <c r="J384" i="1"/>
  <c r="J299" i="1" l="1"/>
  <c r="J416" i="1" l="1"/>
  <c r="J67" i="1"/>
  <c r="J389" i="1"/>
  <c r="J429" i="1"/>
  <c r="J428" i="1"/>
  <c r="J190" i="1" l="1"/>
  <c r="E349" i="1"/>
  <c r="E350" i="1" s="1"/>
  <c r="J170" i="1"/>
  <c r="F178" i="1"/>
  <c r="E417" i="1"/>
  <c r="D417" i="1"/>
  <c r="J401" i="1"/>
  <c r="F417" i="1" l="1"/>
  <c r="F349" i="1"/>
  <c r="J381" i="1" l="1"/>
  <c r="J103" i="1" l="1"/>
  <c r="J101" i="1"/>
  <c r="J100" i="1"/>
  <c r="J99" i="1"/>
  <c r="J95" i="1"/>
  <c r="J94" i="1"/>
  <c r="J12" i="1" l="1"/>
  <c r="J32" i="1" l="1"/>
  <c r="J31" i="1"/>
  <c r="F73" i="1"/>
  <c r="J62" i="1"/>
  <c r="J61" i="1"/>
  <c r="J60" i="1"/>
  <c r="J407" i="1"/>
  <c r="J332" i="1"/>
  <c r="J399" i="1"/>
  <c r="J92" i="1"/>
  <c r="J91" i="1"/>
  <c r="J81" i="1"/>
  <c r="J80" i="1"/>
  <c r="F398" i="1" l="1"/>
  <c r="F411" i="1"/>
  <c r="J129" i="1"/>
  <c r="F132" i="1"/>
  <c r="F128" i="1"/>
  <c r="J118" i="1"/>
  <c r="J113" i="1"/>
  <c r="J84" i="1"/>
  <c r="F81" i="1"/>
  <c r="J412" i="1"/>
  <c r="J414" i="1"/>
  <c r="J413" i="1"/>
  <c r="J172" i="1"/>
  <c r="F166" i="1"/>
  <c r="J176" i="1"/>
  <c r="J173" i="1"/>
  <c r="J171" i="1"/>
  <c r="J167" i="1"/>
  <c r="J304" i="1"/>
  <c r="J302" i="1"/>
  <c r="J298" i="1"/>
  <c r="J297" i="1"/>
  <c r="J284" i="1"/>
  <c r="J283" i="1"/>
  <c r="J282" i="1"/>
  <c r="J279" i="1"/>
  <c r="J278" i="1"/>
  <c r="J275" i="1"/>
  <c r="J274" i="1"/>
  <c r="J273" i="1"/>
  <c r="J272" i="1"/>
  <c r="J271" i="1"/>
  <c r="J197" i="1"/>
  <c r="J195" i="1"/>
  <c r="J191" i="1"/>
  <c r="J188" i="1"/>
  <c r="J186" i="1"/>
  <c r="F184" i="1"/>
  <c r="F179" i="1"/>
  <c r="J262" i="1"/>
  <c r="J260" i="1"/>
  <c r="J259" i="1"/>
  <c r="J253" i="1"/>
  <c r="J252" i="1"/>
  <c r="J247" i="1"/>
  <c r="J246" i="1"/>
  <c r="J245" i="1"/>
  <c r="J243" i="1"/>
  <c r="J240" i="1"/>
  <c r="J235" i="1"/>
  <c r="J233" i="1"/>
  <c r="J232" i="1"/>
  <c r="J231" i="1"/>
  <c r="J230" i="1"/>
  <c r="J229" i="1"/>
  <c r="J227" i="1"/>
  <c r="F262" i="1"/>
  <c r="E263" i="1"/>
  <c r="E269" i="1" s="1"/>
  <c r="J383" i="1"/>
  <c r="J380" i="1"/>
  <c r="J375" i="1"/>
  <c r="F388" i="1"/>
  <c r="J20" i="1"/>
  <c r="J15" i="1"/>
  <c r="J14" i="1"/>
  <c r="D23" i="1"/>
  <c r="J223" i="1"/>
  <c r="J219" i="1"/>
  <c r="J217" i="1"/>
  <c r="J216" i="1"/>
  <c r="J215" i="1"/>
  <c r="J209" i="1"/>
  <c r="J204" i="1"/>
  <c r="J201" i="1"/>
  <c r="F209" i="1"/>
  <c r="F200" i="1"/>
  <c r="J124" i="1"/>
  <c r="F125" i="1"/>
  <c r="F123" i="1"/>
  <c r="J309" i="1"/>
  <c r="F316" i="1"/>
  <c r="F306" i="1"/>
  <c r="J363" i="1"/>
  <c r="J362" i="1"/>
  <c r="F351" i="1"/>
  <c r="F342" i="1"/>
  <c r="F347" i="1"/>
  <c r="J405" i="1"/>
  <c r="F23" i="1" l="1"/>
  <c r="F350" i="1"/>
  <c r="F268" i="1"/>
  <c r="F122" i="1"/>
  <c r="F392" i="1"/>
  <c r="F263" i="1"/>
  <c r="F321" i="1"/>
  <c r="F346" i="1"/>
  <c r="J69" i="1"/>
  <c r="F66" i="1"/>
  <c r="J117" i="1"/>
  <c r="J115" i="1"/>
  <c r="J111" i="1"/>
  <c r="J107" i="1"/>
  <c r="J105" i="1"/>
  <c r="J104" i="1"/>
  <c r="J96" i="1"/>
  <c r="J85" i="1"/>
  <c r="F269" i="1" l="1"/>
  <c r="J424" i="1"/>
  <c r="J396" i="1"/>
  <c r="J397" i="1"/>
  <c r="J394" i="1"/>
  <c r="J393" i="1"/>
  <c r="J28" i="1"/>
  <c r="J27" i="1"/>
  <c r="J313" i="1"/>
  <c r="J307" i="1"/>
  <c r="J379" i="1"/>
  <c r="J377" i="1"/>
  <c r="F374" i="1"/>
  <c r="J22" i="1"/>
  <c r="J203" i="1"/>
  <c r="J68" i="1"/>
  <c r="F385" i="1" l="1"/>
  <c r="J386" i="1"/>
  <c r="J48" i="1"/>
  <c r="J47" i="1"/>
  <c r="J46" i="1"/>
  <c r="J37" i="1"/>
  <c r="J34" i="1"/>
  <c r="J30" i="1"/>
  <c r="J29" i="1"/>
  <c r="J290" i="1"/>
  <c r="F455" i="1"/>
  <c r="F126" i="1"/>
  <c r="F187" i="1"/>
  <c r="J221" i="1"/>
  <c r="J116" i="1" l="1"/>
  <c r="J86" i="1"/>
  <c r="J13" i="1" l="1"/>
  <c r="F13" i="4"/>
  <c r="J11" i="4"/>
  <c r="E11" i="4"/>
  <c r="J9" i="4"/>
  <c r="F9" i="4"/>
  <c r="J25" i="1"/>
  <c r="J318" i="1"/>
  <c r="J315" i="1"/>
  <c r="J378" i="1"/>
  <c r="F373" i="1" l="1"/>
  <c r="F224" i="1" l="1"/>
  <c r="F35" i="2"/>
  <c r="F14" i="2"/>
  <c r="D42" i="2"/>
  <c r="E42" i="2" s="1"/>
  <c r="C41" i="2"/>
  <c r="E41" i="2" s="1"/>
  <c r="C40" i="2"/>
  <c r="E40" i="2" s="1"/>
  <c r="E33" i="2"/>
  <c r="F29" i="2"/>
  <c r="J29" i="2"/>
  <c r="J10" i="2"/>
  <c r="C33" i="2"/>
  <c r="J30" i="2"/>
  <c r="F30" i="2"/>
  <c r="J28" i="2"/>
  <c r="J27" i="2"/>
  <c r="F27" i="2"/>
  <c r="J26" i="2"/>
  <c r="F26" i="2"/>
  <c r="J25" i="2"/>
  <c r="F25" i="2"/>
  <c r="J24" i="2"/>
  <c r="F24" i="2"/>
  <c r="J23" i="2"/>
  <c r="F23" i="2"/>
  <c r="J22" i="2"/>
  <c r="F22" i="2"/>
  <c r="J21" i="2"/>
  <c r="F21" i="2"/>
  <c r="J20" i="2"/>
  <c r="F20" i="2"/>
  <c r="J19" i="2"/>
  <c r="F19" i="2"/>
  <c r="J18" i="2"/>
  <c r="F18" i="2"/>
  <c r="J17" i="2"/>
  <c r="F17" i="2"/>
  <c r="J16" i="2"/>
  <c r="F16" i="2"/>
  <c r="J15" i="2"/>
  <c r="F15" i="2"/>
  <c r="J14" i="2"/>
  <c r="J13" i="2"/>
  <c r="F13" i="2"/>
  <c r="J12" i="2"/>
  <c r="J11" i="2"/>
  <c r="F11" i="2"/>
  <c r="F10" i="2"/>
  <c r="F9" i="2"/>
  <c r="F8" i="2"/>
  <c r="F7" i="2"/>
  <c r="G7" i="2" s="1"/>
  <c r="I6" i="2"/>
  <c r="I33" i="2" s="1"/>
  <c r="H6" i="2"/>
  <c r="H33" i="2" s="1"/>
  <c r="E6" i="2"/>
  <c r="D6" i="2"/>
  <c r="D33" i="2" s="1"/>
  <c r="A6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J5" i="2"/>
  <c r="F5" i="2"/>
  <c r="F305" i="1" l="1"/>
  <c r="C44" i="2"/>
  <c r="E44" i="2" s="1"/>
  <c r="G33" i="2"/>
  <c r="J7" i="2"/>
  <c r="J33" i="2" l="1"/>
  <c r="D27" i="1" l="1"/>
  <c r="F403" i="1"/>
  <c r="J348" i="1"/>
  <c r="J345" i="1"/>
  <c r="J343" i="1"/>
  <c r="J311" i="1"/>
  <c r="J248" i="1"/>
  <c r="D152" i="1"/>
  <c r="J57" i="1"/>
  <c r="J56" i="1"/>
  <c r="J55" i="1"/>
  <c r="J54" i="1"/>
  <c r="J53" i="1"/>
  <c r="J52" i="1"/>
  <c r="J51" i="1"/>
  <c r="J50" i="1"/>
  <c r="J26" i="1"/>
  <c r="D456" i="1" l="1"/>
  <c r="D458" i="1" s="1"/>
  <c r="F458" i="1" s="1"/>
  <c r="D63" i="1"/>
  <c r="F452" i="1" s="1"/>
  <c r="F456" i="1" l="1"/>
  <c r="F63" i="1"/>
</calcChain>
</file>

<file path=xl/sharedStrings.xml><?xml version="1.0" encoding="utf-8"?>
<sst xmlns="http://schemas.openxmlformats.org/spreadsheetml/2006/main" count="819" uniqueCount="624">
  <si>
    <t>Приложение № 8</t>
  </si>
  <si>
    <t>к Порядку принятия решений о разработке</t>
  </si>
  <si>
    <t>муниципальных программ городского округа Жигулевск</t>
  </si>
  <si>
    <t>их формирования и реализации от 07.04.2020 № 37 нпа</t>
  </si>
  <si>
    <t>№ п/п</t>
  </si>
  <si>
    <t>Наименование программы (подпрограммы)</t>
  </si>
  <si>
    <t>Тип средств</t>
  </si>
  <si>
    <t xml:space="preserve">Финансирование программы, тыс.руб </t>
  </si>
  <si>
    <t>Уровень освоения, %</t>
  </si>
  <si>
    <t xml:space="preserve">Целевые индикаторы и показатели программ </t>
  </si>
  <si>
    <t>Профинансировано в отчетном периоде, тыс. руб.</t>
  </si>
  <si>
    <t>Наименование индикатора</t>
  </si>
  <si>
    <t>Достигнуто в отчетном периоде</t>
  </si>
  <si>
    <t>Степень достижения индикатора, %</t>
  </si>
  <si>
    <t>Пояснения по отклонению от плановых показателей</t>
  </si>
  <si>
    <t>МБ</t>
  </si>
  <si>
    <t>Задача 1. Развитие приоритетных направлений туризма на территории городского округа Жигулевск</t>
  </si>
  <si>
    <t>Задача 2. Проведение активной информативной политики, направленной на формирование и поддержку позитивного имиджа городского округа Жигулевск как территории, благоприятной для туризма</t>
  </si>
  <si>
    <t>Задача 4. Обеспечение деятельности МБУ "Центр развития туризма" по развитию туризма в городском округе Жигулевск</t>
  </si>
  <si>
    <t>ИТОГО по Программе:</t>
  </si>
  <si>
    <t xml:space="preserve"> </t>
  </si>
  <si>
    <t xml:space="preserve">Задача 1.  Приведение к нормативным параметрам элементов благоустройства и выполнение комплексного благоустройства территорий городского округа </t>
  </si>
  <si>
    <t xml:space="preserve">ОБ </t>
  </si>
  <si>
    <t>ФБ</t>
  </si>
  <si>
    <t>Задача 3. Содержание в надлежащем состоянии ливневых ручьев и ливневой канализации, предназначенных для приема и отвода талых и дождевых вод</t>
  </si>
  <si>
    <t>Задача 4.  Поддержание текущего состояния существующих кладбищ городского округа Жигулевск в нормативном состоянии</t>
  </si>
  <si>
    <t>Задача 5. Увеличение числа освещенных улиц за счет восстановления линий наружного освещения и  обеспечение подачи электроэнергии для осуществления уличного освещения на территории городского округа Жигулевск</t>
  </si>
  <si>
    <t>1. Число погибших в ДТП, чел.</t>
  </si>
  <si>
    <t>ОБ</t>
  </si>
  <si>
    <t>2. Протяженность отремонтированных дорог местного значения, км.</t>
  </si>
  <si>
    <t>3. Площадь ямочного ремонта дорог местного значения, м2</t>
  </si>
  <si>
    <t>Задача 1. Проведение эффективной градостроительной политики, создание условий для строительства жилья экономкласса</t>
  </si>
  <si>
    <t xml:space="preserve">ФБ </t>
  </si>
  <si>
    <t>Задача 1. Создание условий для развития физической культуры и спорта</t>
  </si>
  <si>
    <t>Задача 2.  Популяризация физической культуры и спорта</t>
  </si>
  <si>
    <t>-</t>
  </si>
  <si>
    <t>Задача 1. Укрепление материально-технической базы муниципальных учреждений, осуществляющих деятельность в сфере культуры на территории городского округа Жигулевск Самарской области</t>
  </si>
  <si>
    <t>Задача 2. Модернизация муниципальных учреждений, осуществляющих деятельность в сфере культуры на территории городского округа Жигулевск Самарской области</t>
  </si>
  <si>
    <t>Задача 3. Сохранение и популяризация традиционной народной культуры и развитие самодеятельного художественного творчества</t>
  </si>
  <si>
    <t>Задача 4. Формирование положительного имиджа городского округа Жигулевск Самарской области</t>
  </si>
  <si>
    <t>Задача 6. Обеспечение деятельности муниципальных учреждений культуры</t>
  </si>
  <si>
    <t>Задача 1. Вовлечение молодежи в самостоятельную социально-экономическую деятельность, содействие занятости молодежи.</t>
  </si>
  <si>
    <t>Задача 3. Приобщение молодежи к вопросам духовно-нравственного и патриотического воспитания</t>
  </si>
  <si>
    <t>Задача 4.  Создание условий для интеллектуального, творческого развития молодежи, приобщение к здоровому образу жизни</t>
  </si>
  <si>
    <t>0</t>
  </si>
  <si>
    <t>Задача 5. Профилактика негативных процессов в развитии молодежи и компенсация недостатка жизненного опыта, интеграция молодых людей, оказавшихся в трудной жизненной ситуации, в жизнь общества и формирование единого реабилитационного пространства</t>
  </si>
  <si>
    <t>Задача 7. Оказание муниципальной услуги "Организация реализации государственной молодежной политики, занятости подростков во внеурочное время" МБУ "ДМО" в рамках муниципального задания</t>
  </si>
  <si>
    <t>Итого по подпрограмме №1:</t>
  </si>
  <si>
    <t>25/1/6</t>
  </si>
  <si>
    <t>250</t>
  </si>
  <si>
    <t>35</t>
  </si>
  <si>
    <t>10</t>
  </si>
  <si>
    <t>2</t>
  </si>
  <si>
    <t>30</t>
  </si>
  <si>
    <t>16</t>
  </si>
  <si>
    <t>100/120</t>
  </si>
  <si>
    <t>100</t>
  </si>
  <si>
    <t>200</t>
  </si>
  <si>
    <t>75/2000</t>
  </si>
  <si>
    <t>Итого по подпрограмме №2:</t>
  </si>
  <si>
    <t>Итого по подпрограмме №3:</t>
  </si>
  <si>
    <t>Задача 2. Развитие системы информационной и консультативной поддержки СМСП , а также физических лицам, желающим организовать свой бизнес</t>
  </si>
  <si>
    <t>Задача 3. Развитие системы финансовой поддержки СМСП, путем обеспечения доступа СМСП к финансовым ресурсам</t>
  </si>
  <si>
    <t xml:space="preserve">Задача 5. Реализация образовательных программ для СМСП, а также физических лиц, желающих организовать собственный бизнес. Подготовка, переподготовка и повышение квалификации кадров СМСП </t>
  </si>
  <si>
    <t>Задача 6. Содействие развитию социально ориентированного предпринимательства</t>
  </si>
  <si>
    <t>Задача 8. Развитие торговли городского округа Жигулевск и повышение конкурентоспособности товаров местного производства</t>
  </si>
  <si>
    <t>Задача 9. Развитие общественного питания городского округа Жигулевск</t>
  </si>
  <si>
    <t>Количество публикаций и сообщений в средствах массовой информации, направленных на повышение потребительской грамотности, ед.</t>
  </si>
  <si>
    <t>Задача 1. Обеспечение проведения оценки рыночной стоимости объектов муниципального и бесхозяйного имущества</t>
  </si>
  <si>
    <t>Задача 2. Обеспечение изготовления технической документации на объекты недвижимости. Признание и регистрация прав муниципальной собственности</t>
  </si>
  <si>
    <t>Задача 3. Поддержание объектов муниципальной собственности, находящихся в казне, в надлежащем состоянии</t>
  </si>
  <si>
    <t>Количество объектов муниципальной собственности, находящихся в казне,  содержание которых осуществляется  за счет средств Программы, ед.</t>
  </si>
  <si>
    <t>Задача 4. Обеспечение содержания незаселенных жилых помещений муниципального жилищного фонда</t>
  </si>
  <si>
    <t>В соответствии с заключенными договорами на незаселенные муниципальные квартиры</t>
  </si>
  <si>
    <t>Задача 5. Обеспечение возможности проведения капитального ремонты жилых домов, в которых расположены муниципальные жилые помещения, нежилые помещения казны</t>
  </si>
  <si>
    <t>Итого по подпрограмме № 1:</t>
  </si>
  <si>
    <t>Итого по подпрограмме № 2:</t>
  </si>
  <si>
    <t>Задача 1. Совершенствование муниципальной нормативной правовой базы, регулирующей вопросы муниципальной службы в городском округе Жигулевск</t>
  </si>
  <si>
    <t>Задача 2. Формирование системы непрерывного обучения, профессиональной переподготовки и повышения квалификации для профессионального развития муниципальных служащих</t>
  </si>
  <si>
    <t>не менее 25</t>
  </si>
  <si>
    <t>Задача 3. Внедрение эффективных технологий и современных методов кадровой работы, направленных на повышение компетенции муниципальных служащих, обеспечение условий для их результативной профессиональной служебной деятельности</t>
  </si>
  <si>
    <t>Задача 4. Формирование системы функционального кадрового резерва, применение методов подбора наиболее квалифицированных кадров для муниципальной службы, оценки результатов служебной деятельности муниципальных служащих, а также создание условий для их должностного роста</t>
  </si>
  <si>
    <t>не менее 5 в год</t>
  </si>
  <si>
    <t>Задача 5. Создание условий для обеспечения устойчивого развития кадрового потенциала, повышения эффективности, престижа, открытости и прозрачности муниципальной службы в городском округе Жигулевск; развитие и совершенствование механизмов предупреждения коррупции, выявления и разрешения конфликта интересов на муниципальной службе</t>
  </si>
  <si>
    <t>Задача 1. Развитие качества предоставления государственных и муниципальных услуг, оптимизация порядка оказания услуг, необходимых и обязательных для получения государственных и муниципальных услуг.</t>
  </si>
  <si>
    <t>не более 2</t>
  </si>
  <si>
    <t>Итого по подпрограмме № 3:</t>
  </si>
  <si>
    <t>Задача 1. Обеспечение оценки условий и охраны труда работников и получения работниками объективной информации о состоянии условий и охраны труда на рабочих местах</t>
  </si>
  <si>
    <t>1.1. Удельный вес рабочих мест, на которых проведена специальная оценка условий труда, от общего количества рабочих мест, запланированных к проведению специальной оценке условий труда, %</t>
  </si>
  <si>
    <t>Задача 2. Содействие внедрению современной высокотехнологичной продукции и технологий, способствующих улучшению условий и охраны труда</t>
  </si>
  <si>
    <t>2.1. Удельный вес замененных светильников, от общего количества светильников, подлежащих замене для устранения вредных факторов и приведения в соответствие с нормами освещенности рабочих мест, %</t>
  </si>
  <si>
    <t>Задача 3. Обеспечение оценки профессиональных рисков</t>
  </si>
  <si>
    <t>3.1. Удельный вес должностей и профессий, на которых проведена оценка профессиональных рисков, от общего количества должностей и профессий, %</t>
  </si>
  <si>
    <t>Задача 4. Обеспечение непрерывной подготовки работников по охране труда на основе современных технологий обучения</t>
  </si>
  <si>
    <t>4.1. Удельный вес обученных работников по охране труда, от общего количества работников, запланированных к обучению, %</t>
  </si>
  <si>
    <t>Задача 5. Информационное обеспечение и пропаганда охраны труда</t>
  </si>
  <si>
    <t xml:space="preserve">5.2. Доля организаций, разработавших корпоративную программу «Нулевой травматизм», от общего количества организаций, % </t>
  </si>
  <si>
    <t>Задача 6. Повышение эффективности обеспечения соблюдения трудового законодательства и иных нормативных правовых актов, содержащих нормы трудового права</t>
  </si>
  <si>
    <t>6.1. Доля организаций, состоящих на учете, ежеквартально предоставляющих отчеты установленной формы в бюро охраны труда администрации городского округа Жигулевск, %</t>
  </si>
  <si>
    <t>Задача 7. Реализация превентивных мер, направленных на улучшение условий труда работников, снижение уровней производственного травматизма и профессиональной заболеваемости, включая совершенствование лечебно-профилактического обслуживания и обеспечение современными высокотехнологичными средствами индивидуальной и коллективной защиты работающего населения</t>
  </si>
  <si>
    <t>7.5. Доля работников, прошедших обязательные медосмотры (обследования), от общего количества запланированных к прохождению медосмотров, %</t>
  </si>
  <si>
    <t>7.6. Доля работников, обеспеченных сертифицированными средствами индивидуальной и коллективной защиты, от количества запланированных к обеспечению сертифицированными средствами индивидуальной и коллективной защиты, %</t>
  </si>
  <si>
    <t>Задача 1. Оказание финансовой поддержки СОНКО</t>
  </si>
  <si>
    <t>Задача 2. Оказание информационной, методической и имущественной поддержки СОНКО, содействие в повышении квалификации работников и добровольцев СОНКО</t>
  </si>
  <si>
    <t>Задача 3. Содействие СОНКО в развитии гражданского общества</t>
  </si>
  <si>
    <t>Муниципальная  программа "Капитальный ремонт общего имущества в многоквартирных домах, расположенных на территории городского округа Жигулевск"</t>
  </si>
  <si>
    <t>Средства жильцов МКД</t>
  </si>
  <si>
    <t>Количество многоквартирных домов, в которых проведены первоочередные виды работ по капитальному ремонту, шт.</t>
  </si>
  <si>
    <t>Итого по Программе:</t>
  </si>
  <si>
    <t>Задача 1.Выявление ветхого жилищного фонда на территории городского округа Жигулевск</t>
  </si>
  <si>
    <t>ВСЕГО:</t>
  </si>
  <si>
    <t>Местный бюджет</t>
  </si>
  <si>
    <t>Областной бюджет</t>
  </si>
  <si>
    <t>Федеральный бюджет</t>
  </si>
  <si>
    <t>Безвозмездные поступления</t>
  </si>
  <si>
    <t>2.1.Количество СОНКО, получивших информационную, методическую и консультационную поддержку, ед.</t>
  </si>
  <si>
    <t>1.1.Количество СОНКО, получивших финансовую поддержку, ед.</t>
  </si>
  <si>
    <t>3.1.Количество волонтеров, вовлеченных в реализацию социально-значимых мероприятий и проектов на территории городского округа Жигулевск, чел.</t>
  </si>
  <si>
    <t>1. Количество земельных участков, поставленных на государственный кадастровый учет, ед</t>
  </si>
  <si>
    <t>2. Отчет о рыночной стоимости земельного участка, ед.</t>
  </si>
  <si>
    <t>Программа</t>
  </si>
  <si>
    <t>Итого</t>
  </si>
  <si>
    <t>Местый</t>
  </si>
  <si>
    <t>Областной</t>
  </si>
  <si>
    <t>Федеральный</t>
  </si>
  <si>
    <t>Предпринимательство</t>
  </si>
  <si>
    <t>Повышение качества МУ</t>
  </si>
  <si>
    <t>КАДРЫ</t>
  </si>
  <si>
    <t>МФЦ</t>
  </si>
  <si>
    <t>Жигулевский рабочий</t>
  </si>
  <si>
    <t>Вода</t>
  </si>
  <si>
    <t>Дороги</t>
  </si>
  <si>
    <t>Охрана труда</t>
  </si>
  <si>
    <t>ТОиЭЗ</t>
  </si>
  <si>
    <t>Молодая семья</t>
  </si>
  <si>
    <t>Строительство</t>
  </si>
  <si>
    <t>Мед.кадры</t>
  </si>
  <si>
    <t>НКО</t>
  </si>
  <si>
    <t>КУМИ</t>
  </si>
  <si>
    <t>Благоустройство</t>
  </si>
  <si>
    <t>Туризм</t>
  </si>
  <si>
    <t>Спорт</t>
  </si>
  <si>
    <t>Молодежь</t>
  </si>
  <si>
    <t>Культура</t>
  </si>
  <si>
    <t>Соц.поддержка</t>
  </si>
  <si>
    <t>ФКГС</t>
  </si>
  <si>
    <t>Инвентаризация</t>
  </si>
  <si>
    <t>Охрана ОС</t>
  </si>
  <si>
    <t>Земля</t>
  </si>
  <si>
    <t>Волга</t>
  </si>
  <si>
    <t>Общественная безопасность</t>
  </si>
  <si>
    <t>Здоровье</t>
  </si>
  <si>
    <t>Кап.ремонт</t>
  </si>
  <si>
    <t>*</t>
  </si>
  <si>
    <t>по бюджету</t>
  </si>
  <si>
    <t>разница</t>
  </si>
  <si>
    <t>4 КВАРТАЛ</t>
  </si>
  <si>
    <r>
      <t xml:space="preserve">Бюджетные ассигнования на </t>
    </r>
    <r>
      <rPr>
        <b/>
        <sz val="13"/>
        <color indexed="10"/>
        <rFont val="Arial Cyr"/>
        <charset val="204"/>
      </rPr>
      <t>01.01.2023</t>
    </r>
  </si>
  <si>
    <r>
      <t xml:space="preserve">Касса на </t>
    </r>
    <r>
      <rPr>
        <b/>
        <sz val="13"/>
        <color indexed="10"/>
        <rFont val="Arial Cyr"/>
        <charset val="204"/>
      </rPr>
      <t>01.01.2023</t>
    </r>
  </si>
  <si>
    <t>не менее 10       в год</t>
  </si>
  <si>
    <t>Задача 2. Обеспечение инвалидов средствами реабилитации и приспособлениями, облегчающими их труд и быт</t>
  </si>
  <si>
    <t>Задача 3 Обеспечение беспрепятственного доступа и пользования инвалидами объектами социальной и транспортной инфраструктуры</t>
  </si>
  <si>
    <t>Задача 4. Обеспечение социокультурной реабилитации инвалидов</t>
  </si>
  <si>
    <t xml:space="preserve">Подпрограмма № 4:
«Предоставление мер социальной поддержки отдельным категориям граждан» на 2018-2025 годы </t>
  </si>
  <si>
    <t>459 247,951</t>
  </si>
  <si>
    <t>Итого по подпрограмме №4:</t>
  </si>
  <si>
    <t xml:space="preserve">Подпрограмма № 2: "Доступная среда" на 2018-2025 годы
</t>
  </si>
  <si>
    <t>Подпрограмма № 1: "Ветераны" на 2018-2025 годы</t>
  </si>
  <si>
    <t xml:space="preserve">Муниципальная программа «О мерах социальной поддержки отдельных категорий граждан городского округа Жигулевск» на 2018-2025 годы
</t>
  </si>
  <si>
    <t xml:space="preserve">Предусмотрено на 2023 год,          тыс. руб. </t>
  </si>
  <si>
    <t>Предусмотрено на 2023 год</t>
  </si>
  <si>
    <t>в том числе уникальных</t>
  </si>
  <si>
    <t>планируется выполнение во 2 кв.</t>
  </si>
  <si>
    <t>3. Проведение комплексных кадастровых работ (ККР) ед.</t>
  </si>
  <si>
    <t xml:space="preserve">не менее 10       </t>
  </si>
  <si>
    <t>Муниципальная программа "Стимулирование жилищного строительства на территории городского округа Жигулевск Самарской области" на 2016-2025 годы</t>
  </si>
  <si>
    <t>Муниципальная программа "Поддержка социально ориентированных некоммерческих организаций городского округа Жигулевск" на 2016-2025 годы</t>
  </si>
  <si>
    <t>Муниципальная программа городского округа Жигулевск "Медицинские кадры" на 2016-2025 годы</t>
  </si>
  <si>
    <t>Муниципальная программа "Реализация полномочий органов местного самоуправления в сфере распоряжения земельными участками, находящимися в муниципальной собственности или земельными участками, государственная собственность на которые не разграничена" на 2019-2025 годы</t>
  </si>
  <si>
    <t>Отчет о ходе реализации муниципальной программы городского округа Жигулевск по состоянию на 01.01.2023                                                                                                                                                                                                                                                                                                                                                                                                                                                                                                   Наименование структурного подразделения (головного исполнителя) муниципальной программы :     Отдел по земельным отношениям</t>
  </si>
  <si>
    <t>Начальник отдела по земельным отношениям КУМИ                                                                    А.Ю.Бардин</t>
  </si>
  <si>
    <t>порядок заявительный (количество обратившихся)</t>
  </si>
  <si>
    <t>2.2.Количество объектов, включенных в Перечень имущества городского округа Жигулевск, свободного от прав третьих лиц, используемого в целях предоставления его во владение и (или) пользование на долгосрочной основе СОНКО, ед.</t>
  </si>
  <si>
    <t>2.3. Количество представителей СОНКО, принявших участие в мероприятиях, способствующих повышению квалификации, чел.</t>
  </si>
  <si>
    <t xml:space="preserve">Муниципальная программа городского округа Жигулевск  "Формирование комфортной городской среды на территории городского округа Жигулевск на 2018-2030 годы" </t>
  </si>
  <si>
    <t>1. Доля населения городского округа Жигулевск, достигшего 16 лет, принимающего участие в реализации проектов поддержки общественных инициатив, от общего числа населения г.о.Жигулевск, %</t>
  </si>
  <si>
    <t>250/100</t>
  </si>
  <si>
    <t>Итого по Подпрограмме:</t>
  </si>
  <si>
    <t>Задача 1. Своевременная оплата коммунальных расходов, на содержание зданий с целью обеспечения бесперебойной поставки энергоресурсов потребителям</t>
  </si>
  <si>
    <t>Задача 3. Проведение капитального ремонта и подготовка учреждений образования к новому учебному году</t>
  </si>
  <si>
    <t xml:space="preserve">Подпрограмма № 3:
«Социальная поддержка многодетных семей, семей с детьми, одиноко проживающих пенсионеров и семей мобилизованных граждан» на 2018-2025 годы </t>
  </si>
  <si>
    <t>2,811</t>
  </si>
  <si>
    <t>2679</t>
  </si>
  <si>
    <t>3558</t>
  </si>
  <si>
    <t>197,134</t>
  </si>
  <si>
    <t xml:space="preserve">Адресная муниципальная программа городского округа Жигулевск Самарской области "Переселение граждан из аварийного жилищного фонда, признанного таковым в период с 1 января 2017 года до 01 января 2022 года" </t>
  </si>
  <si>
    <t>2. Количество расселяемых жилых помещений из аварийного жилищного фонда, количество квартир</t>
  </si>
  <si>
    <t>1. Число граждан, переселенных из аварийного жилищного фонда, чел.</t>
  </si>
  <si>
    <t>3. Общая площадь расселяемых жилых помещений из аварийного жилищного фонда, кв.м.</t>
  </si>
  <si>
    <t xml:space="preserve">Муниципальная программа 
«Улучшение условий и охраны труда в городском округе Жигулевск» на 2022-2027 годы </t>
  </si>
  <si>
    <t>Предусмотрено на 2025 год</t>
  </si>
  <si>
    <t xml:space="preserve">Предусмотрено на 2025 год, тыс. руб. </t>
  </si>
  <si>
    <t>Муниципальная программа "Поддержка общественных инициатив граждан" на 2024 - 2027 годы</t>
  </si>
  <si>
    <t>Показатель будет достигнут в 3 квартале</t>
  </si>
  <si>
    <t>Показатель будет достигнут в 4 квартале</t>
  </si>
  <si>
    <t>Муниципальная программа «Развитие систем водоснабжения, водоочистки и водоотведения городского округа Жигулевск» на 2024-2027 годы</t>
  </si>
  <si>
    <t>Протяженность отремонтированных сетей водоснабжения с. Ширяево городского округа Жигулевск, км</t>
  </si>
  <si>
    <t>Муниципальная программа "Реализация полномочий органов местного самоуправления в сфере распоряжения земельными участками, находящимися в муниципальной собственности или земельными участками, государственная собственность на которые не разграничена" на 2019-2027 годы</t>
  </si>
  <si>
    <t>84</t>
  </si>
  <si>
    <t>Муниципальная программа "Создание условий для развития туризма и обустройство отдельных рекреационных зон на территории городского округа Жигулевск" на 2018-2027 годы</t>
  </si>
  <si>
    <t>Муниципальная программа "Строительство, содержание и ремонт зданий общеобразовательных учреждений городского округа Жигулевск" на 2022-2027 годы</t>
  </si>
  <si>
    <t>Кол-во молодежи в возрасте 14-35 лет</t>
  </si>
  <si>
    <t>3 квартал</t>
  </si>
  <si>
    <t xml:space="preserve">3 квартал </t>
  </si>
  <si>
    <t>4 квартал</t>
  </si>
  <si>
    <t xml:space="preserve">Муниципальная программа городского округа Жигулевск "Молодежь Жигулевска" на 2018-2027 годы
</t>
  </si>
  <si>
    <t xml:space="preserve">Задача 6. Цифровая зрелость органов муниципального управления </t>
  </si>
  <si>
    <t xml:space="preserve"> Муниципальная программа «Учет и содержание муниципального имущества городского округа Жигулевск» на 2018-2027 годы</t>
  </si>
  <si>
    <t>Работы проводятся в рамках МЗ МБУ "Благоустройство" в течение календарного года</t>
  </si>
  <si>
    <t xml:space="preserve">Работы проводятся в рамках МЗ МБУ "Благоустройство", показатель будет достигнут в 3 квартале </t>
  </si>
  <si>
    <t>Подпрограмма № 1 "Реконструкция котельных городского округа Жигулевск" на 2024-2027 годы</t>
  </si>
  <si>
    <t>Подпрограмма № 2 " Капитальный ремонт сетей теплоснабжения и ГВС котельных городского округа Жигулевск" на 2024-2027 годы</t>
  </si>
  <si>
    <t>Подпрограмма № 3 "Актуализация схемы теплоснабжения в административных границах городского округа Жигулевск" на 2024-2027 годы</t>
  </si>
  <si>
    <t>Муниципальная программа «Охрана окружающей среды городского округа Жигулевск» на 2019-2027 годы</t>
  </si>
  <si>
    <t>Итоговое значение показателя будет достигнуто в 4 квартале 2025 года</t>
  </si>
  <si>
    <t>По итогам года</t>
  </si>
  <si>
    <t xml:space="preserve">По итогам года </t>
  </si>
  <si>
    <t>Выполнение в 4 квартале</t>
  </si>
  <si>
    <t>Выполнение в течении календарного года</t>
  </si>
  <si>
    <t>60</t>
  </si>
  <si>
    <t>3</t>
  </si>
  <si>
    <t xml:space="preserve"> Муниципальная программа «Благоустройство городского округа Жигулевск» на 2018-2027 годы
</t>
  </si>
  <si>
    <t xml:space="preserve"> Муниципальная программа «Модернизация и развитие улично-дорожной сети, внутриквартальных дорог и остановок общественного транспорта на территории городского округа Жигулевск» на 2022-2027 годы</t>
  </si>
  <si>
    <t xml:space="preserve">Муниципальная программа: "Молодой семье - доступное жилье" на 2015-2027 годы
</t>
  </si>
  <si>
    <t xml:space="preserve">Муниципальная программа «Развитие физической культуры и спорта в городском округе Жигулевск» на 2018-2027 годы
</t>
  </si>
  <si>
    <t xml:space="preserve">Муниципальная программа городского округа Жигулевск «Культура» на 2023 -2027 годы
</t>
  </si>
  <si>
    <t xml:space="preserve">Муниципальная программа «Развитие малого и среднего предпринимательства, торговли и потребительского рынка в городском округе Жигулевск» на 2022-2027 годы
</t>
  </si>
  <si>
    <r>
      <t xml:space="preserve">Подпрограмма № 1:        </t>
    </r>
    <r>
      <rPr>
        <u/>
        <sz val="12"/>
        <rFont val="Times New Roman"/>
        <family val="1"/>
        <charset val="204"/>
      </rPr>
      <t>Учет и содержание муниципального имущества городского округа Жигулевск на 2018-2027 годы</t>
    </r>
  </si>
  <si>
    <r>
      <rPr>
        <b/>
        <sz val="12"/>
        <rFont val="Times New Roman"/>
        <family val="1"/>
        <charset val="204"/>
      </rPr>
      <t xml:space="preserve">Подпрограмма № 2: </t>
    </r>
    <r>
      <rPr>
        <u/>
        <sz val="12"/>
        <rFont val="Times New Roman"/>
        <family val="1"/>
        <charset val="204"/>
      </rPr>
      <t>Управление муниципальным имуществом городского округа Жигулевск по оказанию имущественной поддержки субъектам малого и среднего предпринимательства на 2018-2027 годы</t>
    </r>
  </si>
  <si>
    <t xml:space="preserve">Подпрограмма № 2:
«Повышение качества предоставления государственных и муниципальных услуг на базе МБУ «МФЦ» на 2022-2027 годы </t>
  </si>
  <si>
    <t>Подпрограмма №3: "Опубликование нормативно-правовых актов и иной официальной информации городского округа Жигулевск" на 2022-2027 годы</t>
  </si>
  <si>
    <t>Муниципальная программа "Оздоровление Волги. Проектирование и реконструкция канализационных очистных сооружений городского округа Жигулевск" на 2019 - 2025 годы</t>
  </si>
  <si>
    <t>Муниципальная программа "Укрепление общественного здоровья среди населения городского округа Жигулевск" на 2020-2027 годы</t>
  </si>
  <si>
    <t>Муниципальная программа "Инвентаризация ветхого жилищного фонда на территории городского округа Жигулевск Самарской области" на 2019 - 2027 годы</t>
  </si>
  <si>
    <t>Отчет о ходе реализации муниципальных программ городского округа Жигулевск по состоянию на "01" июля 2025 года</t>
  </si>
  <si>
    <t>1102,003</t>
  </si>
  <si>
    <t>2210 чел</t>
  </si>
  <si>
    <t>4711 чел</t>
  </si>
  <si>
    <t xml:space="preserve">2.1. Количество публикаций и информации в средствах массовой информации о мероприятиях в сфере туризма в городском округе Жигулевск, ед. 
</t>
  </si>
  <si>
    <t>4.1. Количество мероприятий в рамках муниципального задания, шт.</t>
  </si>
  <si>
    <t xml:space="preserve">Мероприятия запланированы на 3 и 4 квартал 2025 года </t>
  </si>
  <si>
    <t>ДТП с погибшими в 1 и 2 квартале не было</t>
  </si>
  <si>
    <t>10/0/5</t>
  </si>
  <si>
    <t>95</t>
  </si>
  <si>
    <t>40/0/83,3</t>
  </si>
  <si>
    <t>95/41</t>
  </si>
  <si>
    <t>38/41</t>
  </si>
  <si>
    <t>204</t>
  </si>
  <si>
    <t>32</t>
  </si>
  <si>
    <t>23</t>
  </si>
  <si>
    <t>6</t>
  </si>
  <si>
    <t>24/37</t>
  </si>
  <si>
    <t>153</t>
  </si>
  <si>
    <t>24/30,83</t>
  </si>
  <si>
    <t>72/1424</t>
  </si>
  <si>
    <t>96/71,20</t>
  </si>
  <si>
    <t xml:space="preserve"> Муниципальная программа  «Обеспечение общественной безопасности на территории городского округа Жигулевск» на 2022-2027 годы</t>
  </si>
  <si>
    <t>Работа по оценке рыночной стоимости предшествует работа по формированию земельных участков, постановке на государственный кадастровый учет, получению технических условий для подключениям к сетям, поэтому значение целевых индикаторов планируется в 3 квартале 2025 года</t>
  </si>
  <si>
    <t>На территории г.о.Жигулевск в 2025 году проводятся федеральные комплексные кадастровые работы в отношении 43 кадастровых кварталов в период с 01.01.2025 по 31.12.2025 из федерального бюджета. Значение целевых индикаторов планируется в 4 квартале 2025 года</t>
  </si>
  <si>
    <t>Контракт по результатам конкурса заключен с ООО "Мостовик". Срок выполнения до 01.09.2025. Работы на завершающем этапе</t>
  </si>
  <si>
    <t>Контракт заключен 03.06.2025 № 0142200001325012243. Срок выполнения - август 2025 года</t>
  </si>
  <si>
    <t>Работы будут проводиться в третьем квартале</t>
  </si>
  <si>
    <t>1.1. Количество отремонтированных зданий муниципальных учреждений, осуществляющих деятельность в сфере культуры на территории городского округа Жигулевск Самарской области, ед.</t>
  </si>
  <si>
    <t>4.1. Количество городских культурно-досуговых мероприятий, ед.</t>
  </si>
  <si>
    <t>Задача 5. Укрепление кадрового потенциала сферы культуры</t>
  </si>
  <si>
    <t>5.1. Доля специалистов сферы культуры, прошедших обучение, переподготовку, повышение квалификации, в общем количестве специалистов учреждений культуры городского округа Жигулевск, %</t>
  </si>
  <si>
    <t>6.1. Соотношение средней заработной платы работников муниципальных учреждений культуры городского округа Жигулевск Самарской области и средней заработной платы в Самарской области, %</t>
  </si>
  <si>
    <t>6.2. Соотношение средней заработной платы работников муниципальных учреждений дополнительного образования в  городском округе Жигулевск Самарской области и средней заработной платы в Самарской области, %</t>
  </si>
  <si>
    <t xml:space="preserve">1.1. Площадь усовершенствованных покрытий, убираемых механизированным способом, включая остановки общественного транспорта, м2 </t>
  </si>
  <si>
    <t xml:space="preserve">1.2. Площадь неусовершенствованных покрытий, убираемых вручную, м2 </t>
  </si>
  <si>
    <t>1.4. Объем убранных деревьев, упавших после сильных ветров, м3</t>
  </si>
  <si>
    <t>1.5. Количество высаженной цветочной рассады, шт.</t>
  </si>
  <si>
    <t>1.7. Количество спиленных аварийных деревьев, куб.м.</t>
  </si>
  <si>
    <t>1.8. Количество деревьев, подвергнутых формовочной обрезке, куб.м.</t>
  </si>
  <si>
    <t>1.10. Количество обслуживаемых фонтанов, шт.</t>
  </si>
  <si>
    <t>1.11. Благоустройство территорий по наказам избирателей, шт.</t>
  </si>
  <si>
    <t>1.13. Количество приобретенной техники по лизингу, ед.</t>
  </si>
  <si>
    <t>1.14. Количество обустроенных противопожарных полос в местах примыкания г.о. Жигулевск к лесным массивам, км</t>
  </si>
  <si>
    <t>3.1. Протяженность промытых трубопроводов ливневой канализации (различных диаметров), п.м.</t>
  </si>
  <si>
    <t xml:space="preserve">3.2. Объем очищенных камер, проходных и полупроходных каналов от мокрого ила и грязи, м3 </t>
  </si>
  <si>
    <t xml:space="preserve">3.3. Площадь очищенных ливневых ручьев от ила, грязи, мусора, ТБО и сорной растительности, м2 </t>
  </si>
  <si>
    <t>4.1. Площадь территории мест захоронения, на которой выполнены работы по благоустройству, м2</t>
  </si>
  <si>
    <t>4.2. Доля очищенной территории кладбищ от случайного и негабаритного мусора, %</t>
  </si>
  <si>
    <t>4.3. Процент по выполнению работ по уборке негабаритного мусора с территории кладбищ, %</t>
  </si>
  <si>
    <t>4.4. Степень очистки территории кладбища от свежевыпавшего снега, %</t>
  </si>
  <si>
    <t>4.5. Доля обработанных асфальтовых покрытий на кладбищах противогололедными материалами, %</t>
  </si>
  <si>
    <t>4.6. Объем собранного мусора в контейнеры и вывезенного на полигон ТБО с территории кладбищ (городское кладбище), %</t>
  </si>
  <si>
    <t>4.7. Объем собранного мусора в контейнеры и вывезенного на полигон ТБО с территории кладбищ (сельские кладбища), %</t>
  </si>
  <si>
    <t>4.9. Процент содержания старого кладбища, %</t>
  </si>
  <si>
    <t>5.1. Количество единиц оборудования, применяемых при проведении работ по ремонту уличного освещения г.о.Жигулевск  шт.</t>
  </si>
  <si>
    <t>5.2. Количество отремонтированных (реконструированных) светоточек уличного освещения городского округа Жигулевск, шт.</t>
  </si>
  <si>
    <t>5.3. Объем потребленной электроэнергии для осуществления уличного освещения, тыс.кВт/ч</t>
  </si>
  <si>
    <t>1.1. Наличие проекта "Визит-Центра" в селе Ширяево</t>
  </si>
  <si>
    <t>1.2. Наличие положительного заключения гос.экспертизы проекта "Визит-Центра" в селе Ширяево</t>
  </si>
  <si>
    <t>1.3. Количество участников  летнего фестиваля на территории городского пляжа</t>
  </si>
  <si>
    <t>1.4. Количество участников фестиваля "Жигулевский окунь"</t>
  </si>
  <si>
    <t xml:space="preserve">1.5. Количество человек, посетивших музей "Жигулевская мозаика", музей Николы Теслы </t>
  </si>
  <si>
    <t>1.6. Количество человек, посетивших в музей промышленных предприятий г.о. Жигулевск</t>
  </si>
  <si>
    <t>1.7. Количество туристов посетивших ФГБУ "Жигулевский заповедник", ФГБУ "НП "Самарская лука"</t>
  </si>
  <si>
    <t>1.8. Количество коллективных средств размещения</t>
  </si>
  <si>
    <t>1.1. Уровень преступности на 10 тысяч населения, ед.</t>
  </si>
  <si>
    <t>1.2. Количество народных дружин, действующих на территории городского округа Жигулевск, ед.</t>
  </si>
  <si>
    <t>2.1. Количество межнациональных конфликтов, ед.</t>
  </si>
  <si>
    <t>3.1. Количество преступлений, совершенных несовершеннолетними в возрасте от 14 до 18 лет, шт.</t>
  </si>
  <si>
    <t>3.2. Количество участников преступлений в возрасте от 14 до 18 лет, шт.</t>
  </si>
  <si>
    <t>4.2. Количество проведенных мероприятий по профилактике терроризма и экстремизма, ед.</t>
  </si>
  <si>
    <t>4.3. Количество проведенных проверок выполнения минимальных требований антитеррористической защищенности объектов вероятных террористических посягательств, ед.</t>
  </si>
  <si>
    <t>4.4. Количество проведенных проверок выполнения требований антитеррористической защищенности объектов массового пребывания людей, ед.</t>
  </si>
  <si>
    <t>5.1. Поэтапное сокращение больных наркоманией, ед.</t>
  </si>
  <si>
    <t>5.2. Количество профилактических мероприятий антинаркотической направленности, ед.</t>
  </si>
  <si>
    <t>5.3. Количество участников мероприятий по формированию здорового образа жизни, ед.</t>
  </si>
  <si>
    <t>6.2. Доля устраненных коррупционных факторов в муниципальных правовых актах (проектах), прошедших антикоррупционную экспертизу, от общего количества выявленных коррупционных факторов, %</t>
  </si>
  <si>
    <t>6.4. Доля представлений прокуратуры в отношении муниципальных служащих, представивших неполные (недостоверные) сведения о доходах от общего числа муниципальных служащих, представляющих указанные сведения, %</t>
  </si>
  <si>
    <t>6.5. Количество проведенных мероприятий по вопросам противодействия коррупции, ед.</t>
  </si>
  <si>
    <t>6.7. Количество проведенных проверок информации о наличии или возможности возникновения конфликта интересов у муниципального служащего, поступающей представителю нанимателя в установленном законодательством порядке, ед.</t>
  </si>
  <si>
    <t>6.8. Количество проведенных проверок, направленных на выявление факторов неправомерного отчуждения муниципальной собственности, ед.</t>
  </si>
  <si>
    <t>7.1. Протяженность минерализированных полос в местах примыкания территории городского округа Жигулевск к лесным массивам, км.</t>
  </si>
  <si>
    <t>7.2. Количество добровольных пожарных, чел.</t>
  </si>
  <si>
    <t>7.3. Количество проведенных пожарно-профилактических мероприятий, ед.</t>
  </si>
  <si>
    <t>8.3. Количество чрезвычайных ситуаций, произошедших на территории городского округа Жигулевск, ед.</t>
  </si>
  <si>
    <t>8.4. Число погибших и пострадавших при чрезвычайных ситуациях, чел.</t>
  </si>
  <si>
    <t>9.1. Количество профилактических мероприятий по обеспечению безопасности людей на водных объектах, ед.</t>
  </si>
  <si>
    <t>10.1. Площадь, на которой проведены дератизационные обработки от грызунов, га.</t>
  </si>
  <si>
    <t>10.2. Площадь на которой проведены акарицидные обработки от клещей, га</t>
  </si>
  <si>
    <t>10.3. Площадь муниципальных объектов, на которой проведены обработки от грызунов и членистоногих (дератизация, дезинсекция), га</t>
  </si>
  <si>
    <t>10.4. Количество отловленных животных без владельцев, ед.</t>
  </si>
  <si>
    <t>11.1. Количество зарегистрированных утечек информации ограниченного доступа и персональных данных, ед.</t>
  </si>
  <si>
    <t>4. Оценка возмещения лицам, в чьей собственности находятся жилые помещения, входящие в аварийный фонд в соответствии со статьей 32 Жилищного кодекса Российской Федерации, шт.</t>
  </si>
  <si>
    <t>Задача 1. Участие населения городского округа Жигулевск в решении социально значимых вопросов</t>
  </si>
  <si>
    <t>3. Проведение комплексных кадастровых работ (ККР), ед.</t>
  </si>
  <si>
    <t>Порядок заявительный. Обратились меньшее количество медицинских работников. Выплаты осуществляются в течении 20 рабочих дней с момента окончания квартала (запланированная сумма 210 тыс.руб.)</t>
  </si>
  <si>
    <t>98,90% (всего р.м. 9254, из них на 9153 р.м. проведена СОУТ)</t>
  </si>
  <si>
    <t>51,25% (всего в 2025 г.82 публикаций: 12 в газете, 60 на официальном сайте)</t>
  </si>
  <si>
    <t>7.1. Численность пострадавших в результате несчастных случаев на производстве со смертельным исходом, чел.</t>
  </si>
  <si>
    <t>7.2. Численность пострадавших в результате несчастных случаев на производстве с утратой трудоспособности на 1 рабочий день и более, чел.</t>
  </si>
  <si>
    <t>7.3. Количество дней временной нетрудоспособности в связи с несчастным случаем на производстве в расчете на 1 пострадавшего, дн.</t>
  </si>
  <si>
    <t>7.4.Численность работников с впервые установленным профессиональным заболеванием, чел.</t>
  </si>
  <si>
    <t>В соответствии с заключенными договорами, 08.07.2025 заключен договор на 5 объектов</t>
  </si>
  <si>
    <t>Данные за 2 квартал будут представлены Федеральной службой государственной статистики в августе 2025 года</t>
  </si>
  <si>
    <t>1.1. Количество консультаций, данных ветеранам, по вопросам предоставления мер социальной поддержки, чел.</t>
  </si>
  <si>
    <t>2.1. Количество ветеранов, прошедших ежегодный медицинский осмотр, чел.</t>
  </si>
  <si>
    <t>2.2. Количество ветеранов, получивших социальные услуги, чел.</t>
  </si>
  <si>
    <t>2.3. Количество ветеранов, получивших услуги пункта проката технических средств реабилитации, чел.</t>
  </si>
  <si>
    <t>2.4. Количество ветеранов, обученных навыкам пользования техническими средствами реабилитации, чел.</t>
  </si>
  <si>
    <t>2.5. Количество ветеранов, обеспеченных путевками на санаторно-курортное лечение, чел.</t>
  </si>
  <si>
    <t>3.1. Количество ветеранов, охваченных культурно-массовыми и спортивными мероприятиями, чел.</t>
  </si>
  <si>
    <t>Задача 1. Обеспечение мероприятий по медицинской, социальной и психологической реабилитации инвалидов</t>
  </si>
  <si>
    <t>1.1. Количество инвалидов, которым определены показания для проведения  эндопротезирования, глазопротезирования, кардиохирургических операций, чел.</t>
  </si>
  <si>
    <t>1.2. Количество инвалидов, поставленных на диспансерный учет для восстановительно-поддерживающей терапии, чел.</t>
  </si>
  <si>
    <t>1.3. Количество лиц, прошедших  диспансеризацию из числа лиц, впервые признанных инвалидами и инвалидов трудоспособного возраста, чел.</t>
  </si>
  <si>
    <t>1.4. Количество обследованных инвалидов по рекомендации БМСЭ, чел.</t>
  </si>
  <si>
    <t xml:space="preserve">1.5. Количество инвалидов, направленных в реабилитационные центры, чел. </t>
  </si>
  <si>
    <t>1.6. Количество безработных инвалидов, направленных на обучение согласно индивидуальной программе реабилитации (ИПР), чел.</t>
  </si>
  <si>
    <t xml:space="preserve">1.7. Количество  безработных инвалидов, получивших профориентационные консультации, чел. </t>
  </si>
  <si>
    <t>1.8. Количество безработных  инвалидов, получившие государственные услуги по социальной адаптации, чел.</t>
  </si>
  <si>
    <t xml:space="preserve">1.9. Количество  безработных инвалидов, направленных  на временные работы, чел. </t>
  </si>
  <si>
    <t>1.10. Количество  безработных инвалидов, направленных  на  общественные работы, чел.</t>
  </si>
  <si>
    <t>1.11. Количество безработных инвалидов, получивших государственные услуги по психологической поддержке, чел.</t>
  </si>
  <si>
    <t>2.1. Количество инвалидов, обеспеченных  вспомогательными техническими средствами реабилитации в соответствии с индивидуальными программами реабилитации, чел. /средств (шт.)</t>
  </si>
  <si>
    <t>2.2. Количество инвалидов, получивших  услуги пункта проката вспомогательных технических средств реабилитации за счет средств областного бюджета, чел.</t>
  </si>
  <si>
    <t xml:space="preserve">2.3. Количество инвалидов,  обученных  навыкам пользования техническими средствами реабилитации, чел. </t>
  </si>
  <si>
    <t>4.1. Количество культурно-массовых и спортивных мероприятий, проведенных для инвалидов и детей-инвалидов, ед./чел.</t>
  </si>
  <si>
    <t>5.2. Количество консультаций, данных инвалидам по вопросам предоставления мер социальной поддержки, ед.</t>
  </si>
  <si>
    <t xml:space="preserve">Количество ветеранов обратившихся        </t>
  </si>
  <si>
    <t xml:space="preserve">Количество обратившихся  в ГБУЗ СО ЦГБ      </t>
  </si>
  <si>
    <t xml:space="preserve">Количество ветеранов/пенсионеров состоящих на социальном обслуживании </t>
  </si>
  <si>
    <t>Количество обратившихся в КЦСО</t>
  </si>
  <si>
    <t xml:space="preserve">Количество путевок выделяемых МСДиСП </t>
  </si>
  <si>
    <t>Количество ветеранов обратившихся в КЦСО</t>
  </si>
  <si>
    <t>Количество принявших участие в мероприятиях</t>
  </si>
  <si>
    <t>Задача 3. Создание условий для активного участия ветеранов в общественной жизни, упрочение социальных связей</t>
  </si>
  <si>
    <t>Количество обратившихся        на БМСЭ</t>
  </si>
  <si>
    <t>Количество обратившихся в ГБУ СО ЦСО</t>
  </si>
  <si>
    <t>Отсутствие финансирования</t>
  </si>
  <si>
    <t>Количество обратившихся        граждан за компенсацией</t>
  </si>
  <si>
    <t>Количество проводимых мероприятий за пределами городского округа</t>
  </si>
  <si>
    <t>Количество обратившихся граждан</t>
  </si>
  <si>
    <t xml:space="preserve">1.1. Количество проведенных официальных физкультурных и спортивных мероприятий, ед.
</t>
  </si>
  <si>
    <t>1.2. Доля жителей городского округа Жигулевск, регулярно занимающихся физической культурой и спортом, %</t>
  </si>
  <si>
    <t>1.3. Доля граждан в возрасте от 25 до 54 лет (женщины) и до 59 лет (мужчины) включительно, регулярно занимающихся физической культурой и спортом, %</t>
  </si>
  <si>
    <t>1.4. Доля граждан в возрасте от 55 лет (женщины) и от 60 лет (мужчины) до 79 лет включительно, регулярно занимающихся физической культурой и спортом, %</t>
  </si>
  <si>
    <t>1.5. Количество предоставленных услуг МАУ "ЦРФКИС", услуг</t>
  </si>
  <si>
    <t>1.7. Уровень обеспеченности населения спортивными сооружениями исходя из единовременной пропускной способности объектов спорта, %</t>
  </si>
  <si>
    <t>2.1. Количество опубликованных материалов о потенциальных возможностях для занятий физической культурой и спортом, о проводимых физкультурно-спортивных мероприятиях, достижениях спортсменов, материалов, пропагандирующих здоровый образ жизни, ед.</t>
  </si>
  <si>
    <t>2.2. Удельный вес социально ориентированных некоммерческих организаций, оказывающих услуги в области физической культуры и спорта, от общего количества организаций, оказывающих услуги в области физической культуры и спорта, %</t>
  </si>
  <si>
    <t>1.9. Объем трат туристов, млн.руб.</t>
  </si>
  <si>
    <t xml:space="preserve">1.3. Площадь окрашиваемых территорий, м2 </t>
  </si>
  <si>
    <t>1.15. Количество очищенных прудов, шт.</t>
  </si>
  <si>
    <t>4.8. Обеспечение своевременного ухода за бесхозными могилами спец.квартала кладбища, шт.</t>
  </si>
  <si>
    <t>Факт ЦИ ниже плана, что свидетельствует о благоприятном развитии оперативной обстановки на территории г.о. Жигулевск</t>
  </si>
  <si>
    <t>4.1. Количество зарегистрированных проявлений терроризма и экстремизма в городском округе Жигулёвск, ед.</t>
  </si>
  <si>
    <t>6.1. Доля нормативных правовых актов, прошедших антикоррупционную экспертизу, от общего количества нормативных правовых актов, принятых в отчетном периоде, %</t>
  </si>
  <si>
    <t>6.3. Количество проведенных обследований антикоррупционной деятельности структурных подразделений администрации городского округа Жигулевск, ед.</t>
  </si>
  <si>
    <t>6.6. Количество проведенных плановых проверок при размещении муниципального заказа в целях предупреждения и выявления нарушений законодательства Российской Федерации о размещении заказов и иных нормативных правовых актов, ед.</t>
  </si>
  <si>
    <t>8.5. Доля выездов спасателей аварийной спасательной группы МКУ «Управление по вопросам общественной безопасности "городского округа Жигулевск Самарской области на вызовы, в результате которых оказана помощь населению городского округа Жигулевск, оказавшемуся в ситуации, угрожающей жизни и (или) здоровью и (или) сохранности имущества, в том числе пожары, аварийно-спасательные работы, поисково-спасательные работы, дорожно-транспортные происшествия и происшествия на водных объектах, от общего количества выездов, %</t>
  </si>
  <si>
    <t>11.2. Количество нарушений установленных российским законодательством требований по защите такой информации персональных данных в администрации городского округа Жигулевск, а также в муниципальных предприятиях (учреждениях), ед.</t>
  </si>
  <si>
    <t>1.8. Количество учреждений физической культуры и спорта, в которые поставлены спортивная экипировка, оборудование и инвентарь</t>
  </si>
  <si>
    <t>1.2. Доля муниципальных учреждений культуры, здания которых находятся в удовлетворительном состоянии в общем количестве муниципальных учреждений культуры к 2030 году, %</t>
  </si>
  <si>
    <t>2.2. Количество представленных (во всех формах) зрителю музейных предметов, ед.</t>
  </si>
  <si>
    <t>4.3. Удовлетворенность населения качеством предоставления муниципальных услуг в сфере культуры, %</t>
  </si>
  <si>
    <t>Задача 2.  Поддержка молодежных инициатив, деятельности детских и молодежных объединений городского округа Жигулевск</t>
  </si>
  <si>
    <t>Задача 6. Организация отдыха, оздоровления детей и подростков в каникулярное время</t>
  </si>
  <si>
    <t>Задача 1 Своевременная подготовка и опубликование в полном объеме нормативно-правовых актов городского округа Жигулевск</t>
  </si>
  <si>
    <t>100% (всего в 2025 году: 8 совещания с СОТ, 2 заседание координац. совета, 2 заседание трехсторонн. комиссии)</t>
  </si>
  <si>
    <t>В 2 квартале 2025 года несчастных случаев на производстве со смертельным исходом на территории городского округа не зарегистрировано</t>
  </si>
  <si>
    <t>2.4. Количество СОНКО, принявших участие в конкурсах грантов, ед.</t>
  </si>
  <si>
    <t>1. Количество земельных участков, поставленных на государственный кадастровый учет, ед.</t>
  </si>
  <si>
    <t xml:space="preserve">Превышение показателя целевого индикатора связанно с увеличением постановки на ГКУ земельных участков, расположенных под МКД (многоквартирные жилые дома) на территории городского округа Жигулевск Самарской области </t>
  </si>
  <si>
    <t>2. Количество инициированных проектов по поддержке общественных инициатив, ед.</t>
  </si>
  <si>
    <t>3. Количество реализованных проектов по поддержке общественных инициатив, ед.</t>
  </si>
  <si>
    <t xml:space="preserve">Муниципальная программа "Развитие систем теплоснабжения городского округа Жигулевск Самарской области" на 2024-2027 годы.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</si>
  <si>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Финансирование программы, тыс.руб.</t>
  </si>
  <si>
    <t>1.6. Количество обустроенных мест массового отдыха населения в водоохранных зонах, на особо охраняемых и других природных территориях элементами сбора и удаления отходов, шт.</t>
  </si>
  <si>
    <t>1.16. Количество расчищенных территорий в с. Бахилова Поляна для проведения геодезических работ по разбивке земельных участков, шт.</t>
  </si>
  <si>
    <t>1.17. Количество благоустроенных территорий парка с. Ширяево вокруг Монумента погибшим воинам, шт.</t>
  </si>
  <si>
    <t>1.12. Количество отремонтированных подпорных стенок и лестниц, шт.</t>
  </si>
  <si>
    <t>1.9. Количество благоустроенных территорий общего пользования в рамках реализации мероприятий государственной программы "Поддержка инициатив населения муниципальных образований в Самарской области", шт.</t>
  </si>
  <si>
    <t>1.18. Количество отремонтированных тротуаров по адресу: ул. Приволжская 5 ("Памятник Герою Советского Союза Ф.И.Ткачеву" в сквере на пересечении улиц Приволжской и Гагарина, шт.</t>
  </si>
  <si>
    <t>1.20. Количество отремонтированных ограждений на ул. Победы, ед.</t>
  </si>
  <si>
    <t>1.19. Количество проведенных работ по ремонту ступеней на территории парка "им.40-летия ВЛКСМ", ед.</t>
  </si>
  <si>
    <t>Задача 1. Повышение безопасности дорожного движения на территории городского округа Жигулевск</t>
  </si>
  <si>
    <t>4. Площадь ямочного ремонта внутриквартальных дорог, м2</t>
  </si>
  <si>
    <t>5. Протяженность автодорог и дорог частного сектора, включенных в муниципальное задание МБУ "Благоустройство", км</t>
  </si>
  <si>
    <t>6. Доля протяженности автомобильных дорог общего пользования местного значения, отвечающих нормативным требованиям к 2030 году - 90%, %</t>
  </si>
  <si>
    <t>7. Снижение количества ДТП с пострадавшими на 40% к 2030 году, %</t>
  </si>
  <si>
    <t>Факт ЦИ равен нулю, что свидетельствует о благоприятном развитии оперативной обстановки на территории г.о. Жигулевск</t>
  </si>
  <si>
    <t>Задача 1. Охрана общественного порядка, в том числе при проведении спортивных, зрелищных и иных массовых мероприятий</t>
  </si>
  <si>
    <t>Задача 2. Противодействие незаконной миграции, социальная и культурная адаптация и интеграция мигрантов</t>
  </si>
  <si>
    <t>Задача 3. Предупреждение безнадзорности, беспризорности, проявлений радикализма, профилактика экстремистских и иных преступных проявлений и антиобщественных действий среди несовершеннолетних и молодежи</t>
  </si>
  <si>
    <t>Задача 4. Противодействие терроризму, повышение уровня антитеррористической защищенности мест массового пребывания людей, объектов жизнеобеспечения населения, объектов топливно-энергетического комплекса, объектов транспортной инфраструктуры, других критически важных и потенциально опасных объектов</t>
  </si>
  <si>
    <t>Задача 5. Противодействие незаконному обороту наркотических средств, психотропных веществ и их прекурсоров</t>
  </si>
  <si>
    <t>Задача 6. Противодействие коррупции, выявление и устранение причин и условий ее возникновения</t>
  </si>
  <si>
    <t>Задача 7. Обеспечение пожарной безопасности</t>
  </si>
  <si>
    <t>Задача 8. Защита населения (территории) от чрезвычайных ситуаций природного и техногенного характера, ведение гражданской обороны</t>
  </si>
  <si>
    <t>Задача 9. Обеспечение безопасности людей на водных объектах</t>
  </si>
  <si>
    <t>Задача 10. Обеспечение защиты населения от опасных инфекционных заболеваний, способных вызвать чрезвычайную ситуацию в области санитарно-эпидемиологического благополучия населения</t>
  </si>
  <si>
    <t>Задача 11. Обеспечение информационной безопасности</t>
  </si>
  <si>
    <t>4.5. Количество установленного видеонаблюдения правоохранительной направленности, ед.</t>
  </si>
  <si>
    <t>4.6. Количество изготовленных листовок и баннеров, касающихся проведения специальной военной операции, ед.</t>
  </si>
  <si>
    <t>1.3. Количество избирательных участков, подлежащих охране во время проведения выборов в границах г.о.Жигулевск, ед.</t>
  </si>
  <si>
    <t>8.2. Выполнение плана комплектования учебных учреждений Самарской области на учебный год от городского округа Жигулевск, %</t>
  </si>
  <si>
    <t>8.1. Количество обученных специалистов организации в МКУ "Управление по вопросам общественной безопасности" городского округа Жигулевск Самарской области, чел.</t>
  </si>
  <si>
    <t>Задача 1. Предоставление молодым семьям - участникам программы социальных выплат на приобретение жилья или строительство индивидуального жилого дома</t>
  </si>
  <si>
    <t>в том числе ИЖС, кв.м</t>
  </si>
  <si>
    <t>в том числе количество внесенных изменений в Генеральный план городского округа Жигулевск</t>
  </si>
  <si>
    <t>У 12 молодых семей срок освоения социальной выплаты до октября 2025 года, у 7 молодых семей срок освоения социальной выплаты до 28.12.2025 г.</t>
  </si>
  <si>
    <t>1.1. Количество молодых семей, улучшивших жилищные условия, ед.</t>
  </si>
  <si>
    <t>Задача 4. Оптимизация системы обращения с отходами производства и потребления</t>
  </si>
  <si>
    <t>1.1. Количество маршрутных наблюдений за загрязнением атмосферного воздуха, шт.</t>
  </si>
  <si>
    <t>1.2. Объем выбросов загрязняющих веществ в атмосферу, тыс.т.</t>
  </si>
  <si>
    <t>2.1. Количество проведенных субботников "Зеленая весна" на территории г.о.Жигулевск, шт.</t>
  </si>
  <si>
    <t>3.1. Количество ликвидированных и рекультивированных массивов существующих объектов размещения отходов, шт.</t>
  </si>
  <si>
    <t>4.1. Количество отремонтированных контейнерных площадок, шт.</t>
  </si>
  <si>
    <t>4.2. Количество приобретенных мусоросборников, предназначенных для складирования твердых коммунальных отходов, шт.</t>
  </si>
  <si>
    <t>4.3. Количество обустроенных контейнерных площадок, шт.</t>
  </si>
  <si>
    <t>4.4. Количество ликвидированных несанкционированных объектов размещения отходов, шт.</t>
  </si>
  <si>
    <t>Задача 3. Проведение рекультивации земельного участка</t>
  </si>
  <si>
    <t>Задача 2. Улучшение санитарного состояния водных объектов и прилегающих зон в пределах городского округа Жигулевск</t>
  </si>
  <si>
    <t>Задача 1. Организация контроля за состоянием атмосферного воздуха на территории городского округа Жигулевск</t>
  </si>
  <si>
    <t>1.1. Годовой объем ввода жилья, кв.м</t>
  </si>
  <si>
    <t>1.2. Реализация мероприятий по разработке градостроительной документации</t>
  </si>
  <si>
    <t>1.3. Количество внесенных изменений  в Правила землепользования и застройки городского округа Жигулевск</t>
  </si>
  <si>
    <t>Факт ЦИ равен нулю, что свидетельствует о благоприятном экологическом состоянии воздуха</t>
  </si>
  <si>
    <t>Задача 2. Устранение аварийных ситуаций, связанных с техническим состоянием зданий и систем жизнеобеспечения образовательных учреждений, повышение противопожарной безопасности объектов</t>
  </si>
  <si>
    <t>Жалобы отсутствуют</t>
  </si>
  <si>
    <t>Случаев закрытия объектов не зафиксировано</t>
  </si>
  <si>
    <t>Случаев отключения от источников энергоресурсов не зарегистрировано</t>
  </si>
  <si>
    <t>1.1. Количество случаев отключения потребителей от источников энергоресурсов по причине несвоевременных расчетов за поставленные ресурсы, шт.</t>
  </si>
  <si>
    <t>2.1. Количество жалоб потребителей на несвоевременное оказание услуг по причине неудовлетворительного технического обслуживания, шт.</t>
  </si>
  <si>
    <t>2.2. Количество случаев закрытия объектов по причине нарушения противопожарного режима и несвоевременного устранения предписаний ОГПН, %</t>
  </si>
  <si>
    <t>2.3. Количество случаев закрытия объектов образования на срок более одних суток по причине несвоевременного устранения аварий систем инженерного обеспечения (электро, тепло, водоснабжения), шт.</t>
  </si>
  <si>
    <t>3.1. Количество капитально отремонтированных зданий общеобразовательных учреждений, находящихся в оперативном управлении МКУ "ТОиЭЗ", шт.</t>
  </si>
  <si>
    <t>3.2. Количество зданий общеобразовательных учреждений, находящихся в оперативном управлении МКУ "ТОиЭЗ", подготовленных к новому учебному году, шт.</t>
  </si>
  <si>
    <t>3.3. Количество зданий дошкольных образовательных учреждений, находящихся в оперативном управлении МКУ "ТОиЭЗ", подготовленных к новому учебному году, шт.</t>
  </si>
  <si>
    <t>3.4. Количество отремонтированных пищеблоков в общеобразовательных учреждениях, шт.</t>
  </si>
  <si>
    <t>3.5. Количество зданий общеобразовательных учреждений, в которых проведена замена систем противопожарной безопасности со сроком службы 10 и более лет, шт.</t>
  </si>
  <si>
    <t>3.6. Доля общеобразовательных учреждений, здания которых находятся в аварийном состоянии или требуют капитального ремонта, %</t>
  </si>
  <si>
    <t>3.7. Доля дошкольных образовательных учреждений, здания которых находятся в аварийном состоянии или требуют капитального ремонта, %</t>
  </si>
  <si>
    <t>3.8. Доля общеобразовательных и дошкольных  учреждений, в зданиях которых созданы условия для обучения детей с инвалидностью и детей с ОВЗ, %</t>
  </si>
  <si>
    <t>3.9. Доля образовательных  учреждений, в зданиях которых проведены мероприятия по замене систем противопожарной безопасности со сроком службы 10 и более лет, %</t>
  </si>
  <si>
    <t>2.4. Количество случаев закрытия объектов по причине нарушения санэпидемиологического состояния и несвоевременного устранения предписаний ОРПН, шт.</t>
  </si>
  <si>
    <t>1.6. Количество созданных спортивных объектов по месту жительства, на территории образовательных учреждений, ед.</t>
  </si>
  <si>
    <t>1.4. Количество приобретенного специализированного автотранспорта для обслуживания населения удаленных территорий, ед.</t>
  </si>
  <si>
    <t>1.3. Количество созданных модельных библиотек, ед.</t>
  </si>
  <si>
    <t xml:space="preserve">Итоговое значение показателя будет достигнуто в 3 квартале </t>
  </si>
  <si>
    <t xml:space="preserve">Итоговое значение показателя будет достигнуто в 4 квартале </t>
  </si>
  <si>
    <t>2.1. Доля расходов, направленных на приобретение основных средств, в общем объеме расходов муниципальных учреждений культуры, %</t>
  </si>
  <si>
    <t>3.1. Количество детей,  привлекаемых к участию в творческих мероприятиях, чел.</t>
  </si>
  <si>
    <t>4.2. Количество участников культурно-досуговых мероприятий, проводимых муниципальными учреждениями клубного типа, чел.</t>
  </si>
  <si>
    <t>4.4. Доля учащихся с 1 по 4 классы общеобразовательных учреждений городского округа Жигулевск Самарской области, вовлеченных в движение "Орлята России" к 2030 году, %</t>
  </si>
  <si>
    <t>1.1. Количество созданных рабочих мест для несовершеннолетних граждан, принявших участие в мероприятиях в период каникул и свободное от учебы время, ед.</t>
  </si>
  <si>
    <t>2.1. Количество молодежных объединений, принявших участие в мероприятиях городского и (или) областного и (или) всероссийского уровней, ед.</t>
  </si>
  <si>
    <t>2.2. Количество молодежи, вовлеченной в добровольческую деятельность, чел.</t>
  </si>
  <si>
    <t>2.3. Доля молодых людей, вовлеченных в добровольческую деятельность, %</t>
  </si>
  <si>
    <t>2.4. Количество участников слета детских организаций, чел.</t>
  </si>
  <si>
    <t>2.5. Количество молодежных объединений, принявших участие в Слете детских и молодежных объединений, ед.</t>
  </si>
  <si>
    <t>7.1. Количество организованных мероприятий в рамках текущей деятельности, ед.</t>
  </si>
  <si>
    <t>6.1. Количество  детей, пребывающих в лагерях дневного пребывания, чел.</t>
  </si>
  <si>
    <t>5.1. Количество мероприятий, направленных на профилактику асоциального и деструктивного поведения подростков и молодежи, поддержка детей и молодежи, находящейся в социально-опасном положении, ед.</t>
  </si>
  <si>
    <t>4.1. Количество городских мероприятий в сфере молодежной политики, ед.</t>
  </si>
  <si>
    <t>4.2. Количество посещений мероприятий, ед.</t>
  </si>
  <si>
    <t>4.3. Количество поддержанных студентов педагогов, чел.</t>
  </si>
  <si>
    <t xml:space="preserve">3.1. Количество граждан, регулярно участвующих в работе патриотических объединений и клубов, чел. </t>
  </si>
  <si>
    <t>3.2. Доля молодых людей, участвующих в проектах и программах, направленных на профессиональное и личностное развитие, %</t>
  </si>
  <si>
    <t>3.3. Доля молодых людей, участвующих в проектах и программах, направленных на патриотическое воспитание, %</t>
  </si>
  <si>
    <t>3.4. Количество участников патриотического фестиваля "За нами Россия!", чел.</t>
  </si>
  <si>
    <t>3.5. Количество зрителей патриотического фестиваля "За нами Россия!", чел.</t>
  </si>
  <si>
    <t>Задача 1. Координация взаимодействия администрации городского округа Жигулевск, общественных объединений, других учреждений и организаций при решении проблем ветеранов</t>
  </si>
  <si>
    <t>Задача 2. Организация медико-социальной реабилитации ветеранов и граждан пожилого возраста</t>
  </si>
  <si>
    <t>3.2. Количество проведенных культурно-массовых и спортивных мероприятий для ветеранов и граждан пожилого возраста, ед.</t>
  </si>
  <si>
    <t xml:space="preserve">Количество направлений выделенных министерством здравоохранения </t>
  </si>
  <si>
    <t xml:space="preserve">Количество определено министерством труда, занятости и миграционной политики </t>
  </si>
  <si>
    <t>3.1. Количество адаптированных жилых помещений и общедомового имущества с учетом требований их доступности для маломобильных граждан, ед.</t>
  </si>
  <si>
    <t>Задача 5. Информационное, кадровое и методическое обеспечение системы реабилитации инвалидов</t>
  </si>
  <si>
    <t>5.1. Количество публикаций и телерепортажей, посвященных актуальным проблемам инвалидов, деятельности их общественных организаций; освещающих мероприятия по созданию безбарьерной среды жизнедеятельности для маломобильных групп населения в г.о.Жигулевск, ед.</t>
  </si>
  <si>
    <t xml:space="preserve">Количество публикаций в сми и сети интернет </t>
  </si>
  <si>
    <t>Количество обратившихся в УСЗН, КЦСОН и КСПН</t>
  </si>
  <si>
    <t xml:space="preserve">Количество средств выделенных МСДиСП </t>
  </si>
  <si>
    <t>1. Количество порций компенсируемых в размере 100% понесенных расходов за питание в общеобразовательных учреждениях детям из многодетных семей, получающих пенсию по потере кормильца,  детям-инвалидам, в размере 50%  одного вида  питания (обед или завтрак) детям из многодетных семей, признанных в установленном порядке малоимущими, пор.</t>
  </si>
  <si>
    <t>1. Количество поездок к местам проведения мероприятий для участников специальной военной операции и членов их семей, ед.</t>
  </si>
  <si>
    <t>2. Количество граждан, получивших компенсацию понесенных расходов членам семей участников СВО, попавших в трудную жизненную ситуацию, чел.</t>
  </si>
  <si>
    <t>2.1. Количество СМСП, получивших услуги в центре "Мой бизнес" в г.о.Жигулевск, ед.</t>
  </si>
  <si>
    <t>2.2. Количество самозанятых граждан, получивших услуги в центре "Мой бизнес" в г.о.Жигулевск, ед.</t>
  </si>
  <si>
    <t>2.3. Количество потенциальных СМСП, получивших услуги в центре "Мой бизнес" в г.о.Жигулевск, ед.</t>
  </si>
  <si>
    <t>2.4. Количество обращений в центр "Мой бизнес" в г.о.Жигулевск за услугами и мерами поддержки, ед.</t>
  </si>
  <si>
    <t>2.5. Доля субъектов МСП, превысивших передельные значения для определения категорий субъектов МСП (микро-, малые, средние), %</t>
  </si>
  <si>
    <t>Задача 4. Развитие и поддержка предпринимательской инициативы. Пропаганда предпринимательства</t>
  </si>
  <si>
    <t>3.1. Количество займов, предоставленных СМСП в Фонде, ед.</t>
  </si>
  <si>
    <t>3.2. Объем займов, предоставленных СМСП в Фонде, млн.руб.</t>
  </si>
  <si>
    <t>3.3. Количество направленных в АО "ГФСО" уникальных субъектов МСП, заинтересованных в получении финансовой поддержки, ед.</t>
  </si>
  <si>
    <t>Количество предоставленных мест для размещения нестационарных торговых объектов без проведения торгов (конкурсов, аукционов) на льготных условиях или на безвозмездной основе производителям товаров (сельскохозяйственных и продовольственных товаров, в том числе фермерской продукции) и организациям потребительской кооперации, ед.</t>
  </si>
  <si>
    <t>Задача 10. Реализация комплекса мер по защите прав потребителей в городском округе Жигулевск</t>
  </si>
  <si>
    <t>Количество мест нестационарных торговых объектов и мобильных объектов общественного питания, включенных в Схему размещения нестационарных торговых объектов, расположенных на территории городского округа Жигулевск, ед.</t>
  </si>
  <si>
    <t>4.1. Количество публикаций в муниципальных СМИ, официальных сайтах, наружная реклама, ед.</t>
  </si>
  <si>
    <t>4.2. Количество СМСП, участников региональных предпринимательских конкурсов, ед.</t>
  </si>
  <si>
    <t>4.3. Количество субъектов МСП, ед.</t>
  </si>
  <si>
    <t>4.4. Количество СМСП, принявших участие во Всероссийском опросе работодателей о перспективной потребности в кадрах, ед.</t>
  </si>
  <si>
    <t>5.1. Количество проведенных мероприятий (семинаров, конференций, круглых столов, встреч по актуальным вопросам предпринимательской деятельности), ед.</t>
  </si>
  <si>
    <t>5.2. Количество СМСП, принявших участие в мероприятиях, проводимых центром "Мой бизнес", чел.</t>
  </si>
  <si>
    <t>6.1. Количество СМСП, отвечающих критериям отнесения к социальному предпринимательству, направленных в МЭР СО (ИКАСО), ед.</t>
  </si>
  <si>
    <t>6.2. Увеличение количества молодых предпринимателей (до 25 лет), ед.</t>
  </si>
  <si>
    <t>6.3. Охват участников мероприятий среди молодежи, чел.</t>
  </si>
  <si>
    <t>6.4. Количество мероприятий для школьников и студентов, ед.</t>
  </si>
  <si>
    <t>6.5. Охват участников мероприятий среди социального, креативного и семейного бизнеса, чел.</t>
  </si>
  <si>
    <t>8.1. Рост оборота розничной торговли к предыдущему году, %</t>
  </si>
  <si>
    <t>8.2. Количество отчетов специализированной организации об оценке рыночной стоимости платы за размещение нестационарного торгового объекта в отношении свободных мест размещения нестационарных торговых объектов, включенных в схему размещения нестационарных торговых объектов на территории городского округа Жигулевск, ед.</t>
  </si>
  <si>
    <t>8.3. Количество организованных ярмарок на территории городского округа Жигулевск в соответствии с действующим законодательством, ед.</t>
  </si>
  <si>
    <t>8.4. Количество выявленных административных правонарушений, ответственность за которые предусмотрена статьей 6.1. Закона Самарской области от 01.11.2007 № 115-ГД "Об административных правонарушениях на территории Самарской области", в целях упорядочивания торговой деятельности на территории городского округа Жигулевск, ед.</t>
  </si>
  <si>
    <t xml:space="preserve">1.1. Количество объектов  муниципального имущества, находящегося в казне, в отношении которых проведена оценка рыночной стоимости, ед. </t>
  </si>
  <si>
    <t>2.1. Количество объектов муниципального имущества, на которые подготовлена техническая документация, ед.</t>
  </si>
  <si>
    <t>Запрашиваемые в ГУП "ЦТИ" технически сведения относятся к информации, предоставляемой в соответствии с проводимой работой по реализации Федерального закона № 518-ФЗ на безвозмездной основе, освоение финансирования планируется до конца года. Изготовление технических планов выполняет МКУ "ЖСЗ" в рамках текущей деятельности. Заключаются договора на изготовление технических паспортов</t>
  </si>
  <si>
    <t>Количество незаселенных жилых помещений муниципального жилищного фонда, содержание которых осуществляется за счет средств программы, помещений (кв.)</t>
  </si>
  <si>
    <t>Задача 6. Увеличение количества муниципального имущества городского округа Жигулевск, в перечне имущества городского округа Жигулевск, предназначенного для предоставления во владение и (или) пользование на долгосрочной основе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предпринимательства, самозанятым гражданам 
Задача 7.  Расширение состава имущества, включаемого в Перечень, улучшение его качества
Задача 8. Увеличение количества имущества, предоставляемого субъектам МСП в долгосрочное владение (пользование) на основании договоров из Перечней
Задача 9. Совершенствование льготного порядка предоставления имущества в аренду
Задача 10. Упрощение и повышение прозрачности процедур предоставления имущества во владение (пользование)</t>
  </si>
  <si>
    <t>2. Доля сданных в аренду субъектами малого и среднего предпринимательства и организациям, образующим инфраструктуру поддержки субъектов малого и среднего предпринимательства, объектов недвижимого имущества. включенных в  перечень, в общем количестве объектов недвижимого имущества, включенных в данный перечень, %</t>
  </si>
  <si>
    <t>Количество помещений муниципального жилищного фонда и нежилых помещений казны для оплаты взносов на капитальный ремонт, ед.</t>
  </si>
  <si>
    <t>1. Ежегодное увеличение не менее чем на 10% количества объектов имущества в перечне имущества городского округа Жигулевск, предназначенного для предоставления во владение и (или) пользование на долгосрочной основе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предпринимательства, самозанятым гражданам, ед.</t>
  </si>
  <si>
    <t xml:space="preserve">Муниципальная программа «Повышение качества предоставления муниципальных услуг» на 2022-2027 годы
</t>
  </si>
  <si>
    <t>Подпрограмма №1:
«Развитие муниципальной службы в городском округе Жигулевск» 
на 2022-2027 годы</t>
  </si>
  <si>
    <t xml:space="preserve">1.1. Актуальность сформированной нормативной базы, регулирующей вопросы муниципальной службы на территории городского округа Жигулевск, %                                       </t>
  </si>
  <si>
    <t>2.1. Доля муниципальных служащих, прошедших обучение по программам повышения квалификации (от количества муниципальных служащих, которым необходимо обучение), %</t>
  </si>
  <si>
    <t>3.1. Доля муниципальных служащих, данные о которых включены в Реестр муниципальных служащих городского округа Жигулевск (от общего количества муниципальных служащих), %</t>
  </si>
  <si>
    <t>3.2. Доля должностей муниципальной службы, для которых утверждены должностные инструкции, соответствующие требованиям, установленным муниципальными правовыми актами городского округа Жигулевск, %</t>
  </si>
  <si>
    <t>2.2. Количество муниципальных служащих, принявших участие в мероприятиях, проводимых Правительством Самарской области, чел.</t>
  </si>
  <si>
    <t>4.1. Доля должностей муниципальной службы, для которых сформирован кадровый резерв от общего количества должностей муниципальной службы, для которых требуется формирование кадрового резерва, %</t>
  </si>
  <si>
    <t>4.2. Наличие программного продукта АКС управления персоналом (с необходимым количеством специальных модулей), ед.</t>
  </si>
  <si>
    <t>4.3. Количество поощрений муниципальных служащих, ед.</t>
  </si>
  <si>
    <t>5.1. Количество заседаний комиссии по соблюдению требований к служебному поведению муниципальных служащих и регулированию конфликта интересов на муниципальной службе, ед.</t>
  </si>
  <si>
    <t>5.2. Актуализация размещенной информации по вопросам муниципальной службы, %</t>
  </si>
  <si>
    <t>5.3. Доля сведений о доходах, о расходах, об имуществе и обязательствах имущественного характера, представленных муниципальными служащими и членами их семей, в отношении которых проведен внутренний мониторинг на их полноту и достоверность (от общего количества предоставленных сведений), %</t>
  </si>
  <si>
    <t>6.1. Доля муниципальных услуг, предоставляемых в электронном виде, %</t>
  </si>
  <si>
    <t>1.1. Соблюдение сроков оказания государственных и муниципальных услуг (в том числе предельных сроков осуществления административных процедур, указанных в соглашениях с органами власти и организациями, ответственными за оказание государственных и муниципальных услуг, предоставляемых на базе МФЦ), %</t>
  </si>
  <si>
    <t>1.2. Отсутствие жалоб потребителей государственных и муниципальных услуг, жалобы</t>
  </si>
  <si>
    <t>1.3. Удовлетворенность потребителей государственных и муниципальных услуг работой МФЦ, %</t>
  </si>
  <si>
    <t>1.1. Соблюдение сроков, полноты и достоверности донесения информации, %</t>
  </si>
  <si>
    <t>117,43% (обучено 4917 чел. из запланированных к обучению на 2025 год 4187 чел - 1/3 от общего кол-ва работников)</t>
  </si>
  <si>
    <t>5.1. Количество опубликованных в городской газете и на официальном сайте администрации городского округа Жигулевск статей по вопросам охраны труда, ед.</t>
  </si>
  <si>
    <t>5.3. Количество проведенных городских семинаров и совещаний с рассмотрением вопросов охраны труда, ед.</t>
  </si>
  <si>
    <t>5.4. Количество подписок на журналы по охране труда, ед.</t>
  </si>
  <si>
    <t>В 1 квартале 2025 года несчастных случаев на производстве на территории городского округа не зарегистрировано, во 2 квартале АО "АКОМ" 1 н/с легкий</t>
  </si>
  <si>
    <t>2.5. Наличие реестра СОНКО - получателей муниципальной поддержки, ед.</t>
  </si>
  <si>
    <t>Денежная выплата осуществляется два раза в год: 
1) не позднее 10 августа текущего финансового года за период с 1 января по 30 июня текущего финансового года;
2) не позднее 10 декабря текущего финансового года за период с 1 июля по 31 декабря текущего финансового года</t>
  </si>
  <si>
    <t>3.2. Количество участников социально значимых мероприятий и проектов, реализованных СОНКО на территории городского округа Жигулевск, чел.</t>
  </si>
  <si>
    <t>Задача 1. Повышение обеспеченности врачебными кадрами,снижение коэффициента совместительства</t>
  </si>
  <si>
    <t>1.1. Количество медицинских работников, получивших компенсацию расходов по договору найма (поднайма) жилого помещения, чел.</t>
  </si>
  <si>
    <t>Задача 2. Улучшение качества и доступности медицинской помощи населению городского округа Жигулевск</t>
  </si>
  <si>
    <t>1.1. Количество визуальных осмотров многоквартирных жилых домов, шт.</t>
  </si>
  <si>
    <t>4. Доля внебюджетных средств, привлеченных для софинансирования проектов по поддержке общественных инициатив в денежной форме и (или) неденежной форме (неоплачиваемый вклад), %</t>
  </si>
  <si>
    <t>Показатели будут достигнуты в 3 квартале</t>
  </si>
  <si>
    <t>Показатели будут достигнуты в 4 квартале</t>
  </si>
  <si>
    <t>Задача 1. Переселение граждан из многоквартирных жилых домов, признанных в установленном порядке аварийными и подлежащими сносу или реконструкции в период с 1 января 2017 года до 01 января 2022 года                                           Задача 2. Предоставление государственной поддержки на переселение граждан из аварийного жилищного фонда</t>
  </si>
  <si>
    <t>1. Количество обследований водоприемных оголовков водозаборного сооружения водоснабжения г.о.Жигулевск, шт.</t>
  </si>
  <si>
    <t>2. Снижение аварийности объектов водоснабжения, %</t>
  </si>
  <si>
    <t>3. Количество актуализированных схем водоснабжения и водоотведения на территории г.о.Жигулевск, шт.</t>
  </si>
  <si>
    <t>4. Количество проведенных инвентаризаций объектов водоснабжения и водоотведения с целью определения их эксплуатационного состояния, шт.</t>
  </si>
  <si>
    <t>5. Количество проведенных технических обследований систем водоснабжения и водоотведения городского округа Жигулевск Самарской области и актуализации схемы водоснабжения и водоотведения</t>
  </si>
  <si>
    <t>1. Количество реконструированных котельных</t>
  </si>
  <si>
    <t>1. Количество проведённых строительных контролей на объекте "Капитальный ремонт сетей теплоснабжения и ГВС котельных 13А и 22 А</t>
  </si>
  <si>
    <t>2. Количество проведенного технического обследования сетей теплоснабжения и ГВС котельных 13А, 22А</t>
  </si>
  <si>
    <t>3. Количество проведенных сортировок демонтированных труб на объекте "Капитальный ремонт сетей теплоснабжения и ГВС котельных 13А и 22А"</t>
  </si>
  <si>
    <t>1. Количество актуализация схемы теплоснабжения в административных границах городского округа Жигулевск, шт.</t>
  </si>
  <si>
    <t>2. Количество проведенных аварийно-восстановительных работ на кабельной линии к котельной № 25</t>
  </si>
  <si>
    <t>1. Объем сбросов загрязненных сточных вод, отводимых в реку Волга Самарской области на территории городского округа Жигулевск в результате реконструкции канализационных очистных сооружений, тыс.м3/год</t>
  </si>
  <si>
    <t>2. Количество проведенных лабораторно-инструментальных исследований с выдачей протоколов и экспертных заключений объекту "Реконструкция канализационных очистных сооружений с. Солнечная Поляна г.о.Жигулевск", шт.</t>
  </si>
  <si>
    <t>1. Количество граждан, ежегодно проходящих профилактический осмотр и (или) диспансеризацию, человек</t>
  </si>
  <si>
    <t>2. Количество публикаций в СМИ и в сети Интернет направленных на формирование здорового образа жизни, шт.</t>
  </si>
  <si>
    <t>3. Количество проведенных городских мероприятий мотивирующих граждан к здоровому образу жизни, шт.</t>
  </si>
  <si>
    <t>4. Количество участников молодежных акций антиалкогольной, антинаркотической и антитабачной направленности, чел.</t>
  </si>
  <si>
    <t>5. Проведение физкультурно-оздоровительных мероприятий среди различных категорий граждан по месту работы и учебы, направленных на формирование ЗОЖ, в том числе предусматривающих выполнение нормативов комплекса ГТО, шт.</t>
  </si>
  <si>
    <t>1. Количество благоустроенных дворовых территорий, шт.</t>
  </si>
  <si>
    <t>2. Количество благоустроенных муниципальных территорий общего пользования, шт.</t>
  </si>
  <si>
    <t>3. Количество разработанных конкурсных заявок, шт.</t>
  </si>
  <si>
    <t>4. Доля благоустроенных муниципальных территорий общего пользования, %</t>
  </si>
  <si>
    <t>5. Доля благоустроенных дворовых территорий, %</t>
  </si>
  <si>
    <t>2.1. Количество студентов высших учебных заведений и ординаторов, получающих денежную выплату, чел.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</si>
</sst>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"/>
    <numFmt numFmtId="165" formatCode="0.0%"/>
    <numFmt numFmtId="166" formatCode="#,##0.00000"/>
    <numFmt numFmtId="167" formatCode="#,##0.00_ ;\-#,##0.00\ "/>
    <numFmt numFmtId="168" formatCode="0.000"/>
  </numFmts>
  <fonts count="30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0"/>
      <color rgb="FFFF0000"/>
      <name val="Arial Cyr"/>
      <charset val="204"/>
    </font>
    <font>
      <sz val="13"/>
      <name val="Arial Cyr"/>
      <charset val="204"/>
    </font>
    <font>
      <b/>
      <sz val="13"/>
      <name val="Times New Roman"/>
      <family val="1"/>
      <charset val="204"/>
    </font>
    <font>
      <b/>
      <sz val="13"/>
      <color indexed="10"/>
      <name val="Arial Cyr"/>
      <charset val="204"/>
    </font>
    <font>
      <sz val="10"/>
      <name val="Arial Cyr"/>
      <charset val="204"/>
    </font>
    <font>
      <sz val="10"/>
      <color rgb="FF00B050"/>
      <name val="Arial Cyr"/>
      <charset val="204"/>
    </font>
    <font>
      <sz val="10"/>
      <color theme="1"/>
      <name val="Calibri"/>
      <family val="2"/>
      <charset val="204"/>
      <scheme val="minor"/>
    </font>
    <font>
      <sz val="13"/>
      <color rgb="FF7030A0"/>
      <name val="Arial Cyr"/>
      <charset val="204"/>
    </font>
    <font>
      <sz val="10"/>
      <color rgb="FF7030A0"/>
      <name val="Arial Cyr"/>
      <charset val="204"/>
    </font>
    <font>
      <u/>
      <sz val="10"/>
      <color rgb="FF7030A0"/>
      <name val="Arial Cyr"/>
      <charset val="204"/>
    </font>
    <font>
      <b/>
      <sz val="13"/>
      <color rgb="FFFF0000"/>
      <name val="Arial Cyr"/>
      <charset val="204"/>
    </font>
    <font>
      <b/>
      <u/>
      <sz val="10"/>
      <color rgb="FFFF0000"/>
      <name val="Arial Cyr"/>
      <charset val="204"/>
    </font>
    <font>
      <b/>
      <sz val="10"/>
      <name val="Arial Cyr"/>
      <charset val="204"/>
    </font>
    <font>
      <b/>
      <u/>
      <sz val="10"/>
      <name val="Arial Cyr"/>
      <charset val="204"/>
    </font>
    <font>
      <b/>
      <sz val="14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i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7" fillId="0" borderId="0" applyFont="0" applyFill="0" applyBorder="0" applyAlignment="0" applyProtection="0"/>
  </cellStyleXfs>
  <cellXfs count="52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49" fontId="1" fillId="2" borderId="0" xfId="0" applyNumberFormat="1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10" fontId="1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1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top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4" fontId="2" fillId="0" borderId="8" xfId="0" applyNumberFormat="1" applyFont="1" applyBorder="1" applyAlignment="1">
      <alignment horizontal="center" wrapText="1"/>
    </xf>
    <xf numFmtId="4" fontId="2" fillId="0" borderId="18" xfId="0" applyNumberFormat="1" applyFont="1" applyBorder="1" applyAlignment="1">
      <alignment horizontal="center" wrapText="1"/>
    </xf>
    <xf numFmtId="10" fontId="2" fillId="0" borderId="8" xfId="0" applyNumberFormat="1" applyFont="1" applyBorder="1" applyAlignment="1">
      <alignment horizontal="center" wrapText="1"/>
    </xf>
    <xf numFmtId="10" fontId="1" fillId="0" borderId="8" xfId="0" applyNumberFormat="1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/>
    </xf>
    <xf numFmtId="4" fontId="2" fillId="0" borderId="8" xfId="0" applyNumberFormat="1" applyFont="1" applyBorder="1" applyAlignment="1">
      <alignment horizontal="center" vertical="top" wrapText="1"/>
    </xf>
    <xf numFmtId="4" fontId="2" fillId="0" borderId="8" xfId="0" applyNumberFormat="1" applyFont="1" applyBorder="1" applyAlignment="1">
      <alignment horizontal="center" vertical="center" wrapText="1"/>
    </xf>
    <xf numFmtId="10" fontId="2" fillId="0" borderId="8" xfId="0" applyNumberFormat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left" vertical="center"/>
    </xf>
    <xf numFmtId="0" fontId="2" fillId="0" borderId="18" xfId="0" applyFont="1" applyBorder="1" applyAlignment="1">
      <alignment horizontal="right" vertical="top" wrapText="1"/>
    </xf>
    <xf numFmtId="10" fontId="2" fillId="0" borderId="11" xfId="0" applyNumberFormat="1" applyFont="1" applyBorder="1" applyAlignment="1">
      <alignment horizontal="center" wrapText="1"/>
    </xf>
    <xf numFmtId="10" fontId="2" fillId="0" borderId="16" xfId="0" applyNumberFormat="1" applyFont="1" applyBorder="1" applyAlignment="1">
      <alignment horizontal="center" vertical="top" wrapText="1"/>
    </xf>
    <xf numFmtId="4" fontId="2" fillId="0" borderId="18" xfId="0" applyNumberFormat="1" applyFont="1" applyBorder="1" applyAlignment="1">
      <alignment horizontal="center" vertical="top" wrapText="1"/>
    </xf>
    <xf numFmtId="10" fontId="2" fillId="0" borderId="19" xfId="0" applyNumberFormat="1" applyFont="1" applyBorder="1" applyAlignment="1">
      <alignment horizontal="center" vertical="top" wrapText="1"/>
    </xf>
    <xf numFmtId="10" fontId="2" fillId="0" borderId="16" xfId="0" applyNumberFormat="1" applyFont="1" applyBorder="1" applyAlignment="1">
      <alignment horizontal="center" wrapText="1"/>
    </xf>
    <xf numFmtId="0" fontId="2" fillId="0" borderId="18" xfId="0" applyFont="1" applyBorder="1" applyAlignment="1">
      <alignment horizontal="right" vertical="center" wrapText="1"/>
    </xf>
    <xf numFmtId="0" fontId="10" fillId="0" borderId="0" xfId="0" applyFont="1"/>
    <xf numFmtId="0" fontId="10" fillId="0" borderId="3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/>
    </xf>
    <xf numFmtId="4" fontId="13" fillId="0" borderId="8" xfId="0" applyNumberFormat="1" applyFont="1" applyBorder="1"/>
    <xf numFmtId="0" fontId="10" fillId="3" borderId="31" xfId="0" applyFont="1" applyFill="1" applyBorder="1" applyAlignment="1">
      <alignment horizontal="center"/>
    </xf>
    <xf numFmtId="0" fontId="10" fillId="3" borderId="16" xfId="0" applyFont="1" applyFill="1" applyBorder="1"/>
    <xf numFmtId="4" fontId="13" fillId="3" borderId="8" xfId="0" applyNumberFormat="1" applyFont="1" applyFill="1" applyBorder="1"/>
    <xf numFmtId="4" fontId="13" fillId="3" borderId="34" xfId="0" applyNumberFormat="1" applyFont="1" applyFill="1" applyBorder="1"/>
    <xf numFmtId="4" fontId="13" fillId="3" borderId="31" xfId="0" applyNumberFormat="1" applyFont="1" applyFill="1" applyBorder="1"/>
    <xf numFmtId="0" fontId="10" fillId="0" borderId="31" xfId="0" applyFont="1" applyBorder="1" applyAlignment="1">
      <alignment horizontal="center" vertical="top"/>
    </xf>
    <xf numFmtId="0" fontId="10" fillId="0" borderId="19" xfId="0" applyFont="1" applyBorder="1"/>
    <xf numFmtId="4" fontId="13" fillId="0" borderId="31" xfId="0" applyNumberFormat="1" applyFont="1" applyBorder="1" applyAlignment="1">
      <alignment horizontal="center" vertical="center"/>
    </xf>
    <xf numFmtId="4" fontId="13" fillId="0" borderId="8" xfId="0" applyNumberFormat="1" applyFont="1" applyBorder="1" applyAlignment="1">
      <alignment horizontal="center" vertical="center"/>
    </xf>
    <xf numFmtId="4" fontId="13" fillId="0" borderId="34" xfId="0" applyNumberFormat="1" applyFont="1" applyBorder="1" applyAlignment="1">
      <alignment horizontal="center" vertical="center"/>
    </xf>
    <xf numFmtId="0" fontId="10" fillId="0" borderId="35" xfId="0" applyFont="1" applyBorder="1"/>
    <xf numFmtId="0" fontId="10" fillId="0" borderId="7" xfId="0" applyFont="1" applyBorder="1"/>
    <xf numFmtId="0" fontId="16" fillId="0" borderId="0" xfId="0" applyFont="1"/>
    <xf numFmtId="0" fontId="16" fillId="0" borderId="21" xfId="0" applyFont="1" applyBorder="1"/>
    <xf numFmtId="4" fontId="17" fillId="0" borderId="0" xfId="0" applyNumberFormat="1" applyFont="1"/>
    <xf numFmtId="4" fontId="18" fillId="0" borderId="0" xfId="0" applyNumberFormat="1" applyFont="1"/>
    <xf numFmtId="0" fontId="19" fillId="0" borderId="0" xfId="0" applyFont="1"/>
    <xf numFmtId="0" fontId="19" fillId="0" borderId="21" xfId="0" applyFont="1" applyBorder="1"/>
    <xf numFmtId="4" fontId="9" fillId="0" borderId="0" xfId="0" applyNumberFormat="1" applyFont="1"/>
    <xf numFmtId="4" fontId="20" fillId="0" borderId="0" xfId="0" applyNumberFormat="1" applyFont="1"/>
    <xf numFmtId="0" fontId="10" fillId="0" borderId="0" xfId="0" applyFont="1" applyAlignment="1">
      <alignment horizontal="center"/>
    </xf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10" fillId="0" borderId="0" xfId="0" applyNumberFormat="1" applyFont="1"/>
    <xf numFmtId="4" fontId="0" fillId="0" borderId="0" xfId="0" applyNumberFormat="1"/>
    <xf numFmtId="0" fontId="13" fillId="3" borderId="8" xfId="0" applyFont="1" applyFill="1" applyBorder="1"/>
    <xf numFmtId="0" fontId="0" fillId="3" borderId="16" xfId="0" applyFill="1" applyBorder="1"/>
    <xf numFmtId="4" fontId="14" fillId="3" borderId="8" xfId="0" applyNumberFormat="1" applyFont="1" applyFill="1" applyBorder="1"/>
    <xf numFmtId="4" fontId="14" fillId="3" borderId="31" xfId="0" applyNumberFormat="1" applyFont="1" applyFill="1" applyBorder="1"/>
    <xf numFmtId="0" fontId="14" fillId="3" borderId="34" xfId="0" applyFont="1" applyFill="1" applyBorder="1"/>
    <xf numFmtId="0" fontId="14" fillId="3" borderId="31" xfId="0" applyFont="1" applyFill="1" applyBorder="1"/>
    <xf numFmtId="4" fontId="14" fillId="3" borderId="34" xfId="0" applyNumberFormat="1" applyFont="1" applyFill="1" applyBorder="1"/>
    <xf numFmtId="4" fontId="15" fillId="3" borderId="8" xfId="0" applyNumberFormat="1" applyFont="1" applyFill="1" applyBorder="1"/>
    <xf numFmtId="4" fontId="15" fillId="3" borderId="0" xfId="0" applyNumberFormat="1" applyFont="1" applyFill="1"/>
    <xf numFmtId="4" fontId="13" fillId="3" borderId="18" xfId="0" applyNumberFormat="1" applyFont="1" applyFill="1" applyBorder="1"/>
    <xf numFmtId="0" fontId="13" fillId="3" borderId="34" xfId="0" applyFont="1" applyFill="1" applyBorder="1"/>
    <xf numFmtId="0" fontId="0" fillId="3" borderId="0" xfId="0" applyFill="1"/>
    <xf numFmtId="0" fontId="10" fillId="3" borderId="16" xfId="0" applyFont="1" applyFill="1" applyBorder="1" applyAlignment="1">
      <alignment vertical="top" wrapText="1"/>
    </xf>
    <xf numFmtId="4" fontId="2" fillId="0" borderId="18" xfId="0" applyNumberFormat="1" applyFont="1" applyBorder="1" applyAlignment="1">
      <alignment horizontal="center" vertical="center"/>
    </xf>
    <xf numFmtId="2" fontId="10" fillId="0" borderId="0" xfId="0" applyNumberFormat="1" applyFont="1"/>
    <xf numFmtId="2" fontId="0" fillId="0" borderId="0" xfId="0" applyNumberFormat="1"/>
    <xf numFmtId="49" fontId="0" fillId="0" borderId="0" xfId="0" applyNumberFormat="1"/>
    <xf numFmtId="166" fontId="0" fillId="0" borderId="0" xfId="0" applyNumberFormat="1"/>
    <xf numFmtId="0" fontId="1" fillId="0" borderId="10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wrapText="1"/>
    </xf>
    <xf numFmtId="0" fontId="1" fillId="0" borderId="16" xfId="0" applyFont="1" applyBorder="1" applyAlignment="1">
      <alignment horizontal="center" vertical="center" wrapText="1"/>
    </xf>
    <xf numFmtId="4" fontId="6" fillId="0" borderId="8" xfId="0" applyNumberFormat="1" applyFont="1" applyBorder="1" applyAlignment="1">
      <alignment horizontal="center"/>
    </xf>
    <xf numFmtId="49" fontId="6" fillId="0" borderId="0" xfId="0" applyNumberFormat="1" applyFont="1" applyAlignment="1">
      <alignment horizontal="center"/>
    </xf>
    <xf numFmtId="0" fontId="13" fillId="0" borderId="0" xfId="0" applyFont="1"/>
    <xf numFmtId="2" fontId="2" fillId="0" borderId="11" xfId="0" applyNumberFormat="1" applyFont="1" applyBorder="1" applyAlignment="1">
      <alignment horizontal="center" wrapText="1"/>
    </xf>
    <xf numFmtId="2" fontId="2" fillId="0" borderId="16" xfId="0" applyNumberFormat="1" applyFont="1" applyBorder="1" applyAlignment="1">
      <alignment horizontal="center" vertical="top" wrapText="1"/>
    </xf>
    <xf numFmtId="2" fontId="2" fillId="0" borderId="19" xfId="0" applyNumberFormat="1" applyFont="1" applyBorder="1" applyAlignment="1">
      <alignment horizontal="center" vertical="top" wrapText="1"/>
    </xf>
    <xf numFmtId="2" fontId="2" fillId="0" borderId="16" xfId="0" applyNumberFormat="1" applyFont="1" applyBorder="1" applyAlignment="1">
      <alignment horizontal="center" wrapText="1"/>
    </xf>
    <xf numFmtId="2" fontId="2" fillId="0" borderId="8" xfId="0" applyNumberFormat="1" applyFont="1" applyBorder="1" applyAlignment="1">
      <alignment horizontal="center" wrapText="1"/>
    </xf>
    <xf numFmtId="49" fontId="1" fillId="0" borderId="0" xfId="0" applyNumberFormat="1" applyFont="1" applyAlignment="1">
      <alignment horizontal="center" vertical="center" wrapText="1"/>
    </xf>
    <xf numFmtId="4" fontId="21" fillId="0" borderId="6" xfId="0" applyNumberFormat="1" applyFont="1" applyBorder="1" applyAlignment="1">
      <alignment horizontal="center"/>
    </xf>
    <xf numFmtId="4" fontId="22" fillId="0" borderId="34" xfId="0" applyNumberFormat="1" applyFont="1" applyBorder="1"/>
    <xf numFmtId="4" fontId="21" fillId="0" borderId="35" xfId="0" applyNumberFormat="1" applyFont="1" applyBorder="1"/>
    <xf numFmtId="4" fontId="21" fillId="0" borderId="6" xfId="0" applyNumberFormat="1" applyFont="1" applyBorder="1"/>
    <xf numFmtId="4" fontId="21" fillId="0" borderId="36" xfId="0" applyNumberFormat="1" applyFont="1" applyBorder="1"/>
    <xf numFmtId="0" fontId="2" fillId="3" borderId="8" xfId="0" applyFont="1" applyFill="1" applyBorder="1" applyAlignment="1">
      <alignment horizontal="center" wrapText="1"/>
    </xf>
    <xf numFmtId="0" fontId="2" fillId="3" borderId="8" xfId="0" applyFont="1" applyFill="1" applyBorder="1" applyAlignment="1">
      <alignment horizontal="center" vertical="top" wrapText="1"/>
    </xf>
    <xf numFmtId="0" fontId="2" fillId="4" borderId="8" xfId="0" applyFont="1" applyFill="1" applyBorder="1" applyAlignment="1">
      <alignment horizontal="center" vertical="top" wrapText="1"/>
    </xf>
    <xf numFmtId="4" fontId="2" fillId="3" borderId="10" xfId="0" applyNumberFormat="1" applyFont="1" applyFill="1" applyBorder="1" applyAlignment="1">
      <alignment horizontal="center" vertical="top" wrapText="1"/>
    </xf>
    <xf numFmtId="10" fontId="2" fillId="3" borderId="10" xfId="0" applyNumberFormat="1" applyFont="1" applyFill="1" applyBorder="1" applyAlignment="1">
      <alignment horizontal="center" vertical="top" wrapText="1"/>
    </xf>
    <xf numFmtId="10" fontId="2" fillId="3" borderId="8" xfId="0" applyNumberFormat="1" applyFont="1" applyFill="1" applyBorder="1" applyAlignment="1">
      <alignment horizontal="center" vertical="top" wrapText="1"/>
    </xf>
    <xf numFmtId="4" fontId="2" fillId="3" borderId="8" xfId="0" applyNumberFormat="1" applyFont="1" applyFill="1" applyBorder="1" applyAlignment="1">
      <alignment horizontal="center" vertical="top" wrapText="1"/>
    </xf>
    <xf numFmtId="4" fontId="1" fillId="4" borderId="8" xfId="0" applyNumberFormat="1" applyFont="1" applyFill="1" applyBorder="1" applyAlignment="1">
      <alignment horizontal="center" vertical="top" wrapText="1"/>
    </xf>
    <xf numFmtId="10" fontId="1" fillId="4" borderId="8" xfId="0" applyNumberFormat="1" applyFont="1" applyFill="1" applyBorder="1" applyAlignment="1">
      <alignment horizontal="center" vertical="top" wrapText="1"/>
    </xf>
    <xf numFmtId="0" fontId="2" fillId="4" borderId="8" xfId="0" applyFont="1" applyFill="1" applyBorder="1" applyAlignment="1">
      <alignment horizontal="left" vertical="top" wrapText="1"/>
    </xf>
    <xf numFmtId="4" fontId="2" fillId="3" borderId="8" xfId="0" applyNumberFormat="1" applyFont="1" applyFill="1" applyBorder="1" applyAlignment="1">
      <alignment horizontal="center" vertical="top"/>
    </xf>
    <xf numFmtId="10" fontId="2" fillId="3" borderId="8" xfId="0" applyNumberFormat="1" applyFont="1" applyFill="1" applyBorder="1" applyAlignment="1">
      <alignment horizontal="center" vertical="top"/>
    </xf>
    <xf numFmtId="0" fontId="2" fillId="4" borderId="10" xfId="0" applyFont="1" applyFill="1" applyBorder="1" applyAlignment="1">
      <alignment horizontal="left" vertical="top" wrapText="1"/>
    </xf>
    <xf numFmtId="0" fontId="2" fillId="4" borderId="10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left" vertical="top" wrapText="1"/>
    </xf>
    <xf numFmtId="0" fontId="1" fillId="0" borderId="1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10" fontId="1" fillId="0" borderId="10" xfId="0" applyNumberFormat="1" applyFont="1" applyBorder="1" applyAlignment="1">
      <alignment horizontal="center" vertical="top" wrapText="1"/>
    </xf>
    <xf numFmtId="4" fontId="1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top" wrapText="1"/>
    </xf>
    <xf numFmtId="0" fontId="2" fillId="0" borderId="21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4" fontId="1" fillId="0" borderId="1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right" vertical="center" wrapText="1"/>
    </xf>
    <xf numFmtId="0" fontId="2" fillId="3" borderId="21" xfId="0" applyFont="1" applyFill="1" applyBorder="1" applyAlignment="1">
      <alignment horizontal="center" vertical="top" wrapText="1"/>
    </xf>
    <xf numFmtId="0" fontId="1" fillId="3" borderId="15" xfId="0" applyFont="1" applyFill="1" applyBorder="1" applyAlignment="1">
      <alignment horizontal="left" vertical="top" wrapText="1"/>
    </xf>
    <xf numFmtId="0" fontId="1" fillId="3" borderId="15" xfId="0" applyFont="1" applyFill="1" applyBorder="1" applyAlignment="1">
      <alignment horizontal="center" vertical="top" wrapText="1"/>
    </xf>
    <xf numFmtId="0" fontId="1" fillId="4" borderId="15" xfId="0" applyFont="1" applyFill="1" applyBorder="1" applyAlignment="1">
      <alignment horizontal="left" vertical="top" wrapText="1"/>
    </xf>
    <xf numFmtId="0" fontId="1" fillId="4" borderId="15" xfId="0" applyFont="1" applyFill="1" applyBorder="1" applyAlignment="1">
      <alignment horizontal="center" vertical="top" wrapText="1"/>
    </xf>
    <xf numFmtId="10" fontId="1" fillId="4" borderId="15" xfId="0" applyNumberFormat="1" applyFont="1" applyFill="1" applyBorder="1" applyAlignment="1">
      <alignment horizontal="center" vertical="top" wrapText="1"/>
    </xf>
    <xf numFmtId="0" fontId="2" fillId="3" borderId="19" xfId="0" applyFont="1" applyFill="1" applyBorder="1" applyAlignment="1">
      <alignment vertical="top" wrapText="1"/>
    </xf>
    <xf numFmtId="0" fontId="2" fillId="3" borderId="8" xfId="0" applyFont="1" applyFill="1" applyBorder="1" applyAlignment="1">
      <alignment vertical="top" wrapText="1"/>
    </xf>
    <xf numFmtId="0" fontId="2" fillId="4" borderId="8" xfId="0" applyFont="1" applyFill="1" applyBorder="1" applyAlignment="1">
      <alignment vertical="top" wrapText="1"/>
    </xf>
    <xf numFmtId="0" fontId="2" fillId="4" borderId="16" xfId="0" applyFont="1" applyFill="1" applyBorder="1" applyAlignment="1">
      <alignment vertical="top" wrapText="1"/>
    </xf>
    <xf numFmtId="0" fontId="2" fillId="3" borderId="16" xfId="0" applyFont="1" applyFill="1" applyBorder="1" applyAlignment="1">
      <alignment wrapText="1"/>
    </xf>
    <xf numFmtId="0" fontId="2" fillId="0" borderId="12" xfId="0" applyFont="1" applyBorder="1" applyAlignment="1">
      <alignment vertical="top" wrapText="1"/>
    </xf>
    <xf numFmtId="4" fontId="1" fillId="0" borderId="23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vertical="top" wrapText="1"/>
    </xf>
    <xf numFmtId="0" fontId="1" fillId="0" borderId="18" xfId="0" applyFont="1" applyBorder="1" applyAlignment="1">
      <alignment horizontal="center" vertical="top" wrapText="1"/>
    </xf>
    <xf numFmtId="0" fontId="5" fillId="0" borderId="8" xfId="0" applyFont="1" applyBorder="1"/>
    <xf numFmtId="0" fontId="2" fillId="3" borderId="16" xfId="0" applyFont="1" applyFill="1" applyBorder="1" applyAlignment="1">
      <alignment horizontal="center" wrapText="1"/>
    </xf>
    <xf numFmtId="0" fontId="1" fillId="3" borderId="15" xfId="0" applyFont="1" applyFill="1" applyBorder="1" applyAlignment="1">
      <alignment vertical="top" wrapText="1"/>
    </xf>
    <xf numFmtId="0" fontId="1" fillId="3" borderId="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 vertical="top" wrapText="1"/>
    </xf>
    <xf numFmtId="0" fontId="0" fillId="0" borderId="8" xfId="0" applyBorder="1"/>
    <xf numFmtId="0" fontId="0" fillId="0" borderId="18" xfId="0" applyBorder="1"/>
    <xf numFmtId="0" fontId="8" fillId="4" borderId="15" xfId="0" applyFont="1" applyFill="1" applyBorder="1" applyAlignment="1">
      <alignment horizontal="center" vertical="top" wrapText="1"/>
    </xf>
    <xf numFmtId="0" fontId="0" fillId="4" borderId="0" xfId="0" applyFill="1"/>
    <xf numFmtId="0" fontId="5" fillId="4" borderId="15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2" borderId="8" xfId="0" applyFont="1" applyFill="1" applyBorder="1" applyAlignment="1">
      <alignment vertical="top" wrapText="1"/>
    </xf>
    <xf numFmtId="0" fontId="1" fillId="2" borderId="8" xfId="0" applyFont="1" applyFill="1" applyBorder="1" applyAlignment="1">
      <alignment horizontal="center" vertical="top" wrapText="1"/>
    </xf>
    <xf numFmtId="3" fontId="1" fillId="2" borderId="8" xfId="0" applyNumberFormat="1" applyFont="1" applyFill="1" applyBorder="1" applyAlignment="1">
      <alignment horizontal="center" vertical="top" wrapText="1"/>
    </xf>
    <xf numFmtId="10" fontId="1" fillId="2" borderId="8" xfId="0" applyNumberFormat="1" applyFont="1" applyFill="1" applyBorder="1" applyAlignment="1">
      <alignment horizontal="center" vertical="top" wrapText="1"/>
    </xf>
    <xf numFmtId="0" fontId="1" fillId="2" borderId="14" xfId="0" applyFont="1" applyFill="1" applyBorder="1" applyAlignment="1">
      <alignment vertical="top" wrapText="1"/>
    </xf>
    <xf numFmtId="0" fontId="5" fillId="2" borderId="8" xfId="0" applyFont="1" applyFill="1" applyBorder="1" applyAlignment="1">
      <alignment horizontal="center" vertical="top"/>
    </xf>
    <xf numFmtId="0" fontId="2" fillId="2" borderId="15" xfId="0" applyFont="1" applyFill="1" applyBorder="1" applyAlignment="1">
      <alignment horizontal="left" vertical="top" wrapText="1"/>
    </xf>
    <xf numFmtId="9" fontId="1" fillId="2" borderId="8" xfId="0" applyNumberFormat="1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center" vertical="top" wrapText="1"/>
    </xf>
    <xf numFmtId="0" fontId="1" fillId="2" borderId="14" xfId="0" applyFont="1" applyFill="1" applyBorder="1" applyAlignment="1">
      <alignment horizontal="center" vertical="top" wrapText="1"/>
    </xf>
    <xf numFmtId="4" fontId="1" fillId="2" borderId="8" xfId="0" applyNumberFormat="1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center" wrapText="1"/>
    </xf>
    <xf numFmtId="4" fontId="1" fillId="2" borderId="8" xfId="0" applyNumberFormat="1" applyFont="1" applyFill="1" applyBorder="1" applyAlignment="1">
      <alignment horizontal="left" vertical="top" wrapText="1"/>
    </xf>
    <xf numFmtId="164" fontId="1" fillId="2" borderId="8" xfId="0" applyNumberFormat="1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/>
    </xf>
    <xf numFmtId="3" fontId="1" fillId="2" borderId="8" xfId="0" applyNumberFormat="1" applyFont="1" applyFill="1" applyBorder="1" applyAlignment="1">
      <alignment horizontal="center" vertical="top"/>
    </xf>
    <xf numFmtId="1" fontId="1" fillId="2" borderId="8" xfId="0" applyNumberFormat="1" applyFont="1" applyFill="1" applyBorder="1" applyAlignment="1">
      <alignment horizontal="center" vertical="top" wrapText="1"/>
    </xf>
    <xf numFmtId="0" fontId="1" fillId="2" borderId="15" xfId="0" applyFont="1" applyFill="1" applyBorder="1" applyAlignment="1">
      <alignment horizontal="center" vertical="top" wrapText="1"/>
    </xf>
    <xf numFmtId="0" fontId="1" fillId="2" borderId="15" xfId="0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165" fontId="1" fillId="2" borderId="8" xfId="0" applyNumberFormat="1" applyFont="1" applyFill="1" applyBorder="1" applyAlignment="1">
      <alignment horizontal="center" vertical="top" wrapText="1"/>
    </xf>
    <xf numFmtId="0" fontId="1" fillId="2" borderId="16" xfId="0" applyFont="1" applyFill="1" applyBorder="1" applyAlignment="1">
      <alignment horizontal="left" vertical="top" wrapText="1"/>
    </xf>
    <xf numFmtId="0" fontId="1" fillId="2" borderId="18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center" vertical="top" wrapText="1"/>
    </xf>
    <xf numFmtId="9" fontId="5" fillId="2" borderId="8" xfId="0" applyNumberFormat="1" applyFont="1" applyFill="1" applyBorder="1" applyAlignment="1">
      <alignment horizontal="center" vertical="top" wrapText="1"/>
    </xf>
    <xf numFmtId="16" fontId="1" fillId="2" borderId="8" xfId="0" applyNumberFormat="1" applyFont="1" applyFill="1" applyBorder="1" applyAlignment="1">
      <alignment horizontal="left" vertical="top" wrapText="1"/>
    </xf>
    <xf numFmtId="10" fontId="1" fillId="2" borderId="10" xfId="0" applyNumberFormat="1" applyFont="1" applyFill="1" applyBorder="1" applyAlignment="1">
      <alignment horizontal="center" vertical="top" wrapText="1"/>
    </xf>
    <xf numFmtId="10" fontId="1" fillId="2" borderId="14" xfId="0" applyNumberFormat="1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left" vertical="top" wrapText="1"/>
    </xf>
    <xf numFmtId="10" fontId="5" fillId="2" borderId="8" xfId="0" applyNumberFormat="1" applyFont="1" applyFill="1" applyBorder="1" applyAlignment="1">
      <alignment horizontal="center" vertical="top" wrapText="1"/>
    </xf>
    <xf numFmtId="9" fontId="1" fillId="2" borderId="10" xfId="0" applyNumberFormat="1" applyFont="1" applyFill="1" applyBorder="1" applyAlignment="1">
      <alignment horizontal="center" vertical="top" wrapText="1"/>
    </xf>
    <xf numFmtId="9" fontId="1" fillId="2" borderId="8" xfId="0" applyNumberFormat="1" applyFont="1" applyFill="1" applyBorder="1" applyAlignment="1">
      <alignment horizontal="left" vertical="top" wrapText="1"/>
    </xf>
    <xf numFmtId="3" fontId="1" fillId="2" borderId="10" xfId="0" applyNumberFormat="1" applyFont="1" applyFill="1" applyBorder="1" applyAlignment="1">
      <alignment horizontal="center" vertical="top" wrapText="1"/>
    </xf>
    <xf numFmtId="3" fontId="5" fillId="2" borderId="8" xfId="0" applyNumberFormat="1" applyFont="1" applyFill="1" applyBorder="1" applyAlignment="1">
      <alignment horizontal="center" vertical="top" wrapText="1"/>
    </xf>
    <xf numFmtId="0" fontId="1" fillId="2" borderId="14" xfId="0" applyFont="1" applyFill="1" applyBorder="1" applyAlignment="1">
      <alignment horizontal="left" vertical="top" wrapText="1"/>
    </xf>
    <xf numFmtId="49" fontId="5" fillId="2" borderId="8" xfId="0" applyNumberFormat="1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left" vertical="top" wrapText="1"/>
    </xf>
    <xf numFmtId="0" fontId="5" fillId="2" borderId="15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1" fillId="2" borderId="17" xfId="0" applyFont="1" applyFill="1" applyBorder="1" applyAlignment="1">
      <alignment horizontal="center" vertical="top" wrapText="1"/>
    </xf>
    <xf numFmtId="3" fontId="1" fillId="2" borderId="8" xfId="0" applyNumberFormat="1" applyFont="1" applyFill="1" applyBorder="1" applyAlignment="1">
      <alignment horizontal="left" vertical="top" wrapText="1"/>
    </xf>
    <xf numFmtId="3" fontId="1" fillId="2" borderId="15" xfId="0" applyNumberFormat="1" applyFont="1" applyFill="1" applyBorder="1" applyAlignment="1">
      <alignment horizontal="center" vertical="top" wrapText="1"/>
    </xf>
    <xf numFmtId="10" fontId="3" fillId="2" borderId="8" xfId="0" applyNumberFormat="1" applyFont="1" applyFill="1" applyBorder="1" applyAlignment="1">
      <alignment horizontal="center" vertical="top" wrapText="1"/>
    </xf>
    <xf numFmtId="10" fontId="1" fillId="2" borderId="8" xfId="0" applyNumberFormat="1" applyFont="1" applyFill="1" applyBorder="1" applyAlignment="1">
      <alignment horizontal="left" vertical="top" wrapText="1"/>
    </xf>
    <xf numFmtId="0" fontId="3" fillId="2" borderId="18" xfId="0" applyFont="1" applyFill="1" applyBorder="1" applyAlignment="1">
      <alignment horizontal="center" vertical="top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justify" vertical="top" wrapText="1"/>
    </xf>
    <xf numFmtId="0" fontId="1" fillId="2" borderId="19" xfId="0" applyFont="1" applyFill="1" applyBorder="1" applyAlignment="1">
      <alignment horizontal="center" vertical="top" wrapText="1"/>
    </xf>
    <xf numFmtId="4" fontId="2" fillId="2" borderId="8" xfId="0" applyNumberFormat="1" applyFont="1" applyFill="1" applyBorder="1" applyAlignment="1">
      <alignment horizontal="center" vertical="top" wrapText="1"/>
    </xf>
    <xf numFmtId="10" fontId="2" fillId="2" borderId="16" xfId="0" applyNumberFormat="1" applyFont="1" applyFill="1" applyBorder="1" applyAlignment="1">
      <alignment horizontal="center" vertical="top" wrapText="1"/>
    </xf>
    <xf numFmtId="10" fontId="2" fillId="2" borderId="19" xfId="0" applyNumberFormat="1" applyFont="1" applyFill="1" applyBorder="1" applyAlignment="1">
      <alignment horizontal="center" vertical="top" wrapText="1"/>
    </xf>
    <xf numFmtId="49" fontId="1" fillId="2" borderId="10" xfId="0" applyNumberFormat="1" applyFont="1" applyFill="1" applyBorder="1" applyAlignment="1">
      <alignment horizontal="center" vertical="top" wrapText="1"/>
    </xf>
    <xf numFmtId="4" fontId="1" fillId="2" borderId="10" xfId="0" applyNumberFormat="1" applyFont="1" applyFill="1" applyBorder="1" applyAlignment="1">
      <alignment horizontal="center" vertical="top" wrapText="1"/>
    </xf>
    <xf numFmtId="4" fontId="1" fillId="2" borderId="14" xfId="0" applyNumberFormat="1" applyFont="1" applyFill="1" applyBorder="1" applyAlignment="1">
      <alignment horizontal="center" vertical="top" wrapText="1"/>
    </xf>
    <xf numFmtId="4" fontId="1" fillId="2" borderId="15" xfId="0" applyNumberFormat="1" applyFont="1" applyFill="1" applyBorder="1" applyAlignment="1">
      <alignment horizontal="center" vertical="top" wrapText="1"/>
    </xf>
    <xf numFmtId="0" fontId="1" fillId="2" borderId="18" xfId="0" applyFont="1" applyFill="1" applyBorder="1" applyAlignment="1">
      <alignment horizontal="center" vertical="top" wrapText="1"/>
    </xf>
    <xf numFmtId="0" fontId="0" fillId="0" borderId="0" xfId="0" applyAlignment="1">
      <alignment horizontal="left"/>
    </xf>
    <xf numFmtId="0" fontId="5" fillId="2" borderId="8" xfId="0" applyFont="1" applyFill="1" applyBorder="1" applyAlignment="1">
      <alignment horizontal="left"/>
    </xf>
    <xf numFmtId="0" fontId="2" fillId="3" borderId="8" xfId="0" applyFont="1" applyFill="1" applyBorder="1" applyAlignment="1">
      <alignment horizontal="left" vertical="top" wrapText="1"/>
    </xf>
    <xf numFmtId="0" fontId="1" fillId="0" borderId="8" xfId="0" applyFont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top"/>
    </xf>
    <xf numFmtId="0" fontId="1" fillId="2" borderId="10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10" fontId="5" fillId="2" borderId="8" xfId="0" applyNumberFormat="1" applyFont="1" applyFill="1" applyBorder="1" applyAlignment="1">
      <alignment horizontal="center" vertical="top"/>
    </xf>
    <xf numFmtId="0" fontId="1" fillId="2" borderId="0" xfId="0" applyFont="1" applyFill="1" applyAlignment="1">
      <alignment horizontal="left" vertical="top"/>
    </xf>
    <xf numFmtId="9" fontId="2" fillId="3" borderId="8" xfId="0" applyNumberFormat="1" applyFont="1" applyFill="1" applyBorder="1" applyAlignment="1">
      <alignment horizontal="center" vertical="top" wrapText="1"/>
    </xf>
    <xf numFmtId="4" fontId="1" fillId="3" borderId="8" xfId="0" applyNumberFormat="1" applyFont="1" applyFill="1" applyBorder="1" applyAlignment="1">
      <alignment vertical="top" wrapText="1"/>
    </xf>
    <xf numFmtId="10" fontId="1" fillId="3" borderId="8" xfId="0" applyNumberFormat="1" applyFont="1" applyFill="1" applyBorder="1" applyAlignment="1">
      <alignment vertical="top" wrapText="1"/>
    </xf>
    <xf numFmtId="4" fontId="1" fillId="0" borderId="8" xfId="0" applyNumberFormat="1" applyFont="1" applyBorder="1" applyAlignment="1">
      <alignment horizontal="center" vertical="top"/>
    </xf>
    <xf numFmtId="4" fontId="1" fillId="0" borderId="8" xfId="0" applyNumberFormat="1" applyFont="1" applyBorder="1" applyAlignment="1">
      <alignment horizontal="left" vertical="top"/>
    </xf>
    <xf numFmtId="0" fontId="0" fillId="0" borderId="0" xfId="0" applyAlignment="1">
      <alignment vertical="top"/>
    </xf>
    <xf numFmtId="49" fontId="1" fillId="2" borderId="0" xfId="0" applyNumberFormat="1" applyFont="1" applyFill="1" applyAlignment="1">
      <alignment horizontal="left" vertical="top"/>
    </xf>
    <xf numFmtId="0" fontId="1" fillId="2" borderId="0" xfId="0" applyFont="1" applyFill="1" applyAlignment="1">
      <alignment horizontal="right" vertical="top"/>
    </xf>
    <xf numFmtId="10" fontId="1" fillId="2" borderId="0" xfId="0" applyNumberFormat="1" applyFont="1" applyFill="1" applyAlignment="1">
      <alignment horizontal="center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horizontal="right" vertical="top"/>
    </xf>
    <xf numFmtId="10" fontId="1" fillId="0" borderId="0" xfId="0" applyNumberFormat="1" applyFont="1" applyAlignment="1">
      <alignment horizontal="center" vertical="top"/>
    </xf>
    <xf numFmtId="4" fontId="2" fillId="3" borderId="18" xfId="0" applyNumberFormat="1" applyFont="1" applyFill="1" applyBorder="1" applyAlignment="1">
      <alignment horizontal="center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" fontId="1" fillId="2" borderId="20" xfId="0" applyNumberFormat="1" applyFont="1" applyFill="1" applyBorder="1" applyAlignment="1">
      <alignment horizontal="center" vertical="top" wrapText="1"/>
    </xf>
    <xf numFmtId="49" fontId="1" fillId="2" borderId="16" xfId="0" applyNumberFormat="1" applyFont="1" applyFill="1" applyBorder="1" applyAlignment="1">
      <alignment horizontal="center" vertical="top" wrapText="1"/>
    </xf>
    <xf numFmtId="168" fontId="5" fillId="2" borderId="8" xfId="0" applyNumberFormat="1" applyFont="1" applyFill="1" applyBorder="1" applyAlignment="1">
      <alignment horizontal="center" vertical="top" wrapText="1"/>
    </xf>
    <xf numFmtId="0" fontId="5" fillId="2" borderId="18" xfId="0" applyFont="1" applyFill="1" applyBorder="1" applyAlignment="1">
      <alignment horizontal="center" vertical="top" wrapText="1"/>
    </xf>
    <xf numFmtId="49" fontId="5" fillId="2" borderId="8" xfId="0" applyNumberFormat="1" applyFont="1" applyFill="1" applyBorder="1" applyAlignment="1">
      <alignment horizontal="center" vertical="top"/>
    </xf>
    <xf numFmtId="2" fontId="5" fillId="2" borderId="18" xfId="0" applyNumberFormat="1" applyFont="1" applyFill="1" applyBorder="1" applyAlignment="1">
      <alignment horizontal="center" vertical="top" wrapText="1"/>
    </xf>
    <xf numFmtId="10" fontId="1" fillId="3" borderId="8" xfId="0" applyNumberFormat="1" applyFont="1" applyFill="1" applyBorder="1" applyAlignment="1">
      <alignment horizontal="center" vertical="top" wrapText="1"/>
    </xf>
    <xf numFmtId="4" fontId="2" fillId="2" borderId="8" xfId="0" applyNumberFormat="1" applyFont="1" applyFill="1" applyBorder="1" applyAlignment="1">
      <alignment horizontal="center" vertical="top"/>
    </xf>
    <xf numFmtId="10" fontId="2" fillId="2" borderId="8" xfId="0" applyNumberFormat="1" applyFont="1" applyFill="1" applyBorder="1" applyAlignment="1">
      <alignment horizontal="center" vertical="top" wrapText="1"/>
    </xf>
    <xf numFmtId="4" fontId="2" fillId="4" borderId="8" xfId="0" applyNumberFormat="1" applyFont="1" applyFill="1" applyBorder="1" applyAlignment="1">
      <alignment horizontal="center" vertical="top" wrapText="1"/>
    </xf>
    <xf numFmtId="10" fontId="2" fillId="4" borderId="8" xfId="0" applyNumberFormat="1" applyFont="1" applyFill="1" applyBorder="1" applyAlignment="1">
      <alignment horizontal="center" vertical="top" wrapText="1"/>
    </xf>
    <xf numFmtId="4" fontId="2" fillId="4" borderId="10" xfId="0" applyNumberFormat="1" applyFont="1" applyFill="1" applyBorder="1" applyAlignment="1">
      <alignment horizontal="center" vertical="top" wrapText="1"/>
    </xf>
    <xf numFmtId="4" fontId="2" fillId="4" borderId="20" xfId="0" applyNumberFormat="1" applyFont="1" applyFill="1" applyBorder="1" applyAlignment="1">
      <alignment horizontal="center" vertical="top" wrapText="1"/>
    </xf>
    <xf numFmtId="10" fontId="2" fillId="4" borderId="10" xfId="0" applyNumberFormat="1" applyFont="1" applyFill="1" applyBorder="1" applyAlignment="1">
      <alignment horizontal="center" vertical="top" wrapText="1"/>
    </xf>
    <xf numFmtId="2" fontId="6" fillId="3" borderId="8" xfId="0" applyNumberFormat="1" applyFont="1" applyFill="1" applyBorder="1" applyAlignment="1">
      <alignment horizontal="center" vertical="top" wrapText="1"/>
    </xf>
    <xf numFmtId="10" fontId="6" fillId="3" borderId="16" xfId="0" applyNumberFormat="1" applyFont="1" applyFill="1" applyBorder="1" applyAlignment="1">
      <alignment horizontal="center" vertical="top" wrapText="1"/>
    </xf>
    <xf numFmtId="0" fontId="1" fillId="3" borderId="11" xfId="0" applyFont="1" applyFill="1" applyBorder="1" applyAlignment="1">
      <alignment horizontal="center" vertical="top" wrapText="1"/>
    </xf>
    <xf numFmtId="4" fontId="2" fillId="3" borderId="15" xfId="0" applyNumberFormat="1" applyFont="1" applyFill="1" applyBorder="1" applyAlignment="1">
      <alignment horizontal="center" vertical="top" wrapText="1"/>
    </xf>
    <xf numFmtId="0" fontId="1" fillId="2" borderId="23" xfId="0" applyFont="1" applyFill="1" applyBorder="1" applyAlignment="1">
      <alignment horizontal="center" vertical="top" wrapText="1"/>
    </xf>
    <xf numFmtId="4" fontId="2" fillId="4" borderId="14" xfId="0" applyNumberFormat="1" applyFont="1" applyFill="1" applyBorder="1" applyAlignment="1">
      <alignment horizontal="center" vertical="top" wrapText="1"/>
    </xf>
    <xf numFmtId="10" fontId="2" fillId="4" borderId="14" xfId="0" applyNumberFormat="1" applyFont="1" applyFill="1" applyBorder="1" applyAlignment="1">
      <alignment horizontal="center" vertical="top" wrapText="1"/>
    </xf>
    <xf numFmtId="0" fontId="1" fillId="2" borderId="11" xfId="0" applyFont="1" applyFill="1" applyBorder="1" applyAlignment="1">
      <alignment horizontal="center" vertical="top" wrapText="1"/>
    </xf>
    <xf numFmtId="0" fontId="2" fillId="0" borderId="18" xfId="0" applyFont="1" applyBorder="1" applyAlignment="1">
      <alignment horizontal="center" vertical="top" wrapText="1"/>
    </xf>
    <xf numFmtId="10" fontId="2" fillId="0" borderId="8" xfId="0" applyNumberFormat="1" applyFont="1" applyBorder="1" applyAlignment="1">
      <alignment horizontal="center" vertical="top" wrapText="1"/>
    </xf>
    <xf numFmtId="0" fontId="5" fillId="0" borderId="0" xfId="0" applyFont="1" applyAlignment="1">
      <alignment vertical="top"/>
    </xf>
    <xf numFmtId="0" fontId="5" fillId="2" borderId="8" xfId="0" applyFont="1" applyFill="1" applyBorder="1" applyAlignment="1">
      <alignment vertical="top"/>
    </xf>
    <xf numFmtId="0" fontId="5" fillId="2" borderId="16" xfId="0" applyFont="1" applyFill="1" applyBorder="1" applyAlignment="1">
      <alignment vertical="top"/>
    </xf>
    <xf numFmtId="0" fontId="5" fillId="0" borderId="18" xfId="0" applyFont="1" applyBorder="1" applyAlignment="1">
      <alignment horizontal="center" vertical="top" wrapText="1"/>
    </xf>
    <xf numFmtId="4" fontId="6" fillId="2" borderId="8" xfId="0" applyNumberFormat="1" applyFont="1" applyFill="1" applyBorder="1" applyAlignment="1">
      <alignment horizontal="center" vertical="top"/>
    </xf>
    <xf numFmtId="0" fontId="2" fillId="0" borderId="8" xfId="0" applyFont="1" applyBorder="1" applyAlignment="1">
      <alignment horizontal="center" vertical="top" wrapText="1"/>
    </xf>
    <xf numFmtId="4" fontId="2" fillId="2" borderId="18" xfId="0" applyNumberFormat="1" applyFont="1" applyFill="1" applyBorder="1" applyAlignment="1">
      <alignment horizontal="center" vertical="top"/>
    </xf>
    <xf numFmtId="0" fontId="0" fillId="2" borderId="0" xfId="0" applyFill="1" applyAlignment="1">
      <alignment vertical="top"/>
    </xf>
    <xf numFmtId="9" fontId="1" fillId="2" borderId="15" xfId="0" applyNumberFormat="1" applyFont="1" applyFill="1" applyBorder="1" applyAlignment="1">
      <alignment horizontal="center" vertical="top" wrapText="1"/>
    </xf>
    <xf numFmtId="9" fontId="1" fillId="2" borderId="14" xfId="0" applyNumberFormat="1" applyFont="1" applyFill="1" applyBorder="1" applyAlignment="1">
      <alignment horizontal="center" vertical="top" wrapText="1"/>
    </xf>
    <xf numFmtId="9" fontId="1" fillId="4" borderId="15" xfId="0" applyNumberFormat="1" applyFont="1" applyFill="1" applyBorder="1" applyAlignment="1">
      <alignment horizontal="center" vertical="top" wrapText="1"/>
    </xf>
    <xf numFmtId="9" fontId="1" fillId="3" borderId="15" xfId="0" applyNumberFormat="1" applyFont="1" applyFill="1" applyBorder="1" applyAlignment="1">
      <alignment horizontal="center" vertical="top" wrapText="1"/>
    </xf>
    <xf numFmtId="4" fontId="1" fillId="2" borderId="10" xfId="0" applyNumberFormat="1" applyFont="1" applyFill="1" applyBorder="1" applyAlignment="1">
      <alignment vertical="top" wrapText="1"/>
    </xf>
    <xf numFmtId="0" fontId="1" fillId="0" borderId="0" xfId="0" applyFont="1" applyAlignment="1">
      <alignment vertical="top"/>
    </xf>
    <xf numFmtId="49" fontId="1" fillId="2" borderId="16" xfId="0" applyNumberFormat="1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vertical="top" wrapText="1"/>
    </xf>
    <xf numFmtId="0" fontId="3" fillId="2" borderId="8" xfId="0" applyFont="1" applyFill="1" applyBorder="1" applyAlignment="1">
      <alignment horizontal="justify" vertical="top" wrapText="1"/>
    </xf>
    <xf numFmtId="0" fontId="1" fillId="2" borderId="8" xfId="0" applyFont="1" applyFill="1" applyBorder="1" applyAlignment="1">
      <alignment horizontal="justify" vertical="top" wrapText="1"/>
    </xf>
    <xf numFmtId="0" fontId="8" fillId="0" borderId="8" xfId="0" applyFont="1" applyBorder="1" applyAlignment="1">
      <alignment horizontal="left" vertical="top"/>
    </xf>
    <xf numFmtId="4" fontId="26" fillId="0" borderId="8" xfId="0" applyNumberFormat="1" applyFont="1" applyBorder="1" applyAlignment="1">
      <alignment vertical="top"/>
    </xf>
    <xf numFmtId="4" fontId="2" fillId="4" borderId="8" xfId="0" applyNumberFormat="1" applyFont="1" applyFill="1" applyBorder="1" applyAlignment="1">
      <alignment horizontal="center" vertical="top"/>
    </xf>
    <xf numFmtId="10" fontId="2" fillId="4" borderId="8" xfId="0" applyNumberFormat="1" applyFont="1" applyFill="1" applyBorder="1" applyAlignment="1">
      <alignment horizontal="center" vertical="top"/>
    </xf>
    <xf numFmtId="0" fontId="1" fillId="4" borderId="8" xfId="0" applyFont="1" applyFill="1" applyBorder="1" applyAlignment="1">
      <alignment horizontal="center" vertical="top" wrapText="1"/>
    </xf>
    <xf numFmtId="3" fontId="1" fillId="2" borderId="14" xfId="0" applyNumberFormat="1" applyFont="1" applyFill="1" applyBorder="1" applyAlignment="1">
      <alignment horizontal="center" vertical="top" wrapText="1"/>
    </xf>
    <xf numFmtId="0" fontId="1" fillId="0" borderId="36" xfId="0" applyFont="1" applyBorder="1" applyAlignment="1">
      <alignment horizontal="center" vertical="top" wrapText="1"/>
    </xf>
    <xf numFmtId="0" fontId="29" fillId="2" borderId="8" xfId="0" applyFont="1" applyFill="1" applyBorder="1" applyAlignment="1">
      <alignment horizontal="left" vertical="top" wrapText="1"/>
    </xf>
    <xf numFmtId="0" fontId="2" fillId="2" borderId="14" xfId="0" applyFont="1" applyFill="1" applyBorder="1" applyAlignment="1">
      <alignment vertical="top" wrapText="1"/>
    </xf>
    <xf numFmtId="0" fontId="2" fillId="2" borderId="15" xfId="0" applyFont="1" applyFill="1" applyBorder="1" applyAlignment="1">
      <alignment vertical="top" wrapText="1"/>
    </xf>
    <xf numFmtId="9" fontId="5" fillId="2" borderId="8" xfId="0" applyNumberFormat="1" applyFont="1" applyFill="1" applyBorder="1" applyAlignment="1">
      <alignment horizontal="center" vertical="top"/>
    </xf>
    <xf numFmtId="9" fontId="5" fillId="2" borderId="8" xfId="1" applyFont="1" applyFill="1" applyBorder="1" applyAlignment="1">
      <alignment horizontal="center" vertical="top"/>
    </xf>
    <xf numFmtId="3" fontId="1" fillId="2" borderId="17" xfId="0" applyNumberFormat="1" applyFont="1" applyFill="1" applyBorder="1" applyAlignment="1">
      <alignment horizontal="center" vertical="top" wrapText="1"/>
    </xf>
    <xf numFmtId="9" fontId="1" fillId="2" borderId="8" xfId="0" applyNumberFormat="1" applyFont="1" applyFill="1" applyBorder="1" applyAlignment="1">
      <alignment horizontal="center" vertical="top"/>
    </xf>
    <xf numFmtId="9" fontId="1" fillId="4" borderId="8" xfId="0" applyNumberFormat="1" applyFont="1" applyFill="1" applyBorder="1" applyAlignment="1">
      <alignment horizontal="center" vertical="top" wrapText="1"/>
    </xf>
    <xf numFmtId="3" fontId="2" fillId="3" borderId="8" xfId="0" applyNumberFormat="1" applyFont="1" applyFill="1" applyBorder="1" applyAlignment="1">
      <alignment horizontal="center" vertical="top" wrapText="1"/>
    </xf>
    <xf numFmtId="9" fontId="1" fillId="3" borderId="8" xfId="0" applyNumberFormat="1" applyFont="1" applyFill="1" applyBorder="1" applyAlignment="1">
      <alignment horizontal="center" vertical="top" wrapText="1"/>
    </xf>
    <xf numFmtId="3" fontId="1" fillId="4" borderId="8" xfId="0" applyNumberFormat="1" applyFont="1" applyFill="1" applyBorder="1" applyAlignment="1">
      <alignment horizontal="center" vertical="top" wrapText="1"/>
    </xf>
    <xf numFmtId="3" fontId="2" fillId="3" borderId="8" xfId="0" applyNumberFormat="1" applyFont="1" applyFill="1" applyBorder="1" applyAlignment="1">
      <alignment horizontal="center" vertical="top"/>
    </xf>
    <xf numFmtId="3" fontId="2" fillId="4" borderId="8" xfId="0" applyNumberFormat="1" applyFont="1" applyFill="1" applyBorder="1" applyAlignment="1">
      <alignment horizontal="center" vertical="top" wrapText="1"/>
    </xf>
    <xf numFmtId="3" fontId="2" fillId="4" borderId="18" xfId="0" applyNumberFormat="1" applyFont="1" applyFill="1" applyBorder="1" applyAlignment="1">
      <alignment horizontal="center" vertical="top" wrapText="1"/>
    </xf>
    <xf numFmtId="9" fontId="2" fillId="4" borderId="8" xfId="0" applyNumberFormat="1" applyFont="1" applyFill="1" applyBorder="1" applyAlignment="1">
      <alignment horizontal="center" vertical="top" wrapText="1"/>
    </xf>
    <xf numFmtId="9" fontId="3" fillId="2" borderId="8" xfId="0" applyNumberFormat="1" applyFont="1" applyFill="1" applyBorder="1" applyAlignment="1">
      <alignment horizontal="center" vertical="top" wrapText="1"/>
    </xf>
    <xf numFmtId="9" fontId="3" fillId="2" borderId="8" xfId="1" applyFont="1" applyFill="1" applyBorder="1" applyAlignment="1">
      <alignment horizontal="center" vertical="top" wrapText="1"/>
    </xf>
    <xf numFmtId="9" fontId="3" fillId="2" borderId="18" xfId="1" applyFont="1" applyFill="1" applyBorder="1" applyAlignment="1">
      <alignment horizontal="center" vertical="top" wrapText="1"/>
    </xf>
    <xf numFmtId="1" fontId="3" fillId="2" borderId="8" xfId="0" applyNumberFormat="1" applyFont="1" applyFill="1" applyBorder="1" applyAlignment="1">
      <alignment horizontal="center" vertical="top" wrapText="1"/>
    </xf>
    <xf numFmtId="0" fontId="3" fillId="2" borderId="18" xfId="0" applyFont="1" applyFill="1" applyBorder="1" applyAlignment="1">
      <alignment horizontal="left" vertical="top" wrapText="1"/>
    </xf>
    <xf numFmtId="9" fontId="1" fillId="2" borderId="17" xfId="0" applyNumberFormat="1" applyFont="1" applyFill="1" applyBorder="1" applyAlignment="1">
      <alignment horizontal="center" vertical="top" wrapText="1"/>
    </xf>
    <xf numFmtId="3" fontId="1" fillId="2" borderId="8" xfId="0" applyNumberFormat="1" applyFont="1" applyFill="1" applyBorder="1" applyAlignment="1">
      <alignment horizontal="center" vertical="center" wrapText="1"/>
    </xf>
    <xf numFmtId="9" fontId="1" fillId="2" borderId="8" xfId="0" applyNumberFormat="1" applyFont="1" applyFill="1" applyBorder="1" applyAlignment="1">
      <alignment horizontal="center" vertical="center" wrapText="1"/>
    </xf>
    <xf numFmtId="3" fontId="2" fillId="3" borderId="15" xfId="0" applyNumberFormat="1" applyFont="1" applyFill="1" applyBorder="1" applyAlignment="1">
      <alignment horizontal="center" vertical="top" wrapText="1"/>
    </xf>
    <xf numFmtId="9" fontId="2" fillId="3" borderId="15" xfId="0" applyNumberFormat="1" applyFont="1" applyFill="1" applyBorder="1" applyAlignment="1">
      <alignment horizontal="center" vertical="top" wrapText="1"/>
    </xf>
    <xf numFmtId="3" fontId="2" fillId="4" borderId="10" xfId="0" applyNumberFormat="1" applyFont="1" applyFill="1" applyBorder="1" applyAlignment="1">
      <alignment horizontal="center" vertical="top" wrapText="1"/>
    </xf>
    <xf numFmtId="3" fontId="1" fillId="2" borderId="13" xfId="0" applyNumberFormat="1" applyFont="1" applyFill="1" applyBorder="1" applyAlignment="1">
      <alignment horizontal="center" vertical="top" wrapText="1"/>
    </xf>
    <xf numFmtId="3" fontId="2" fillId="2" borderId="15" xfId="0" applyNumberFormat="1" applyFont="1" applyFill="1" applyBorder="1" applyAlignment="1">
      <alignment horizontal="center" vertical="top" wrapText="1"/>
    </xf>
    <xf numFmtId="9" fontId="2" fillId="2" borderId="16" xfId="0" applyNumberFormat="1" applyFont="1" applyFill="1" applyBorder="1" applyAlignment="1">
      <alignment horizontal="center" vertical="top" wrapText="1"/>
    </xf>
    <xf numFmtId="9" fontId="2" fillId="2" borderId="11" xfId="0" applyNumberFormat="1" applyFont="1" applyFill="1" applyBorder="1" applyAlignment="1">
      <alignment horizontal="center" vertical="top" wrapText="1"/>
    </xf>
    <xf numFmtId="3" fontId="6" fillId="2" borderId="8" xfId="0" applyNumberFormat="1" applyFont="1" applyFill="1" applyBorder="1" applyAlignment="1">
      <alignment horizontal="center" vertical="top"/>
    </xf>
    <xf numFmtId="3" fontId="1" fillId="2" borderId="10" xfId="0" applyNumberFormat="1" applyFont="1" applyFill="1" applyBorder="1" applyAlignment="1">
      <alignment horizontal="center" vertical="top" wrapText="1"/>
    </xf>
    <xf numFmtId="3" fontId="1" fillId="2" borderId="15" xfId="0" applyNumberFormat="1" applyFont="1" applyFill="1" applyBorder="1" applyAlignment="1">
      <alignment horizontal="center" vertical="top" wrapText="1"/>
    </xf>
    <xf numFmtId="9" fontId="1" fillId="2" borderId="10" xfId="1" applyFont="1" applyFill="1" applyBorder="1" applyAlignment="1">
      <alignment horizontal="center" vertical="top" wrapText="1"/>
    </xf>
    <xf numFmtId="9" fontId="1" fillId="2" borderId="15" xfId="1" applyFont="1" applyFill="1" applyBorder="1" applyAlignment="1">
      <alignment horizontal="center" vertical="top" wrapText="1"/>
    </xf>
    <xf numFmtId="0" fontId="2" fillId="2" borderId="16" xfId="0" applyFont="1" applyFill="1" applyBorder="1" applyAlignment="1">
      <alignment horizontal="left" vertical="top" wrapText="1"/>
    </xf>
    <xf numFmtId="0" fontId="2" fillId="2" borderId="17" xfId="0" applyFont="1" applyFill="1" applyBorder="1" applyAlignment="1">
      <alignment horizontal="left" vertical="top" wrapText="1"/>
    </xf>
    <xf numFmtId="0" fontId="2" fillId="2" borderId="18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2" borderId="10" xfId="0" applyFont="1" applyFill="1" applyBorder="1" applyAlignment="1">
      <alignment horizontal="left" vertical="top" wrapText="1"/>
    </xf>
    <xf numFmtId="0" fontId="1" fillId="2" borderId="15" xfId="0" applyFont="1" applyFill="1" applyBorder="1" applyAlignment="1">
      <alignment horizontal="left" vertical="top" wrapText="1"/>
    </xf>
    <xf numFmtId="0" fontId="1" fillId="2" borderId="10" xfId="0" applyFont="1" applyFill="1" applyBorder="1" applyAlignment="1">
      <alignment horizontal="center" vertical="top" wrapText="1"/>
    </xf>
    <xf numFmtId="0" fontId="1" fillId="2" borderId="15" xfId="0" applyFont="1" applyFill="1" applyBorder="1" applyAlignment="1">
      <alignment horizontal="center" vertical="top" wrapText="1"/>
    </xf>
    <xf numFmtId="4" fontId="1" fillId="2" borderId="10" xfId="0" applyNumberFormat="1" applyFont="1" applyFill="1" applyBorder="1" applyAlignment="1">
      <alignment horizontal="center" vertical="top" wrapText="1"/>
    </xf>
    <xf numFmtId="4" fontId="1" fillId="2" borderId="15" xfId="0" applyNumberFormat="1" applyFont="1" applyFill="1" applyBorder="1" applyAlignment="1">
      <alignment horizontal="center" vertical="top" wrapText="1"/>
    </xf>
    <xf numFmtId="0" fontId="1" fillId="2" borderId="17" xfId="0" applyFont="1" applyFill="1" applyBorder="1" applyAlignment="1">
      <alignment horizontal="left" vertical="top" wrapText="1"/>
    </xf>
    <xf numFmtId="0" fontId="1" fillId="2" borderId="18" xfId="0" applyFont="1" applyFill="1" applyBorder="1" applyAlignment="1">
      <alignment horizontal="left" vertical="top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 vertical="center" wrapText="1"/>
    </xf>
    <xf numFmtId="9" fontId="1" fillId="2" borderId="10" xfId="0" applyNumberFormat="1" applyFont="1" applyFill="1" applyBorder="1" applyAlignment="1">
      <alignment horizontal="center" vertical="top" wrapText="1"/>
    </xf>
    <xf numFmtId="9" fontId="1" fillId="2" borderId="14" xfId="0" applyNumberFormat="1" applyFont="1" applyFill="1" applyBorder="1" applyAlignment="1">
      <alignment horizontal="center" vertical="top" wrapText="1"/>
    </xf>
    <xf numFmtId="9" fontId="1" fillId="2" borderId="15" xfId="0" applyNumberFormat="1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left" vertical="top" wrapText="1"/>
    </xf>
    <xf numFmtId="0" fontId="1" fillId="2" borderId="14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4" xfId="0" applyFont="1" applyFill="1" applyBorder="1" applyAlignment="1">
      <alignment horizontal="left" vertical="top" wrapText="1"/>
    </xf>
    <xf numFmtId="0" fontId="2" fillId="2" borderId="15" xfId="0" applyFont="1" applyFill="1" applyBorder="1" applyAlignment="1">
      <alignment horizontal="left" vertical="top" wrapText="1"/>
    </xf>
    <xf numFmtId="0" fontId="1" fillId="2" borderId="14" xfId="0" applyFont="1" applyFill="1" applyBorder="1" applyAlignment="1">
      <alignment horizontal="center" vertical="top" wrapText="1"/>
    </xf>
    <xf numFmtId="4" fontId="1" fillId="2" borderId="14" xfId="0" applyNumberFormat="1" applyFont="1" applyFill="1" applyBorder="1" applyAlignment="1">
      <alignment horizontal="center" vertical="top" wrapText="1"/>
    </xf>
    <xf numFmtId="3" fontId="1" fillId="2" borderId="14" xfId="0" applyNumberFormat="1" applyFont="1" applyFill="1" applyBorder="1" applyAlignment="1">
      <alignment horizontal="center" vertical="top" wrapText="1"/>
    </xf>
    <xf numFmtId="49" fontId="1" fillId="2" borderId="8" xfId="0" applyNumberFormat="1" applyFont="1" applyFill="1" applyBorder="1" applyAlignment="1">
      <alignment horizontal="center" vertical="top" wrapText="1"/>
    </xf>
    <xf numFmtId="0" fontId="2" fillId="3" borderId="16" xfId="0" applyFont="1" applyFill="1" applyBorder="1" applyAlignment="1">
      <alignment horizontal="center" wrapText="1"/>
    </xf>
    <xf numFmtId="0" fontId="2" fillId="3" borderId="18" xfId="0" applyFont="1" applyFill="1" applyBorder="1" applyAlignment="1">
      <alignment horizontal="center" wrapText="1"/>
    </xf>
    <xf numFmtId="4" fontId="1" fillId="2" borderId="8" xfId="0" applyNumberFormat="1" applyFont="1" applyFill="1" applyBorder="1" applyAlignment="1">
      <alignment horizontal="center" vertical="top" wrapText="1"/>
    </xf>
    <xf numFmtId="0" fontId="2" fillId="2" borderId="19" xfId="0" applyFont="1" applyFill="1" applyBorder="1" applyAlignment="1">
      <alignment horizontal="center" vertical="top" wrapText="1"/>
    </xf>
    <xf numFmtId="0" fontId="2" fillId="2" borderId="21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3" fontId="1" fillId="2" borderId="8" xfId="0" applyNumberFormat="1" applyFont="1" applyFill="1" applyBorder="1" applyAlignment="1">
      <alignment horizontal="center" vertical="top" wrapText="1"/>
    </xf>
    <xf numFmtId="9" fontId="1" fillId="2" borderId="8" xfId="0" applyNumberFormat="1" applyFont="1" applyFill="1" applyBorder="1" applyAlignment="1">
      <alignment horizontal="center" vertical="top" wrapText="1"/>
    </xf>
    <xf numFmtId="2" fontId="5" fillId="2" borderId="10" xfId="0" applyNumberFormat="1" applyFont="1" applyFill="1" applyBorder="1" applyAlignment="1">
      <alignment horizontal="center" vertical="top" wrapText="1"/>
    </xf>
    <xf numFmtId="2" fontId="5" fillId="2" borderId="14" xfId="0" applyNumberFormat="1" applyFont="1" applyFill="1" applyBorder="1" applyAlignment="1">
      <alignment horizontal="center" vertical="top" wrapText="1"/>
    </xf>
    <xf numFmtId="2" fontId="5" fillId="2" borderId="15" xfId="0" applyNumberFormat="1" applyFont="1" applyFill="1" applyBorder="1" applyAlignment="1">
      <alignment horizontal="center" vertical="top" wrapText="1"/>
    </xf>
    <xf numFmtId="49" fontId="1" fillId="2" borderId="10" xfId="0" applyNumberFormat="1" applyFont="1" applyFill="1" applyBorder="1" applyAlignment="1">
      <alignment horizontal="center" vertical="top" wrapText="1"/>
    </xf>
    <xf numFmtId="49" fontId="1" fillId="2" borderId="15" xfId="0" applyNumberFormat="1" applyFont="1" applyFill="1" applyBorder="1" applyAlignment="1">
      <alignment horizontal="center" vertical="top" wrapText="1"/>
    </xf>
    <xf numFmtId="2" fontId="1" fillId="2" borderId="10" xfId="0" applyNumberFormat="1" applyFont="1" applyFill="1" applyBorder="1" applyAlignment="1">
      <alignment horizontal="center" vertical="top" wrapText="1"/>
    </xf>
    <xf numFmtId="2" fontId="1" fillId="2" borderId="15" xfId="0" applyNumberFormat="1" applyFont="1" applyFill="1" applyBorder="1" applyAlignment="1">
      <alignment horizontal="center" vertical="top" wrapText="1"/>
    </xf>
    <xf numFmtId="0" fontId="5" fillId="2" borderId="14" xfId="0" applyFont="1" applyFill="1" applyBorder="1" applyAlignment="1">
      <alignment horizontal="left"/>
    </xf>
    <xf numFmtId="0" fontId="5" fillId="2" borderId="15" xfId="0" applyFont="1" applyFill="1" applyBorder="1" applyAlignment="1">
      <alignment horizontal="left"/>
    </xf>
    <xf numFmtId="0" fontId="2" fillId="4" borderId="16" xfId="0" applyFont="1" applyFill="1" applyBorder="1" applyAlignment="1">
      <alignment horizontal="center" vertical="top" wrapText="1"/>
    </xf>
    <xf numFmtId="0" fontId="2" fillId="4" borderId="18" xfId="0" applyFont="1" applyFill="1" applyBorder="1" applyAlignment="1">
      <alignment horizontal="center" vertical="top" wrapText="1"/>
    </xf>
    <xf numFmtId="0" fontId="5" fillId="2" borderId="10" xfId="0" applyFont="1" applyFill="1" applyBorder="1" applyAlignment="1">
      <alignment horizontal="center" vertical="top"/>
    </xf>
    <xf numFmtId="0" fontId="5" fillId="2" borderId="15" xfId="0" applyFont="1" applyFill="1" applyBorder="1" applyAlignment="1">
      <alignment horizontal="center" vertical="top"/>
    </xf>
    <xf numFmtId="0" fontId="1" fillId="2" borderId="10" xfId="0" applyFont="1" applyFill="1" applyBorder="1" applyAlignment="1">
      <alignment horizontal="center" vertical="top"/>
    </xf>
    <xf numFmtId="0" fontId="1" fillId="2" borderId="14" xfId="0" applyFont="1" applyFill="1" applyBorder="1" applyAlignment="1">
      <alignment horizontal="center" vertical="top"/>
    </xf>
    <xf numFmtId="0" fontId="1" fillId="2" borderId="15" xfId="0" applyFont="1" applyFill="1" applyBorder="1" applyAlignment="1">
      <alignment horizontal="center" vertical="top"/>
    </xf>
    <xf numFmtId="0" fontId="5" fillId="2" borderId="14" xfId="0" applyFont="1" applyFill="1" applyBorder="1" applyAlignment="1">
      <alignment horizontal="center" vertical="top"/>
    </xf>
    <xf numFmtId="49" fontId="1" fillId="2" borderId="14" xfId="0" applyNumberFormat="1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/>
    </xf>
    <xf numFmtId="4" fontId="1" fillId="2" borderId="8" xfId="0" applyNumberFormat="1" applyFont="1" applyFill="1" applyBorder="1" applyAlignment="1">
      <alignment horizontal="center" vertical="top"/>
    </xf>
    <xf numFmtId="0" fontId="1" fillId="2" borderId="20" xfId="0" applyFont="1" applyFill="1" applyBorder="1" applyAlignment="1">
      <alignment horizontal="center" vertical="top" wrapText="1"/>
    </xf>
    <xf numFmtId="0" fontId="1" fillId="2" borderId="22" xfId="0" applyFont="1" applyFill="1" applyBorder="1" applyAlignment="1">
      <alignment horizontal="center" vertical="top" wrapText="1"/>
    </xf>
    <xf numFmtId="0" fontId="2" fillId="2" borderId="19" xfId="0" applyFont="1" applyFill="1" applyBorder="1" applyAlignment="1">
      <alignment horizontal="left" vertical="top" wrapText="1"/>
    </xf>
    <xf numFmtId="0" fontId="2" fillId="2" borderId="21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10" fontId="1" fillId="2" borderId="8" xfId="0" applyNumberFormat="1" applyFont="1" applyFill="1" applyBorder="1" applyAlignment="1">
      <alignment horizontal="center" vertical="top" wrapText="1"/>
    </xf>
    <xf numFmtId="10" fontId="1" fillId="2" borderId="10" xfId="0" applyNumberFormat="1" applyFont="1" applyFill="1" applyBorder="1" applyAlignment="1">
      <alignment horizontal="center" vertical="top" wrapText="1"/>
    </xf>
    <xf numFmtId="10" fontId="1" fillId="2" borderId="14" xfId="0" applyNumberFormat="1" applyFont="1" applyFill="1" applyBorder="1" applyAlignment="1">
      <alignment horizontal="center" vertical="top" wrapText="1"/>
    </xf>
    <xf numFmtId="10" fontId="1" fillId="2" borderId="15" xfId="0" applyNumberFormat="1" applyFont="1" applyFill="1" applyBorder="1" applyAlignment="1">
      <alignment horizontal="center" vertical="top" wrapText="1"/>
    </xf>
    <xf numFmtId="1" fontId="1" fillId="2" borderId="10" xfId="0" applyNumberFormat="1" applyFont="1" applyFill="1" applyBorder="1" applyAlignment="1">
      <alignment horizontal="center" vertical="top" wrapText="1"/>
    </xf>
    <xf numFmtId="1" fontId="1" fillId="2" borderId="14" xfId="0" applyNumberFormat="1" applyFont="1" applyFill="1" applyBorder="1" applyAlignment="1">
      <alignment horizontal="center" vertical="top" wrapText="1"/>
    </xf>
    <xf numFmtId="1" fontId="1" fillId="2" borderId="15" xfId="0" applyNumberFormat="1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right" wrapText="1"/>
    </xf>
    <xf numFmtId="4" fontId="1" fillId="2" borderId="20" xfId="0" applyNumberFormat="1" applyFont="1" applyFill="1" applyBorder="1" applyAlignment="1">
      <alignment horizontal="center" vertical="top" wrapText="1"/>
    </xf>
    <xf numFmtId="4" fontId="1" fillId="2" borderId="13" xfId="0" applyNumberFormat="1" applyFont="1" applyFill="1" applyBorder="1" applyAlignment="1">
      <alignment horizontal="center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" fillId="2" borderId="11" xfId="0" applyNumberFormat="1" applyFont="1" applyFill="1" applyBorder="1" applyAlignment="1">
      <alignment horizontal="center" vertical="top" wrapText="1"/>
    </xf>
    <xf numFmtId="0" fontId="2" fillId="2" borderId="16" xfId="0" applyFont="1" applyFill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wrapText="1"/>
    </xf>
    <xf numFmtId="0" fontId="2" fillId="2" borderId="17" xfId="0" applyFont="1" applyFill="1" applyBorder="1" applyAlignment="1">
      <alignment horizontal="left" wrapText="1"/>
    </xf>
    <xf numFmtId="0" fontId="2" fillId="2" borderId="18" xfId="0" applyFont="1" applyFill="1" applyBorder="1" applyAlignment="1">
      <alignment horizontal="left" wrapText="1"/>
    </xf>
    <xf numFmtId="0" fontId="5" fillId="2" borderId="14" xfId="0" applyFont="1" applyFill="1" applyBorder="1" applyAlignment="1">
      <alignment vertical="top"/>
    </xf>
    <xf numFmtId="0" fontId="5" fillId="2" borderId="15" xfId="0" applyFont="1" applyFill="1" applyBorder="1" applyAlignment="1">
      <alignment vertical="top"/>
    </xf>
    <xf numFmtId="4" fontId="2" fillId="2" borderId="16" xfId="0" applyNumberFormat="1" applyFont="1" applyFill="1" applyBorder="1" applyAlignment="1">
      <alignment horizontal="left" vertical="top" wrapText="1"/>
    </xf>
    <xf numFmtId="4" fontId="2" fillId="2" borderId="17" xfId="0" applyNumberFormat="1" applyFont="1" applyFill="1" applyBorder="1" applyAlignment="1">
      <alignment horizontal="left" vertical="top" wrapText="1"/>
    </xf>
    <xf numFmtId="4" fontId="2" fillId="2" borderId="18" xfId="0" applyNumberFormat="1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35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10" fontId="1" fillId="0" borderId="2" xfId="0" applyNumberFormat="1" applyFont="1" applyBorder="1" applyAlignment="1">
      <alignment horizontal="center" vertical="top" wrapText="1"/>
    </xf>
    <xf numFmtId="10" fontId="1" fillId="0" borderId="6" xfId="0" applyNumberFormat="1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top" wrapText="1"/>
    </xf>
    <xf numFmtId="0" fontId="2" fillId="2" borderId="12" xfId="0" applyFont="1" applyFill="1" applyBorder="1" applyAlignment="1">
      <alignment horizontal="left" vertical="top" wrapText="1"/>
    </xf>
    <xf numFmtId="0" fontId="2" fillId="2" borderId="13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center" wrapText="1"/>
    </xf>
    <xf numFmtId="4" fontId="1" fillId="2" borderId="10" xfId="0" applyNumberFormat="1" applyFont="1" applyFill="1" applyBorder="1" applyAlignment="1">
      <alignment horizontal="center" vertical="top"/>
    </xf>
    <xf numFmtId="4" fontId="1" fillId="2" borderId="14" xfId="0" applyNumberFormat="1" applyFont="1" applyFill="1" applyBorder="1" applyAlignment="1">
      <alignment horizontal="center" vertical="top"/>
    </xf>
    <xf numFmtId="0" fontId="2" fillId="2" borderId="19" xfId="0" applyFont="1" applyFill="1" applyBorder="1" applyAlignment="1">
      <alignment horizontal="left" vertical="center" wrapText="1"/>
    </xf>
    <xf numFmtId="0" fontId="2" fillId="2" borderId="23" xfId="0" applyFont="1" applyFill="1" applyBorder="1" applyAlignment="1">
      <alignment horizontal="left" vertical="center" wrapText="1"/>
    </xf>
    <xf numFmtId="0" fontId="2" fillId="2" borderId="2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8" fillId="2" borderId="10" xfId="0" applyFont="1" applyFill="1" applyBorder="1" applyAlignment="1">
      <alignment horizontal="left" vertical="center" wrapText="1"/>
    </xf>
    <xf numFmtId="0" fontId="28" fillId="2" borderId="14" xfId="0" applyFont="1" applyFill="1" applyBorder="1" applyAlignment="1">
      <alignment horizontal="left" vertical="center" wrapText="1"/>
    </xf>
    <xf numFmtId="0" fontId="28" fillId="2" borderId="15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top" wrapText="1"/>
    </xf>
    <xf numFmtId="167" fontId="1" fillId="2" borderId="10" xfId="0" applyNumberFormat="1" applyFont="1" applyFill="1" applyBorder="1" applyAlignment="1">
      <alignment horizontal="center" vertical="top" wrapText="1"/>
    </xf>
    <xf numFmtId="167" fontId="1" fillId="2" borderId="15" xfId="0" applyNumberFormat="1" applyFont="1" applyFill="1" applyBorder="1" applyAlignment="1">
      <alignment horizontal="center" vertical="top" wrapText="1"/>
    </xf>
    <xf numFmtId="0" fontId="2" fillId="2" borderId="16" xfId="0" applyFont="1" applyFill="1" applyBorder="1" applyAlignment="1">
      <alignment vertical="top" wrapText="1"/>
    </xf>
    <xf numFmtId="0" fontId="2" fillId="2" borderId="17" xfId="0" applyFont="1" applyFill="1" applyBorder="1" applyAlignment="1">
      <alignment vertical="top" wrapText="1"/>
    </xf>
    <xf numFmtId="0" fontId="2" fillId="2" borderId="18" xfId="0" applyFont="1" applyFill="1" applyBorder="1" applyAlignment="1">
      <alignment vertical="top" wrapText="1"/>
    </xf>
    <xf numFmtId="49" fontId="2" fillId="2" borderId="16" xfId="0" applyNumberFormat="1" applyFont="1" applyFill="1" applyBorder="1" applyAlignment="1">
      <alignment horizontal="left" vertical="top" wrapText="1"/>
    </xf>
    <xf numFmtId="49" fontId="2" fillId="2" borderId="17" xfId="0" applyNumberFormat="1" applyFont="1" applyFill="1" applyBorder="1" applyAlignment="1">
      <alignment horizontal="left" vertical="top" wrapText="1"/>
    </xf>
    <xf numFmtId="49" fontId="2" fillId="2" borderId="18" xfId="0" applyNumberFormat="1" applyFont="1" applyFill="1" applyBorder="1" applyAlignment="1">
      <alignment horizontal="left" vertical="top" wrapText="1"/>
    </xf>
    <xf numFmtId="0" fontId="5" fillId="2" borderId="10" xfId="0" applyFont="1" applyFill="1" applyBorder="1" applyAlignment="1">
      <alignment horizontal="left" vertical="center"/>
    </xf>
    <xf numFmtId="0" fontId="5" fillId="2" borderId="15" xfId="0" applyFont="1" applyFill="1" applyBorder="1" applyAlignment="1">
      <alignment horizontal="left" vertical="center"/>
    </xf>
    <xf numFmtId="16" fontId="2" fillId="2" borderId="16" xfId="0" applyNumberFormat="1" applyFont="1" applyFill="1" applyBorder="1" applyAlignment="1">
      <alignment horizontal="left" vertical="top" wrapText="1"/>
    </xf>
    <xf numFmtId="16" fontId="2" fillId="2" borderId="17" xfId="0" applyNumberFormat="1" applyFont="1" applyFill="1" applyBorder="1" applyAlignment="1">
      <alignment horizontal="left" vertical="top" wrapText="1"/>
    </xf>
    <xf numFmtId="16" fontId="2" fillId="2" borderId="18" xfId="0" applyNumberFormat="1" applyFont="1" applyFill="1" applyBorder="1" applyAlignment="1">
      <alignment horizontal="left" vertical="top" wrapText="1"/>
    </xf>
    <xf numFmtId="4" fontId="5" fillId="2" borderId="20" xfId="0" applyNumberFormat="1" applyFont="1" applyFill="1" applyBorder="1" applyAlignment="1">
      <alignment horizontal="center" vertical="top" wrapText="1"/>
    </xf>
    <xf numFmtId="4" fontId="5" fillId="2" borderId="13" xfId="0" applyNumberFormat="1" applyFont="1" applyFill="1" applyBorder="1" applyAlignment="1">
      <alignment horizontal="center" vertical="top" wrapText="1"/>
    </xf>
    <xf numFmtId="10" fontId="5" fillId="2" borderId="10" xfId="0" applyNumberFormat="1" applyFont="1" applyFill="1" applyBorder="1" applyAlignment="1">
      <alignment horizontal="center" vertical="top" wrapText="1"/>
    </xf>
    <xf numFmtId="10" fontId="5" fillId="2" borderId="14" xfId="0" applyNumberFormat="1" applyFont="1" applyFill="1" applyBorder="1" applyAlignment="1">
      <alignment horizontal="center" vertical="top" wrapText="1"/>
    </xf>
    <xf numFmtId="10" fontId="5" fillId="2" borderId="15" xfId="0" applyNumberFormat="1" applyFont="1" applyFill="1" applyBorder="1" applyAlignment="1">
      <alignment horizontal="center" vertical="top" wrapText="1"/>
    </xf>
    <xf numFmtId="10" fontId="5" fillId="2" borderId="10" xfId="0" applyNumberFormat="1" applyFont="1" applyFill="1" applyBorder="1" applyAlignment="1">
      <alignment horizontal="center" vertical="top"/>
    </xf>
    <xf numFmtId="10" fontId="5" fillId="2" borderId="14" xfId="0" applyNumberFormat="1" applyFont="1" applyFill="1" applyBorder="1" applyAlignment="1">
      <alignment horizontal="center" vertical="top"/>
    </xf>
    <xf numFmtId="10" fontId="5" fillId="2" borderId="15" xfId="0" applyNumberFormat="1" applyFont="1" applyFill="1" applyBorder="1" applyAlignment="1">
      <alignment horizontal="center" vertical="top"/>
    </xf>
    <xf numFmtId="0" fontId="2" fillId="3" borderId="16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top" wrapText="1"/>
    </xf>
    <xf numFmtId="0" fontId="5" fillId="2" borderId="15" xfId="0" applyFont="1" applyFill="1" applyBorder="1" applyAlignment="1">
      <alignment horizontal="center" vertical="top" wrapText="1"/>
    </xf>
    <xf numFmtId="0" fontId="5" fillId="2" borderId="14" xfId="0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left" vertical="center" wrapText="1"/>
    </xf>
    <xf numFmtId="0" fontId="6" fillId="2" borderId="22" xfId="0" applyFont="1" applyFill="1" applyBorder="1" applyAlignment="1">
      <alignment horizontal="left" vertical="center" wrapText="1"/>
    </xf>
    <xf numFmtId="0" fontId="2" fillId="2" borderId="2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4" fontId="1" fillId="2" borderId="16" xfId="0" applyNumberFormat="1" applyFont="1" applyFill="1" applyBorder="1" applyAlignment="1">
      <alignment horizontal="center" vertical="top" wrapText="1"/>
    </xf>
    <xf numFmtId="4" fontId="1" fillId="2" borderId="17" xfId="0" applyNumberFormat="1" applyFont="1" applyFill="1" applyBorder="1" applyAlignment="1">
      <alignment horizontal="center" vertical="top" wrapText="1"/>
    </xf>
    <xf numFmtId="4" fontId="1" fillId="2" borderId="18" xfId="0" applyNumberFormat="1" applyFont="1" applyFill="1" applyBorder="1" applyAlignment="1">
      <alignment horizontal="center" vertical="top" wrapText="1"/>
    </xf>
    <xf numFmtId="0" fontId="7" fillId="2" borderId="21" xfId="0" applyFont="1" applyFill="1" applyBorder="1" applyAlignment="1">
      <alignment horizontal="left" vertical="center" wrapText="1"/>
    </xf>
    <xf numFmtId="0" fontId="7" fillId="2" borderId="12" xfId="0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7" fillId="2" borderId="16" xfId="0" applyFont="1" applyFill="1" applyBorder="1" applyAlignment="1">
      <alignment horizontal="left" vertical="center" wrapText="1"/>
    </xf>
    <xf numFmtId="0" fontId="7" fillId="2" borderId="17" xfId="0" applyFont="1" applyFill="1" applyBorder="1" applyAlignment="1">
      <alignment horizontal="left" vertical="center" wrapText="1"/>
    </xf>
    <xf numFmtId="0" fontId="7" fillId="2" borderId="18" xfId="0" applyFont="1" applyFill="1" applyBorder="1" applyAlignment="1">
      <alignment horizontal="left" vertical="center" wrapText="1"/>
    </xf>
    <xf numFmtId="0" fontId="7" fillId="2" borderId="19" xfId="0" applyFont="1" applyFill="1" applyBorder="1" applyAlignment="1">
      <alignment horizontal="left" vertical="center" wrapText="1"/>
    </xf>
    <xf numFmtId="0" fontId="7" fillId="2" borderId="23" xfId="0" applyFont="1" applyFill="1" applyBorder="1" applyAlignment="1">
      <alignment horizontal="left" vertical="center" wrapText="1"/>
    </xf>
    <xf numFmtId="10" fontId="1" fillId="2" borderId="10" xfId="0" applyNumberFormat="1" applyFont="1" applyFill="1" applyBorder="1" applyAlignment="1">
      <alignment horizontal="center" vertical="top"/>
    </xf>
    <xf numFmtId="10" fontId="1" fillId="2" borderId="14" xfId="0" applyNumberFormat="1" applyFont="1" applyFill="1" applyBorder="1" applyAlignment="1">
      <alignment horizontal="center" vertical="top"/>
    </xf>
    <xf numFmtId="10" fontId="1" fillId="2" borderId="15" xfId="0" applyNumberFormat="1" applyFont="1" applyFill="1" applyBorder="1" applyAlignment="1">
      <alignment horizontal="center" vertical="top"/>
    </xf>
    <xf numFmtId="0" fontId="2" fillId="2" borderId="23" xfId="0" applyFont="1" applyFill="1" applyBorder="1" applyAlignment="1">
      <alignment horizontal="left" vertical="top" wrapText="1"/>
    </xf>
    <xf numFmtId="0" fontId="2" fillId="2" borderId="20" xfId="0" applyFont="1" applyFill="1" applyBorder="1" applyAlignment="1">
      <alignment horizontal="left" vertical="top" wrapText="1"/>
    </xf>
    <xf numFmtId="0" fontId="1" fillId="2" borderId="21" xfId="0" applyFont="1" applyFill="1" applyBorder="1" applyAlignment="1">
      <alignment horizontal="left" vertical="top" wrapText="1"/>
    </xf>
    <xf numFmtId="0" fontId="1" fillId="2" borderId="11" xfId="0" applyFont="1" applyFill="1" applyBorder="1" applyAlignment="1">
      <alignment horizontal="left" vertical="top" wrapText="1"/>
    </xf>
    <xf numFmtId="0" fontId="8" fillId="2" borderId="8" xfId="0" applyFont="1" applyFill="1" applyBorder="1" applyAlignment="1">
      <alignment horizontal="center" vertical="top" wrapText="1"/>
    </xf>
    <xf numFmtId="4" fontId="8" fillId="2" borderId="8" xfId="0" applyNumberFormat="1" applyFont="1" applyFill="1" applyBorder="1" applyAlignment="1">
      <alignment horizontal="center" vertical="top" wrapText="1"/>
    </xf>
    <xf numFmtId="4" fontId="5" fillId="2" borderId="8" xfId="0" applyNumberFormat="1" applyFont="1" applyFill="1" applyBorder="1" applyAlignment="1">
      <alignment horizontal="center" vertical="top" wrapText="1"/>
    </xf>
    <xf numFmtId="0" fontId="2" fillId="3" borderId="16" xfId="0" applyFont="1" applyFill="1" applyBorder="1" applyAlignment="1">
      <alignment horizontal="right" wrapText="1"/>
    </xf>
    <xf numFmtId="0" fontId="2" fillId="3" borderId="18" xfId="0" applyFont="1" applyFill="1" applyBorder="1" applyAlignment="1">
      <alignment horizontal="right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4" xfId="0" applyFont="1" applyFill="1" applyBorder="1" applyAlignment="1">
      <alignment horizontal="center" vertical="top" wrapText="1"/>
    </xf>
    <xf numFmtId="0" fontId="10" fillId="0" borderId="26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top"/>
    </xf>
    <xf numFmtId="0" fontId="10" fillId="3" borderId="33" xfId="0" applyFont="1" applyFill="1" applyBorder="1" applyAlignment="1">
      <alignment horizontal="center" vertical="top"/>
    </xf>
    <xf numFmtId="0" fontId="10" fillId="3" borderId="30" xfId="0" applyFont="1" applyFill="1" applyBorder="1" applyAlignment="1">
      <alignment horizontal="center" vertical="top"/>
    </xf>
    <xf numFmtId="0" fontId="11" fillId="0" borderId="0" xfId="0" applyFont="1" applyAlignment="1">
      <alignment horizontal="center"/>
    </xf>
    <xf numFmtId="0" fontId="10" fillId="0" borderId="24" xfId="0" applyFont="1" applyBorder="1" applyAlignment="1">
      <alignment horizontal="center" vertical="top" wrapText="1"/>
    </xf>
    <xf numFmtId="0" fontId="10" fillId="0" borderId="30" xfId="0" applyFont="1" applyBorder="1" applyAlignment="1">
      <alignment horizontal="center" vertical="top" wrapText="1"/>
    </xf>
    <xf numFmtId="0" fontId="10" fillId="0" borderId="25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0" fontId="1" fillId="0" borderId="0" xfId="0" applyFont="1" applyAlignment="1">
      <alignment horizontal="left"/>
    </xf>
    <xf numFmtId="0" fontId="23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top" wrapText="1"/>
    </xf>
    <xf numFmtId="0" fontId="2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6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10" fontId="1" fillId="0" borderId="10" xfId="0" applyNumberFormat="1" applyFont="1" applyBorder="1" applyAlignment="1">
      <alignment horizontal="center" vertical="center" wrapText="1"/>
    </xf>
    <xf numFmtId="10" fontId="1" fillId="0" borderId="15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10" fontId="1" fillId="0" borderId="10" xfId="0" applyNumberFormat="1" applyFont="1" applyBorder="1" applyAlignment="1">
      <alignment horizontal="center" vertical="top" wrapText="1"/>
    </xf>
    <xf numFmtId="10" fontId="1" fillId="0" borderId="15" xfId="0" applyNumberFormat="1" applyFont="1" applyBorder="1" applyAlignment="1">
      <alignment horizontal="center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15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%20&#1055;&#1054;%20&#1052;&#1055;%20&#1057;&#1042;&#1054;&#1044;%20%20&#1087;&#1086;%20&#1082;&#1074;&#1072;&#1088;&#1090;&#1072;&#1083;&#1072;&#1084;%2020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 квартал"/>
      <sheetName val="Касса на 01.07."/>
      <sheetName val="1 квартал"/>
      <sheetName val="Касса на 01.04."/>
      <sheetName val="3 квартал"/>
      <sheetName val="касса на 01.10."/>
    </sheetNames>
    <sheetDataSet>
      <sheetData sheetId="0" refreshError="1"/>
      <sheetData sheetId="1" refreshError="1"/>
      <sheetData sheetId="2" refreshError="1"/>
      <sheetData sheetId="3">
        <row r="27">
          <cell r="D27">
            <v>5000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60"/>
  <sheetViews>
    <sheetView tabSelected="1" view="pageBreakPreview" zoomScaleNormal="100" zoomScaleSheetLayoutView="100" workbookViewId="0">
      <pane ySplit="8" topLeftCell="A9" activePane="bottomLeft" state="frozen"/>
      <selection pane="bottomLeft" activeCell="D4" sqref="D4"/>
    </sheetView>
  </sheetViews>
  <sheetFormatPr defaultRowHeight="15" x14ac:dyDescent="0.25"/>
  <cols>
    <col min="1" max="1" width="6.85546875" customWidth="1"/>
    <col min="2" max="2" width="31.7109375" customWidth="1"/>
    <col min="3" max="3" width="9.85546875" style="229" customWidth="1"/>
    <col min="4" max="4" width="19.7109375" style="229" customWidth="1"/>
    <col min="5" max="5" width="20.85546875" style="229" customWidth="1"/>
    <col min="6" max="6" width="14" style="229" customWidth="1"/>
    <col min="7" max="7" width="47.42578125" style="229" customWidth="1"/>
    <col min="8" max="10" width="16" style="229" customWidth="1"/>
    <col min="11" max="11" width="32.5703125" style="213" customWidth="1"/>
  </cols>
  <sheetData>
    <row r="1" spans="1:11" ht="17.25" customHeight="1" x14ac:dyDescent="0.25">
      <c r="A1" s="1"/>
      <c r="B1" s="2"/>
      <c r="C1" s="230"/>
      <c r="D1" s="231"/>
      <c r="E1" s="232"/>
      <c r="F1" s="223"/>
      <c r="G1" s="223"/>
      <c r="H1" s="408" t="s">
        <v>0</v>
      </c>
      <c r="I1" s="408"/>
      <c r="J1" s="408"/>
    </row>
    <row r="2" spans="1:11" ht="15.75" x14ac:dyDescent="0.25">
      <c r="A2" s="6"/>
      <c r="B2" s="7"/>
      <c r="C2" s="233"/>
      <c r="D2" s="234"/>
      <c r="E2" s="235"/>
      <c r="F2" s="151"/>
      <c r="G2" s="275"/>
      <c r="H2" s="409" t="s">
        <v>1</v>
      </c>
      <c r="I2" s="409"/>
      <c r="J2" s="409"/>
    </row>
    <row r="3" spans="1:11" ht="15.75" x14ac:dyDescent="0.25">
      <c r="A3" s="6"/>
      <c r="B3" s="7"/>
      <c r="C3" s="233"/>
      <c r="D3" s="234"/>
      <c r="E3" s="235"/>
      <c r="F3" s="151"/>
      <c r="G3" s="151"/>
      <c r="H3" s="420" t="s">
        <v>2</v>
      </c>
      <c r="I3" s="420"/>
      <c r="J3" s="420"/>
      <c r="K3" s="420"/>
    </row>
    <row r="4" spans="1:11" ht="15.75" x14ac:dyDescent="0.25">
      <c r="A4" s="6"/>
      <c r="B4" s="7"/>
      <c r="C4" s="233"/>
      <c r="D4" s="234"/>
      <c r="E4" s="235"/>
      <c r="F4" s="151"/>
      <c r="G4" s="151"/>
      <c r="H4" s="409" t="s">
        <v>3</v>
      </c>
      <c r="I4" s="409"/>
      <c r="J4" s="409"/>
      <c r="K4" s="409"/>
    </row>
    <row r="5" spans="1:11" ht="15.75" x14ac:dyDescent="0.25">
      <c r="A5" s="6"/>
      <c r="B5" s="7"/>
      <c r="C5" s="233"/>
      <c r="D5" s="234"/>
      <c r="E5" s="235"/>
      <c r="F5" s="151"/>
      <c r="G5" s="12"/>
      <c r="H5" s="151"/>
      <c r="I5" s="151"/>
      <c r="J5" s="12"/>
    </row>
    <row r="6" spans="1:11" ht="16.5" thickBot="1" x14ac:dyDescent="0.3">
      <c r="A6" s="410" t="s">
        <v>244</v>
      </c>
      <c r="B6" s="410"/>
      <c r="C6" s="410"/>
      <c r="D6" s="410"/>
      <c r="E6" s="410"/>
      <c r="F6" s="410"/>
      <c r="G6" s="410"/>
      <c r="H6" s="410"/>
      <c r="I6" s="410"/>
      <c r="J6" s="410"/>
      <c r="K6" s="410"/>
    </row>
    <row r="7" spans="1:11" ht="35.25" customHeight="1" x14ac:dyDescent="0.25">
      <c r="A7" s="411" t="s">
        <v>4</v>
      </c>
      <c r="B7" s="413" t="s">
        <v>5</v>
      </c>
      <c r="C7" s="415" t="s">
        <v>6</v>
      </c>
      <c r="D7" s="413" t="s">
        <v>421</v>
      </c>
      <c r="E7" s="413"/>
      <c r="F7" s="417" t="s">
        <v>8</v>
      </c>
      <c r="G7" s="413" t="s">
        <v>9</v>
      </c>
      <c r="H7" s="413"/>
      <c r="I7" s="413"/>
      <c r="J7" s="413"/>
      <c r="K7" s="419"/>
    </row>
    <row r="8" spans="1:11" ht="48" thickBot="1" x14ac:dyDescent="0.3">
      <c r="A8" s="412"/>
      <c r="B8" s="414"/>
      <c r="C8" s="416"/>
      <c r="D8" s="15" t="s">
        <v>201</v>
      </c>
      <c r="E8" s="14" t="s">
        <v>10</v>
      </c>
      <c r="F8" s="418"/>
      <c r="G8" s="15" t="s">
        <v>11</v>
      </c>
      <c r="H8" s="15" t="s">
        <v>200</v>
      </c>
      <c r="I8" s="15" t="s">
        <v>12</v>
      </c>
      <c r="J8" s="15" t="s">
        <v>13</v>
      </c>
      <c r="K8" s="286" t="s">
        <v>14</v>
      </c>
    </row>
    <row r="9" spans="1:11" ht="17.25" customHeight="1" x14ac:dyDescent="0.25">
      <c r="A9" s="357">
        <v>1</v>
      </c>
      <c r="B9" s="345" t="s">
        <v>209</v>
      </c>
      <c r="C9" s="377" t="s">
        <v>15</v>
      </c>
      <c r="D9" s="348">
        <v>10947.464330000001</v>
      </c>
      <c r="E9" s="348">
        <v>4101.1363099999999</v>
      </c>
      <c r="F9" s="387">
        <f>E9/D9</f>
        <v>0.37461974630612926</v>
      </c>
      <c r="G9" s="384" t="s">
        <v>16</v>
      </c>
      <c r="H9" s="422"/>
      <c r="I9" s="422"/>
      <c r="J9" s="422"/>
      <c r="K9" s="423"/>
    </row>
    <row r="10" spans="1:11" ht="31.5" x14ac:dyDescent="0.25">
      <c r="A10" s="421"/>
      <c r="B10" s="345"/>
      <c r="C10" s="377"/>
      <c r="D10" s="348"/>
      <c r="E10" s="348"/>
      <c r="F10" s="387"/>
      <c r="G10" s="152" t="s">
        <v>302</v>
      </c>
      <c r="H10" s="153">
        <v>1</v>
      </c>
      <c r="I10" s="154">
        <v>0</v>
      </c>
      <c r="J10" s="159">
        <v>0</v>
      </c>
      <c r="K10" s="150"/>
    </row>
    <row r="11" spans="1:11" ht="47.25" x14ac:dyDescent="0.25">
      <c r="A11" s="421"/>
      <c r="B11" s="345"/>
      <c r="C11" s="377"/>
      <c r="D11" s="348"/>
      <c r="E11" s="348"/>
      <c r="F11" s="387"/>
      <c r="G11" s="152" t="s">
        <v>303</v>
      </c>
      <c r="H11" s="153">
        <v>1</v>
      </c>
      <c r="I11" s="154">
        <v>0</v>
      </c>
      <c r="J11" s="159">
        <v>0</v>
      </c>
      <c r="K11" s="150"/>
    </row>
    <row r="12" spans="1:11" ht="31.5" x14ac:dyDescent="0.25">
      <c r="A12" s="421"/>
      <c r="B12" s="345"/>
      <c r="C12" s="377"/>
      <c r="D12" s="348"/>
      <c r="E12" s="348"/>
      <c r="F12" s="387"/>
      <c r="G12" s="152" t="s">
        <v>304</v>
      </c>
      <c r="H12" s="153">
        <v>3000</v>
      </c>
      <c r="I12" s="154">
        <v>1723</v>
      </c>
      <c r="J12" s="155">
        <f>I12/H12</f>
        <v>0.57433333333333336</v>
      </c>
      <c r="K12" s="150"/>
    </row>
    <row r="13" spans="1:11" ht="33" customHeight="1" x14ac:dyDescent="0.25">
      <c r="A13" s="421"/>
      <c r="B13" s="345"/>
      <c r="C13" s="377"/>
      <c r="D13" s="348"/>
      <c r="E13" s="348"/>
      <c r="F13" s="387"/>
      <c r="G13" s="152" t="s">
        <v>305</v>
      </c>
      <c r="H13" s="153">
        <v>300</v>
      </c>
      <c r="I13" s="154">
        <v>512</v>
      </c>
      <c r="J13" s="155">
        <f>I13/H13</f>
        <v>1.7066666666666668</v>
      </c>
      <c r="K13" s="150"/>
    </row>
    <row r="14" spans="1:11" ht="31.5" x14ac:dyDescent="0.25">
      <c r="A14" s="421"/>
      <c r="B14" s="345"/>
      <c r="C14" s="364"/>
      <c r="D14" s="333"/>
      <c r="E14" s="333"/>
      <c r="F14" s="388"/>
      <c r="G14" s="152" t="s">
        <v>306</v>
      </c>
      <c r="H14" s="153">
        <v>2000</v>
      </c>
      <c r="I14" s="154">
        <v>605</v>
      </c>
      <c r="J14" s="155">
        <f>I14/H14</f>
        <v>0.30249999999999999</v>
      </c>
      <c r="K14" s="150"/>
    </row>
    <row r="15" spans="1:11" ht="34.5" customHeight="1" x14ac:dyDescent="0.25">
      <c r="A15" s="421"/>
      <c r="B15" s="345"/>
      <c r="C15" s="363" t="s">
        <v>28</v>
      </c>
      <c r="D15" s="389">
        <v>0</v>
      </c>
      <c r="E15" s="389">
        <v>0</v>
      </c>
      <c r="F15" s="339">
        <v>0</v>
      </c>
      <c r="G15" s="152" t="s">
        <v>307</v>
      </c>
      <c r="H15" s="153">
        <v>1000</v>
      </c>
      <c r="I15" s="154">
        <v>421</v>
      </c>
      <c r="J15" s="155">
        <f t="shared" ref="J15" si="0">I15/H15</f>
        <v>0.42099999999999999</v>
      </c>
      <c r="K15" s="150"/>
    </row>
    <row r="16" spans="1:11" ht="47.25" x14ac:dyDescent="0.25">
      <c r="A16" s="421"/>
      <c r="B16" s="345"/>
      <c r="C16" s="377"/>
      <c r="D16" s="390"/>
      <c r="E16" s="390"/>
      <c r="F16" s="340"/>
      <c r="G16" s="150" t="s">
        <v>308</v>
      </c>
      <c r="H16" s="153">
        <v>92000</v>
      </c>
      <c r="I16" s="153">
        <v>34809</v>
      </c>
      <c r="J16" s="155">
        <f>I16/H16</f>
        <v>0.37835869565217389</v>
      </c>
      <c r="K16" s="214"/>
    </row>
    <row r="17" spans="1:11" ht="31.5" x14ac:dyDescent="0.25">
      <c r="A17" s="421"/>
      <c r="B17" s="345"/>
      <c r="C17" s="377"/>
      <c r="D17" s="390"/>
      <c r="E17" s="390"/>
      <c r="F17" s="340"/>
      <c r="G17" s="156" t="s">
        <v>309</v>
      </c>
      <c r="H17" s="157">
        <v>12</v>
      </c>
      <c r="I17" s="157">
        <v>12</v>
      </c>
      <c r="J17" s="159">
        <f>I17/H17</f>
        <v>1</v>
      </c>
      <c r="K17" s="214"/>
    </row>
    <row r="18" spans="1:11" ht="18" customHeight="1" x14ac:dyDescent="0.25">
      <c r="A18" s="421"/>
      <c r="B18" s="345"/>
      <c r="C18" s="377"/>
      <c r="D18" s="390"/>
      <c r="E18" s="390"/>
      <c r="F18" s="340"/>
      <c r="G18" s="263" t="s">
        <v>395</v>
      </c>
      <c r="H18" s="157">
        <v>273</v>
      </c>
      <c r="I18" s="157">
        <v>25</v>
      </c>
      <c r="J18" s="155">
        <f>I18/H18</f>
        <v>9.1575091575091569E-2</v>
      </c>
      <c r="K18" s="214"/>
    </row>
    <row r="19" spans="1:11" ht="32.25" customHeight="1" x14ac:dyDescent="0.25">
      <c r="A19" s="421"/>
      <c r="B19" s="345"/>
      <c r="C19" s="377"/>
      <c r="D19" s="390"/>
      <c r="E19" s="390"/>
      <c r="F19" s="340"/>
      <c r="G19" s="322" t="s">
        <v>17</v>
      </c>
      <c r="H19" s="323"/>
      <c r="I19" s="323"/>
      <c r="J19" s="323"/>
      <c r="K19" s="324"/>
    </row>
    <row r="20" spans="1:11" ht="65.25" customHeight="1" x14ac:dyDescent="0.25">
      <c r="A20" s="421"/>
      <c r="B20" s="345"/>
      <c r="C20" s="377"/>
      <c r="D20" s="390"/>
      <c r="E20" s="390"/>
      <c r="F20" s="340"/>
      <c r="G20" s="150" t="s">
        <v>248</v>
      </c>
      <c r="H20" s="153">
        <v>10</v>
      </c>
      <c r="I20" s="153">
        <v>9</v>
      </c>
      <c r="J20" s="159">
        <f>I20/H20</f>
        <v>0.9</v>
      </c>
      <c r="K20" s="150"/>
    </row>
    <row r="21" spans="1:11" ht="35.25" customHeight="1" x14ac:dyDescent="0.25">
      <c r="A21" s="421"/>
      <c r="B21" s="345"/>
      <c r="C21" s="377"/>
      <c r="D21" s="390"/>
      <c r="E21" s="390"/>
      <c r="F21" s="340"/>
      <c r="G21" s="322" t="s">
        <v>18</v>
      </c>
      <c r="H21" s="323"/>
      <c r="I21" s="323"/>
      <c r="J21" s="323"/>
      <c r="K21" s="324"/>
    </row>
    <row r="22" spans="1:11" ht="31.5" x14ac:dyDescent="0.25">
      <c r="A22" s="421"/>
      <c r="B22" s="346"/>
      <c r="C22" s="364"/>
      <c r="D22" s="391"/>
      <c r="E22" s="391"/>
      <c r="F22" s="341"/>
      <c r="G22" s="152" t="s">
        <v>249</v>
      </c>
      <c r="H22" s="153">
        <v>4</v>
      </c>
      <c r="I22" s="153">
        <v>4</v>
      </c>
      <c r="J22" s="159">
        <f>I22/H22</f>
        <v>1</v>
      </c>
      <c r="K22" s="150"/>
    </row>
    <row r="23" spans="1:11" ht="15.75" x14ac:dyDescent="0.25">
      <c r="A23" s="99"/>
      <c r="B23" s="392" t="s">
        <v>19</v>
      </c>
      <c r="C23" s="392"/>
      <c r="D23" s="105">
        <f>D9+D15</f>
        <v>10947.464330000001</v>
      </c>
      <c r="E23" s="236">
        <f>E9+E15</f>
        <v>4101.1363099999999</v>
      </c>
      <c r="F23" s="104">
        <f>E23/D23</f>
        <v>0.37461974630612926</v>
      </c>
      <c r="G23" s="215" t="s">
        <v>20</v>
      </c>
      <c r="H23" s="100"/>
      <c r="I23" s="100"/>
      <c r="J23" s="100"/>
      <c r="K23" s="215"/>
    </row>
    <row r="24" spans="1:11" ht="33" customHeight="1" x14ac:dyDescent="0.25">
      <c r="A24" s="330">
        <v>2</v>
      </c>
      <c r="B24" s="342" t="s">
        <v>231</v>
      </c>
      <c r="C24" s="350" t="s">
        <v>15</v>
      </c>
      <c r="D24" s="353">
        <v>119382.83783999999</v>
      </c>
      <c r="E24" s="353">
        <v>45491.349490000001</v>
      </c>
      <c r="F24" s="385">
        <f>E24/D24</f>
        <v>0.381054348456423</v>
      </c>
      <c r="G24" s="424" t="s">
        <v>21</v>
      </c>
      <c r="H24" s="424"/>
      <c r="I24" s="424"/>
      <c r="J24" s="424"/>
      <c r="K24" s="424"/>
    </row>
    <row r="25" spans="1:11" ht="65.25" customHeight="1" x14ac:dyDescent="0.25">
      <c r="A25" s="347"/>
      <c r="B25" s="342"/>
      <c r="C25" s="350"/>
      <c r="D25" s="353"/>
      <c r="E25" s="353"/>
      <c r="F25" s="385"/>
      <c r="G25" s="150" t="s">
        <v>278</v>
      </c>
      <c r="H25" s="154">
        <v>290985</v>
      </c>
      <c r="I25" s="154">
        <v>290985</v>
      </c>
      <c r="J25" s="159">
        <f>I25/H25</f>
        <v>1</v>
      </c>
      <c r="K25" s="150"/>
    </row>
    <row r="26" spans="1:11" ht="31.5" x14ac:dyDescent="0.25">
      <c r="A26" s="347"/>
      <c r="B26" s="342"/>
      <c r="C26" s="171" t="s">
        <v>22</v>
      </c>
      <c r="D26" s="162">
        <v>17074.3</v>
      </c>
      <c r="E26" s="153">
        <v>0</v>
      </c>
      <c r="F26" s="159">
        <f>E26/D26</f>
        <v>0</v>
      </c>
      <c r="G26" s="150" t="s">
        <v>279</v>
      </c>
      <c r="H26" s="154">
        <v>705190</v>
      </c>
      <c r="I26" s="154">
        <v>705190</v>
      </c>
      <c r="J26" s="159">
        <f t="shared" ref="J26:J58" si="1">I26/H26</f>
        <v>1</v>
      </c>
      <c r="K26" s="150"/>
    </row>
    <row r="27" spans="1:11" ht="63.75" customHeight="1" x14ac:dyDescent="0.25">
      <c r="A27" s="347"/>
      <c r="B27" s="342"/>
      <c r="C27" s="171" t="s">
        <v>23</v>
      </c>
      <c r="D27" s="154">
        <f>'[1]Касса на 01.04.'!E19</f>
        <v>0</v>
      </c>
      <c r="E27" s="154">
        <v>0</v>
      </c>
      <c r="F27" s="159">
        <v>0</v>
      </c>
      <c r="G27" s="150" t="s">
        <v>396</v>
      </c>
      <c r="H27" s="154">
        <v>1139382</v>
      </c>
      <c r="I27" s="154">
        <v>0</v>
      </c>
      <c r="J27" s="159">
        <f t="shared" ref="J27:J35" si="2">I27/H27</f>
        <v>0</v>
      </c>
      <c r="K27" s="150" t="s">
        <v>219</v>
      </c>
    </row>
    <row r="28" spans="1:11" ht="48.75" customHeight="1" x14ac:dyDescent="0.25">
      <c r="A28" s="347"/>
      <c r="B28" s="342"/>
      <c r="C28" s="363"/>
      <c r="D28" s="425"/>
      <c r="E28" s="425"/>
      <c r="F28" s="386"/>
      <c r="G28" s="150" t="s">
        <v>280</v>
      </c>
      <c r="H28" s="154">
        <v>400</v>
      </c>
      <c r="I28" s="154">
        <v>11</v>
      </c>
      <c r="J28" s="159">
        <f t="shared" si="2"/>
        <v>2.75E-2</v>
      </c>
      <c r="K28" s="150" t="s">
        <v>218</v>
      </c>
    </row>
    <row r="29" spans="1:11" ht="63" x14ac:dyDescent="0.25">
      <c r="A29" s="347"/>
      <c r="B29" s="342"/>
      <c r="C29" s="377"/>
      <c r="D29" s="426"/>
      <c r="E29" s="426"/>
      <c r="F29" s="387"/>
      <c r="G29" s="150" t="s">
        <v>281</v>
      </c>
      <c r="H29" s="154">
        <v>5000</v>
      </c>
      <c r="I29" s="154">
        <v>0</v>
      </c>
      <c r="J29" s="159">
        <f t="shared" si="2"/>
        <v>0</v>
      </c>
      <c r="K29" s="150" t="s">
        <v>219</v>
      </c>
    </row>
    <row r="30" spans="1:11" ht="78.75" x14ac:dyDescent="0.25">
      <c r="A30" s="347"/>
      <c r="B30" s="342"/>
      <c r="C30" s="377"/>
      <c r="D30" s="426"/>
      <c r="E30" s="426"/>
      <c r="F30" s="387"/>
      <c r="G30" s="150" t="s">
        <v>422</v>
      </c>
      <c r="H30" s="154">
        <v>1</v>
      </c>
      <c r="I30" s="154">
        <v>0</v>
      </c>
      <c r="J30" s="159">
        <f t="shared" si="2"/>
        <v>0</v>
      </c>
      <c r="K30" s="150" t="s">
        <v>219</v>
      </c>
    </row>
    <row r="31" spans="1:11" ht="63" x14ac:dyDescent="0.25">
      <c r="A31" s="347"/>
      <c r="B31" s="342"/>
      <c r="C31" s="377"/>
      <c r="D31" s="426"/>
      <c r="E31" s="426"/>
      <c r="F31" s="387"/>
      <c r="G31" s="150" t="s">
        <v>282</v>
      </c>
      <c r="H31" s="153">
        <v>70</v>
      </c>
      <c r="I31" s="154">
        <v>0</v>
      </c>
      <c r="J31" s="159">
        <f>I31/H31</f>
        <v>0</v>
      </c>
      <c r="K31" s="150" t="s">
        <v>219</v>
      </c>
    </row>
    <row r="32" spans="1:11" ht="63" x14ac:dyDescent="0.25">
      <c r="A32" s="347"/>
      <c r="B32" s="342"/>
      <c r="C32" s="377"/>
      <c r="D32" s="426"/>
      <c r="E32" s="426"/>
      <c r="F32" s="387"/>
      <c r="G32" s="150" t="s">
        <v>283</v>
      </c>
      <c r="H32" s="154">
        <v>75</v>
      </c>
      <c r="I32" s="154">
        <v>0</v>
      </c>
      <c r="J32" s="159">
        <f>I32/H32</f>
        <v>0</v>
      </c>
      <c r="K32" s="150" t="s">
        <v>219</v>
      </c>
    </row>
    <row r="33" spans="1:11" ht="94.5" x14ac:dyDescent="0.25">
      <c r="A33" s="347"/>
      <c r="B33" s="342"/>
      <c r="C33" s="377"/>
      <c r="D33" s="426"/>
      <c r="E33" s="426"/>
      <c r="F33" s="387"/>
      <c r="G33" s="150" t="s">
        <v>426</v>
      </c>
      <c r="H33" s="154">
        <v>5</v>
      </c>
      <c r="I33" s="154">
        <v>0</v>
      </c>
      <c r="J33" s="159">
        <v>0</v>
      </c>
      <c r="K33" s="150" t="s">
        <v>219</v>
      </c>
    </row>
    <row r="34" spans="1:11" ht="63" x14ac:dyDescent="0.25">
      <c r="A34" s="347"/>
      <c r="B34" s="342"/>
      <c r="C34" s="377"/>
      <c r="D34" s="426"/>
      <c r="E34" s="426"/>
      <c r="F34" s="387"/>
      <c r="G34" s="150" t="s">
        <v>284</v>
      </c>
      <c r="H34" s="154">
        <v>2</v>
      </c>
      <c r="I34" s="154">
        <v>0</v>
      </c>
      <c r="J34" s="159">
        <f t="shared" si="2"/>
        <v>0</v>
      </c>
      <c r="K34" s="150" t="s">
        <v>219</v>
      </c>
    </row>
    <row r="35" spans="1:11" ht="63" x14ac:dyDescent="0.25">
      <c r="A35" s="347"/>
      <c r="B35" s="342"/>
      <c r="C35" s="377"/>
      <c r="D35" s="426"/>
      <c r="E35" s="426"/>
      <c r="F35" s="387"/>
      <c r="G35" s="150" t="s">
        <v>285</v>
      </c>
      <c r="H35" s="154">
        <v>20</v>
      </c>
      <c r="I35" s="154">
        <v>0</v>
      </c>
      <c r="J35" s="159">
        <f t="shared" si="2"/>
        <v>0</v>
      </c>
      <c r="K35" s="150" t="s">
        <v>219</v>
      </c>
    </row>
    <row r="36" spans="1:11" ht="31.5" x14ac:dyDescent="0.25">
      <c r="A36" s="347"/>
      <c r="B36" s="342"/>
      <c r="C36" s="377"/>
      <c r="D36" s="426"/>
      <c r="E36" s="426"/>
      <c r="F36" s="387"/>
      <c r="G36" s="150" t="s">
        <v>425</v>
      </c>
      <c r="H36" s="154">
        <v>1</v>
      </c>
      <c r="I36" s="154">
        <v>1</v>
      </c>
      <c r="J36" s="159">
        <f>I36/H36</f>
        <v>1</v>
      </c>
      <c r="K36" s="150"/>
    </row>
    <row r="37" spans="1:11" ht="31.5" x14ac:dyDescent="0.25">
      <c r="A37" s="347"/>
      <c r="B37" s="342"/>
      <c r="C37" s="377"/>
      <c r="D37" s="426"/>
      <c r="E37" s="426"/>
      <c r="F37" s="387"/>
      <c r="G37" s="150" t="s">
        <v>286</v>
      </c>
      <c r="H37" s="154">
        <v>1</v>
      </c>
      <c r="I37" s="154">
        <v>1</v>
      </c>
      <c r="J37" s="159">
        <f t="shared" ref="J37" si="3">I37/H37</f>
        <v>1</v>
      </c>
      <c r="K37" s="150"/>
    </row>
    <row r="38" spans="1:11" ht="63" x14ac:dyDescent="0.25">
      <c r="A38" s="347"/>
      <c r="B38" s="342"/>
      <c r="C38" s="377"/>
      <c r="D38" s="426"/>
      <c r="E38" s="426"/>
      <c r="F38" s="387"/>
      <c r="G38" s="164" t="s">
        <v>287</v>
      </c>
      <c r="H38" s="165">
        <v>18.399999999999999</v>
      </c>
      <c r="I38" s="154">
        <v>0</v>
      </c>
      <c r="J38" s="159">
        <f t="shared" ref="J38:J44" si="4">I38/H38</f>
        <v>0</v>
      </c>
      <c r="K38" s="150" t="s">
        <v>219</v>
      </c>
    </row>
    <row r="39" spans="1:11" ht="63" x14ac:dyDescent="0.25">
      <c r="A39" s="347"/>
      <c r="B39" s="342"/>
      <c r="C39" s="377"/>
      <c r="D39" s="426"/>
      <c r="E39" s="426"/>
      <c r="F39" s="387"/>
      <c r="G39" s="150" t="s">
        <v>397</v>
      </c>
      <c r="H39" s="154">
        <v>1</v>
      </c>
      <c r="I39" s="154">
        <v>0</v>
      </c>
      <c r="J39" s="159">
        <f t="shared" si="4"/>
        <v>0</v>
      </c>
      <c r="K39" s="150" t="s">
        <v>219</v>
      </c>
    </row>
    <row r="40" spans="1:11" ht="63" x14ac:dyDescent="0.25">
      <c r="A40" s="347"/>
      <c r="B40" s="342"/>
      <c r="C40" s="377"/>
      <c r="D40" s="426"/>
      <c r="E40" s="426"/>
      <c r="F40" s="387"/>
      <c r="G40" s="150" t="s">
        <v>423</v>
      </c>
      <c r="H40" s="154">
        <v>30</v>
      </c>
      <c r="I40" s="154">
        <v>0</v>
      </c>
      <c r="J40" s="159">
        <f t="shared" si="4"/>
        <v>0</v>
      </c>
      <c r="K40" s="150" t="s">
        <v>203</v>
      </c>
    </row>
    <row r="41" spans="1:11" ht="47.25" x14ac:dyDescent="0.25">
      <c r="A41" s="347"/>
      <c r="B41" s="342"/>
      <c r="C41" s="377"/>
      <c r="D41" s="426"/>
      <c r="E41" s="426"/>
      <c r="F41" s="387"/>
      <c r="G41" s="150" t="s">
        <v>424</v>
      </c>
      <c r="H41" s="154">
        <v>1</v>
      </c>
      <c r="I41" s="154">
        <v>0</v>
      </c>
      <c r="J41" s="159">
        <f t="shared" si="4"/>
        <v>0</v>
      </c>
      <c r="K41" s="150" t="s">
        <v>203</v>
      </c>
    </row>
    <row r="42" spans="1:11" ht="83.25" customHeight="1" x14ac:dyDescent="0.25">
      <c r="A42" s="347"/>
      <c r="B42" s="342"/>
      <c r="C42" s="377"/>
      <c r="D42" s="426"/>
      <c r="E42" s="426"/>
      <c r="F42" s="387"/>
      <c r="G42" s="150" t="s">
        <v>427</v>
      </c>
      <c r="H42" s="154">
        <v>1</v>
      </c>
      <c r="I42" s="154">
        <v>0</v>
      </c>
      <c r="J42" s="159">
        <f t="shared" si="4"/>
        <v>0</v>
      </c>
      <c r="K42" s="150" t="s">
        <v>203</v>
      </c>
    </row>
    <row r="43" spans="1:11" ht="47.25" x14ac:dyDescent="0.25">
      <c r="A43" s="347"/>
      <c r="B43" s="342"/>
      <c r="C43" s="377"/>
      <c r="D43" s="426"/>
      <c r="E43" s="426"/>
      <c r="F43" s="387"/>
      <c r="G43" s="150" t="s">
        <v>429</v>
      </c>
      <c r="H43" s="154">
        <v>1</v>
      </c>
      <c r="I43" s="154">
        <v>0</v>
      </c>
      <c r="J43" s="159">
        <f t="shared" si="4"/>
        <v>0</v>
      </c>
      <c r="K43" s="150" t="s">
        <v>203</v>
      </c>
    </row>
    <row r="44" spans="1:11" ht="31.5" x14ac:dyDescent="0.25">
      <c r="A44" s="347"/>
      <c r="B44" s="342"/>
      <c r="C44" s="377"/>
      <c r="D44" s="426"/>
      <c r="E44" s="426"/>
      <c r="F44" s="387"/>
      <c r="G44" s="150" t="s">
        <v>428</v>
      </c>
      <c r="H44" s="154">
        <v>1</v>
      </c>
      <c r="I44" s="154">
        <v>0</v>
      </c>
      <c r="J44" s="159">
        <f t="shared" si="4"/>
        <v>0</v>
      </c>
      <c r="K44" s="150" t="s">
        <v>203</v>
      </c>
    </row>
    <row r="45" spans="1:11" ht="15.75" x14ac:dyDescent="0.25">
      <c r="A45" s="347"/>
      <c r="B45" s="342"/>
      <c r="C45" s="377"/>
      <c r="D45" s="426"/>
      <c r="E45" s="426"/>
      <c r="F45" s="387"/>
      <c r="G45" s="342" t="s">
        <v>24</v>
      </c>
      <c r="H45" s="342"/>
      <c r="I45" s="342"/>
      <c r="J45" s="342"/>
      <c r="K45" s="342"/>
    </row>
    <row r="46" spans="1:11" ht="63" x14ac:dyDescent="0.25">
      <c r="A46" s="347"/>
      <c r="B46" s="342"/>
      <c r="C46" s="377"/>
      <c r="D46" s="426"/>
      <c r="E46" s="426"/>
      <c r="F46" s="387"/>
      <c r="G46" s="150" t="s">
        <v>288</v>
      </c>
      <c r="H46" s="154">
        <v>4400</v>
      </c>
      <c r="I46" s="154">
        <v>1050</v>
      </c>
      <c r="J46" s="159">
        <f>I46/H46</f>
        <v>0.23863636363636365</v>
      </c>
      <c r="K46" s="150" t="s">
        <v>219</v>
      </c>
    </row>
    <row r="47" spans="1:11" ht="63" x14ac:dyDescent="0.25">
      <c r="A47" s="347"/>
      <c r="B47" s="342"/>
      <c r="C47" s="377"/>
      <c r="D47" s="426"/>
      <c r="E47" s="426"/>
      <c r="F47" s="387"/>
      <c r="G47" s="150" t="s">
        <v>289</v>
      </c>
      <c r="H47" s="165">
        <v>6221</v>
      </c>
      <c r="I47" s="166">
        <v>5100</v>
      </c>
      <c r="J47" s="159">
        <f>I47/H47</f>
        <v>0.81980389004983123</v>
      </c>
      <c r="K47" s="150" t="s">
        <v>219</v>
      </c>
    </row>
    <row r="48" spans="1:11" ht="63" x14ac:dyDescent="0.25">
      <c r="A48" s="347"/>
      <c r="B48" s="342"/>
      <c r="C48" s="377"/>
      <c r="D48" s="426"/>
      <c r="E48" s="426"/>
      <c r="F48" s="387"/>
      <c r="G48" s="150" t="s">
        <v>290</v>
      </c>
      <c r="H48" s="167">
        <v>100000</v>
      </c>
      <c r="I48" s="167">
        <v>56000</v>
      </c>
      <c r="J48" s="159">
        <f>I48/H48</f>
        <v>0.56000000000000005</v>
      </c>
      <c r="K48" s="150" t="s">
        <v>219</v>
      </c>
    </row>
    <row r="49" spans="1:11" ht="15.75" x14ac:dyDescent="0.25">
      <c r="A49" s="347"/>
      <c r="B49" s="342"/>
      <c r="C49" s="377"/>
      <c r="D49" s="426"/>
      <c r="E49" s="426"/>
      <c r="F49" s="387"/>
      <c r="G49" s="342" t="s">
        <v>25</v>
      </c>
      <c r="H49" s="342"/>
      <c r="I49" s="342"/>
      <c r="J49" s="342"/>
      <c r="K49" s="342"/>
    </row>
    <row r="50" spans="1:11" ht="47.25" x14ac:dyDescent="0.25">
      <c r="A50" s="347"/>
      <c r="B50" s="342"/>
      <c r="C50" s="377"/>
      <c r="D50" s="426"/>
      <c r="E50" s="426"/>
      <c r="F50" s="387"/>
      <c r="G50" s="150" t="s">
        <v>291</v>
      </c>
      <c r="H50" s="154">
        <v>393112</v>
      </c>
      <c r="I50" s="154">
        <v>393112</v>
      </c>
      <c r="J50" s="159">
        <f t="shared" si="1"/>
        <v>1</v>
      </c>
      <c r="K50" s="150"/>
    </row>
    <row r="51" spans="1:11" ht="31.5" x14ac:dyDescent="0.25">
      <c r="A51" s="347"/>
      <c r="B51" s="342"/>
      <c r="C51" s="377"/>
      <c r="D51" s="426"/>
      <c r="E51" s="426"/>
      <c r="F51" s="387"/>
      <c r="G51" s="150" t="s">
        <v>292</v>
      </c>
      <c r="H51" s="153">
        <v>100</v>
      </c>
      <c r="I51" s="168">
        <v>100</v>
      </c>
      <c r="J51" s="159">
        <f t="shared" si="1"/>
        <v>1</v>
      </c>
      <c r="K51" s="150"/>
    </row>
    <row r="52" spans="1:11" ht="47.25" x14ac:dyDescent="0.25">
      <c r="A52" s="347"/>
      <c r="B52" s="342"/>
      <c r="C52" s="377"/>
      <c r="D52" s="426"/>
      <c r="E52" s="426"/>
      <c r="F52" s="387"/>
      <c r="G52" s="150" t="s">
        <v>293</v>
      </c>
      <c r="H52" s="153">
        <v>100</v>
      </c>
      <c r="I52" s="168">
        <v>100</v>
      </c>
      <c r="J52" s="159">
        <f t="shared" si="1"/>
        <v>1</v>
      </c>
      <c r="K52" s="150"/>
    </row>
    <row r="53" spans="1:11" ht="31.5" x14ac:dyDescent="0.25">
      <c r="A53" s="347"/>
      <c r="B53" s="342"/>
      <c r="C53" s="377"/>
      <c r="D53" s="426"/>
      <c r="E53" s="426"/>
      <c r="F53" s="387"/>
      <c r="G53" s="150" t="s">
        <v>294</v>
      </c>
      <c r="H53" s="153">
        <v>100</v>
      </c>
      <c r="I53" s="168">
        <v>100</v>
      </c>
      <c r="J53" s="159">
        <f t="shared" si="1"/>
        <v>1</v>
      </c>
      <c r="K53" s="150"/>
    </row>
    <row r="54" spans="1:11" ht="47.25" x14ac:dyDescent="0.25">
      <c r="A54" s="347"/>
      <c r="B54" s="342"/>
      <c r="C54" s="377"/>
      <c r="D54" s="426"/>
      <c r="E54" s="426"/>
      <c r="F54" s="387"/>
      <c r="G54" s="150" t="s">
        <v>295</v>
      </c>
      <c r="H54" s="153">
        <v>100</v>
      </c>
      <c r="I54" s="168">
        <v>100</v>
      </c>
      <c r="J54" s="159">
        <f t="shared" si="1"/>
        <v>1</v>
      </c>
      <c r="K54" s="150"/>
    </row>
    <row r="55" spans="1:11" ht="51.75" customHeight="1" x14ac:dyDescent="0.25">
      <c r="A55" s="347"/>
      <c r="B55" s="342"/>
      <c r="C55" s="377"/>
      <c r="D55" s="426"/>
      <c r="E55" s="426"/>
      <c r="F55" s="387"/>
      <c r="G55" s="150" t="s">
        <v>296</v>
      </c>
      <c r="H55" s="153">
        <v>100</v>
      </c>
      <c r="I55" s="168">
        <v>100</v>
      </c>
      <c r="J55" s="159">
        <f t="shared" si="1"/>
        <v>1</v>
      </c>
      <c r="K55" s="150"/>
    </row>
    <row r="56" spans="1:11" ht="47.25" x14ac:dyDescent="0.25">
      <c r="A56" s="347"/>
      <c r="B56" s="342"/>
      <c r="C56" s="377"/>
      <c r="D56" s="426"/>
      <c r="E56" s="426"/>
      <c r="F56" s="387"/>
      <c r="G56" s="150" t="s">
        <v>297</v>
      </c>
      <c r="H56" s="153">
        <v>100</v>
      </c>
      <c r="I56" s="168">
        <v>100</v>
      </c>
      <c r="J56" s="159">
        <f t="shared" si="1"/>
        <v>1</v>
      </c>
      <c r="K56" s="150"/>
    </row>
    <row r="57" spans="1:11" ht="47.25" x14ac:dyDescent="0.25">
      <c r="A57" s="347"/>
      <c r="B57" s="342"/>
      <c r="C57" s="377"/>
      <c r="D57" s="426"/>
      <c r="E57" s="426"/>
      <c r="F57" s="387"/>
      <c r="G57" s="150" t="s">
        <v>398</v>
      </c>
      <c r="H57" s="154">
        <v>1380</v>
      </c>
      <c r="I57" s="168">
        <v>1380</v>
      </c>
      <c r="J57" s="159">
        <f t="shared" si="1"/>
        <v>1</v>
      </c>
      <c r="K57" s="150"/>
    </row>
    <row r="58" spans="1:11" ht="23.25" customHeight="1" x14ac:dyDescent="0.25">
      <c r="A58" s="347"/>
      <c r="B58" s="342"/>
      <c r="C58" s="377"/>
      <c r="D58" s="426"/>
      <c r="E58" s="426"/>
      <c r="F58" s="387"/>
      <c r="G58" s="150" t="s">
        <v>298</v>
      </c>
      <c r="H58" s="154">
        <v>100</v>
      </c>
      <c r="I58" s="168">
        <v>100</v>
      </c>
      <c r="J58" s="159">
        <f t="shared" si="1"/>
        <v>1</v>
      </c>
      <c r="K58" s="150"/>
    </row>
    <row r="59" spans="1:11" ht="15.75" x14ac:dyDescent="0.25">
      <c r="A59" s="347"/>
      <c r="B59" s="342"/>
      <c r="C59" s="377"/>
      <c r="D59" s="426"/>
      <c r="E59" s="426"/>
      <c r="F59" s="387"/>
      <c r="G59" s="342" t="s">
        <v>26</v>
      </c>
      <c r="H59" s="342"/>
      <c r="I59" s="342"/>
      <c r="J59" s="342"/>
      <c r="K59" s="342"/>
    </row>
    <row r="60" spans="1:11" ht="63" x14ac:dyDescent="0.25">
      <c r="A60" s="347"/>
      <c r="B60" s="342"/>
      <c r="C60" s="377"/>
      <c r="D60" s="426"/>
      <c r="E60" s="426"/>
      <c r="F60" s="387"/>
      <c r="G60" s="150" t="s">
        <v>299</v>
      </c>
      <c r="H60" s="154">
        <v>50</v>
      </c>
      <c r="I60" s="153">
        <v>25</v>
      </c>
      <c r="J60" s="159">
        <f>I60/H60</f>
        <v>0.5</v>
      </c>
      <c r="K60" s="150" t="s">
        <v>204</v>
      </c>
    </row>
    <row r="61" spans="1:11" ht="47.25" x14ac:dyDescent="0.25">
      <c r="A61" s="347"/>
      <c r="B61" s="342"/>
      <c r="C61" s="377"/>
      <c r="D61" s="426"/>
      <c r="E61" s="426"/>
      <c r="F61" s="387"/>
      <c r="G61" s="150" t="s">
        <v>300</v>
      </c>
      <c r="H61" s="153">
        <v>120</v>
      </c>
      <c r="I61" s="153">
        <v>0</v>
      </c>
      <c r="J61" s="159">
        <f>I61/H61</f>
        <v>0</v>
      </c>
      <c r="K61" s="150" t="s">
        <v>204</v>
      </c>
    </row>
    <row r="62" spans="1:11" ht="36.75" customHeight="1" x14ac:dyDescent="0.25">
      <c r="A62" s="347"/>
      <c r="B62" s="342"/>
      <c r="C62" s="377"/>
      <c r="D62" s="426"/>
      <c r="E62" s="426"/>
      <c r="F62" s="387"/>
      <c r="G62" s="150" t="s">
        <v>301</v>
      </c>
      <c r="H62" s="154">
        <v>1459</v>
      </c>
      <c r="I62" s="154">
        <v>313</v>
      </c>
      <c r="J62" s="155">
        <f>I62/H62</f>
        <v>0.21453050034270049</v>
      </c>
      <c r="K62" s="150" t="s">
        <v>204</v>
      </c>
    </row>
    <row r="63" spans="1:11" ht="15.75" x14ac:dyDescent="0.25">
      <c r="A63" s="99"/>
      <c r="B63" s="392" t="s">
        <v>19</v>
      </c>
      <c r="C63" s="392"/>
      <c r="D63" s="105">
        <f>SUM(D24:D27)</f>
        <v>136457.13783999998</v>
      </c>
      <c r="E63" s="105">
        <f>SUM(E24:E27)</f>
        <v>45491.349490000001</v>
      </c>
      <c r="F63" s="104">
        <f>E63/D63</f>
        <v>0.33337464210439433</v>
      </c>
      <c r="G63" s="215"/>
      <c r="H63" s="113"/>
      <c r="I63" s="100"/>
      <c r="J63" s="100"/>
      <c r="K63" s="215"/>
    </row>
    <row r="64" spans="1:11" ht="15.75" customHeight="1" x14ac:dyDescent="0.25">
      <c r="A64" s="330">
        <v>3</v>
      </c>
      <c r="B64" s="344" t="s">
        <v>232</v>
      </c>
      <c r="C64" s="395" t="s">
        <v>15</v>
      </c>
      <c r="D64" s="353">
        <v>107953.00396</v>
      </c>
      <c r="E64" s="393">
        <v>59845.153200000001</v>
      </c>
      <c r="F64" s="386">
        <f>E64/D64</f>
        <v>0.5543630191353871</v>
      </c>
      <c r="G64" s="322" t="s">
        <v>430</v>
      </c>
      <c r="H64" s="323"/>
      <c r="I64" s="323"/>
      <c r="J64" s="323"/>
      <c r="K64" s="324"/>
    </row>
    <row r="65" spans="1:11" ht="31.5" x14ac:dyDescent="0.25">
      <c r="A65" s="347"/>
      <c r="B65" s="345"/>
      <c r="C65" s="396"/>
      <c r="D65" s="353"/>
      <c r="E65" s="394"/>
      <c r="F65" s="388"/>
      <c r="G65" s="152" t="s">
        <v>27</v>
      </c>
      <c r="H65" s="168">
        <v>0</v>
      </c>
      <c r="I65" s="168">
        <v>0</v>
      </c>
      <c r="J65" s="159">
        <v>1</v>
      </c>
      <c r="K65" s="170" t="s">
        <v>251</v>
      </c>
    </row>
    <row r="66" spans="1:11" ht="78.75" x14ac:dyDescent="0.25">
      <c r="A66" s="347"/>
      <c r="B66" s="345"/>
      <c r="C66" s="237" t="s">
        <v>28</v>
      </c>
      <c r="D66" s="162">
        <v>116403.283</v>
      </c>
      <c r="E66" s="238">
        <v>58439.574780000003</v>
      </c>
      <c r="F66" s="181">
        <f>E66/D66</f>
        <v>0.50204404269250724</v>
      </c>
      <c r="G66" s="152" t="s">
        <v>29</v>
      </c>
      <c r="H66" s="171" t="s">
        <v>191</v>
      </c>
      <c r="I66" s="153">
        <v>0</v>
      </c>
      <c r="J66" s="159">
        <f t="shared" ref="J66:J71" si="5">I66/H66</f>
        <v>0</v>
      </c>
      <c r="K66" s="172" t="s">
        <v>269</v>
      </c>
    </row>
    <row r="67" spans="1:11" ht="31.5" x14ac:dyDescent="0.25">
      <c r="A67" s="347"/>
      <c r="B67" s="345"/>
      <c r="C67" s="363" t="s">
        <v>23</v>
      </c>
      <c r="D67" s="330">
        <v>0</v>
      </c>
      <c r="E67" s="330">
        <v>0</v>
      </c>
      <c r="F67" s="339">
        <v>0</v>
      </c>
      <c r="G67" s="173" t="s">
        <v>30</v>
      </c>
      <c r="H67" s="171" t="s">
        <v>192</v>
      </c>
      <c r="I67" s="153">
        <v>2679</v>
      </c>
      <c r="J67" s="159">
        <f t="shared" si="5"/>
        <v>1</v>
      </c>
      <c r="K67" s="172"/>
    </row>
    <row r="68" spans="1:11" ht="47.25" x14ac:dyDescent="0.25">
      <c r="A68" s="347"/>
      <c r="B68" s="345"/>
      <c r="C68" s="377"/>
      <c r="D68" s="347"/>
      <c r="E68" s="347"/>
      <c r="F68" s="340"/>
      <c r="G68" s="150" t="s">
        <v>431</v>
      </c>
      <c r="H68" s="171" t="s">
        <v>193</v>
      </c>
      <c r="I68" s="153">
        <v>0</v>
      </c>
      <c r="J68" s="159">
        <f t="shared" si="5"/>
        <v>0</v>
      </c>
      <c r="K68" s="172" t="s">
        <v>270</v>
      </c>
    </row>
    <row r="69" spans="1:11" ht="50.25" customHeight="1" x14ac:dyDescent="0.25">
      <c r="A69" s="347"/>
      <c r="B69" s="345"/>
      <c r="C69" s="377"/>
      <c r="D69" s="347"/>
      <c r="E69" s="347"/>
      <c r="F69" s="340"/>
      <c r="G69" s="150" t="s">
        <v>432</v>
      </c>
      <c r="H69" s="171" t="s">
        <v>194</v>
      </c>
      <c r="I69" s="153">
        <v>197.13399999999999</v>
      </c>
      <c r="J69" s="159">
        <f t="shared" si="5"/>
        <v>1</v>
      </c>
      <c r="K69" s="150"/>
    </row>
    <row r="70" spans="1:11" ht="63" x14ac:dyDescent="0.25">
      <c r="A70" s="347"/>
      <c r="B70" s="345"/>
      <c r="C70" s="377"/>
      <c r="D70" s="347"/>
      <c r="E70" s="347"/>
      <c r="F70" s="340"/>
      <c r="G70" s="183" t="s">
        <v>433</v>
      </c>
      <c r="H70" s="171" t="s">
        <v>208</v>
      </c>
      <c r="I70" s="153">
        <v>81.900000000000006</v>
      </c>
      <c r="J70" s="155">
        <f t="shared" si="5"/>
        <v>0.97500000000000009</v>
      </c>
      <c r="K70" s="150"/>
    </row>
    <row r="71" spans="1:11" ht="31.5" x14ac:dyDescent="0.25">
      <c r="A71" s="331"/>
      <c r="B71" s="346"/>
      <c r="C71" s="364"/>
      <c r="D71" s="331"/>
      <c r="E71" s="331"/>
      <c r="F71" s="341"/>
      <c r="G71" s="183" t="s">
        <v>434</v>
      </c>
      <c r="H71" s="171" t="s">
        <v>50</v>
      </c>
      <c r="I71" s="153">
        <v>12</v>
      </c>
      <c r="J71" s="155">
        <f t="shared" si="5"/>
        <v>0.34285714285714286</v>
      </c>
      <c r="K71" s="150"/>
    </row>
    <row r="72" spans="1:11" ht="15.75" x14ac:dyDescent="0.25">
      <c r="A72" s="99"/>
      <c r="B72" s="392" t="s">
        <v>19</v>
      </c>
      <c r="C72" s="392"/>
      <c r="D72" s="105">
        <f>SUM(D64:D71)</f>
        <v>224356.28696</v>
      </c>
      <c r="E72" s="105">
        <f>SUM(E64:E71)</f>
        <v>118284.72798</v>
      </c>
      <c r="F72" s="104">
        <f>E72/D72</f>
        <v>0.5272182455091563</v>
      </c>
      <c r="G72" s="215"/>
      <c r="H72" s="100"/>
      <c r="I72" s="100"/>
      <c r="J72" s="224"/>
      <c r="K72" s="215"/>
    </row>
    <row r="73" spans="1:11" ht="32.25" customHeight="1" x14ac:dyDescent="0.25">
      <c r="A73" s="330">
        <v>4</v>
      </c>
      <c r="B73" s="344" t="s">
        <v>266</v>
      </c>
      <c r="C73" s="363" t="s">
        <v>15</v>
      </c>
      <c r="D73" s="332">
        <v>62658.229359999998</v>
      </c>
      <c r="E73" s="332">
        <v>27486.592530000002</v>
      </c>
      <c r="F73" s="386">
        <f>E73/D73</f>
        <v>0.43867490049993335</v>
      </c>
      <c r="G73" s="322" t="s">
        <v>436</v>
      </c>
      <c r="H73" s="323"/>
      <c r="I73" s="323"/>
      <c r="J73" s="323"/>
      <c r="K73" s="324"/>
    </row>
    <row r="74" spans="1:11" ht="78.75" x14ac:dyDescent="0.25">
      <c r="A74" s="347"/>
      <c r="B74" s="345"/>
      <c r="C74" s="377"/>
      <c r="D74" s="348"/>
      <c r="E74" s="348"/>
      <c r="F74" s="387"/>
      <c r="G74" s="150" t="s">
        <v>310</v>
      </c>
      <c r="H74" s="153">
        <v>100</v>
      </c>
      <c r="I74" s="153">
        <v>56.6</v>
      </c>
      <c r="J74" s="175">
        <f>H74/I74</f>
        <v>1.7667844522968197</v>
      </c>
      <c r="K74" s="150" t="s">
        <v>399</v>
      </c>
    </row>
    <row r="75" spans="1:11" ht="47.25" x14ac:dyDescent="0.25">
      <c r="A75" s="347"/>
      <c r="B75" s="345"/>
      <c r="C75" s="377"/>
      <c r="D75" s="348"/>
      <c r="E75" s="348"/>
      <c r="F75" s="387"/>
      <c r="G75" s="150" t="s">
        <v>311</v>
      </c>
      <c r="H75" s="153">
        <v>1</v>
      </c>
      <c r="I75" s="153">
        <v>1</v>
      </c>
      <c r="J75" s="159">
        <f>H75/I75</f>
        <v>1</v>
      </c>
      <c r="K75" s="150"/>
    </row>
    <row r="76" spans="1:11" ht="47.25" x14ac:dyDescent="0.25">
      <c r="A76" s="347"/>
      <c r="B76" s="345"/>
      <c r="C76" s="377"/>
      <c r="D76" s="348"/>
      <c r="E76" s="348"/>
      <c r="F76" s="387"/>
      <c r="G76" s="150" t="s">
        <v>449</v>
      </c>
      <c r="H76" s="153">
        <v>0</v>
      </c>
      <c r="I76" s="153">
        <v>0</v>
      </c>
      <c r="J76" s="159">
        <v>0</v>
      </c>
      <c r="K76" s="150"/>
    </row>
    <row r="77" spans="1:11" ht="15.75" x14ac:dyDescent="0.25">
      <c r="A77" s="347"/>
      <c r="B77" s="345"/>
      <c r="C77" s="377"/>
      <c r="D77" s="348"/>
      <c r="E77" s="348"/>
      <c r="F77" s="387"/>
      <c r="G77" s="322" t="s">
        <v>437</v>
      </c>
      <c r="H77" s="323"/>
      <c r="I77" s="323"/>
      <c r="J77" s="323"/>
      <c r="K77" s="324"/>
    </row>
    <row r="78" spans="1:11" ht="78.75" x14ac:dyDescent="0.25">
      <c r="A78" s="347"/>
      <c r="B78" s="345"/>
      <c r="C78" s="377"/>
      <c r="D78" s="348"/>
      <c r="E78" s="348"/>
      <c r="F78" s="387"/>
      <c r="G78" s="150" t="s">
        <v>312</v>
      </c>
      <c r="H78" s="153">
        <v>0</v>
      </c>
      <c r="I78" s="153">
        <v>0</v>
      </c>
      <c r="J78" s="159">
        <v>1</v>
      </c>
      <c r="K78" s="150" t="s">
        <v>435</v>
      </c>
    </row>
    <row r="79" spans="1:11" ht="33" customHeight="1" x14ac:dyDescent="0.25">
      <c r="A79" s="347"/>
      <c r="B79" s="345"/>
      <c r="C79" s="377"/>
      <c r="D79" s="348"/>
      <c r="E79" s="348"/>
      <c r="F79" s="387"/>
      <c r="G79" s="322" t="s">
        <v>438</v>
      </c>
      <c r="H79" s="323"/>
      <c r="I79" s="323"/>
      <c r="J79" s="323"/>
      <c r="K79" s="324"/>
    </row>
    <row r="80" spans="1:11" ht="78.75" x14ac:dyDescent="0.25">
      <c r="A80" s="347"/>
      <c r="B80" s="345"/>
      <c r="C80" s="364"/>
      <c r="D80" s="333"/>
      <c r="E80" s="333"/>
      <c r="F80" s="388"/>
      <c r="G80" s="150" t="s">
        <v>313</v>
      </c>
      <c r="H80" s="153">
        <v>10</v>
      </c>
      <c r="I80" s="153">
        <v>1</v>
      </c>
      <c r="J80" s="159">
        <f>H80/I80</f>
        <v>10</v>
      </c>
      <c r="K80" s="150" t="s">
        <v>399</v>
      </c>
    </row>
    <row r="81" spans="1:11" ht="79.5" customHeight="1" x14ac:dyDescent="0.25">
      <c r="A81" s="347"/>
      <c r="B81" s="345"/>
      <c r="C81" s="171" t="s">
        <v>28</v>
      </c>
      <c r="D81" s="162">
        <v>3837.34429</v>
      </c>
      <c r="E81" s="162">
        <v>230.51499999999999</v>
      </c>
      <c r="F81" s="155">
        <f>E81/D81</f>
        <v>6.0071492829224346E-2</v>
      </c>
      <c r="G81" s="150" t="s">
        <v>314</v>
      </c>
      <c r="H81" s="153">
        <v>6</v>
      </c>
      <c r="I81" s="153">
        <v>1</v>
      </c>
      <c r="J81" s="159">
        <f>H81/I81</f>
        <v>6</v>
      </c>
      <c r="K81" s="150" t="s">
        <v>399</v>
      </c>
    </row>
    <row r="82" spans="1:11" ht="51" customHeight="1" x14ac:dyDescent="0.25">
      <c r="A82" s="347"/>
      <c r="B82" s="345"/>
      <c r="C82" s="363"/>
      <c r="D82" s="332"/>
      <c r="E82" s="332"/>
      <c r="F82" s="386"/>
      <c r="G82" s="322" t="s">
        <v>439</v>
      </c>
      <c r="H82" s="323"/>
      <c r="I82" s="323"/>
      <c r="J82" s="323"/>
      <c r="K82" s="324"/>
    </row>
    <row r="83" spans="1:11" ht="78.75" x14ac:dyDescent="0.25">
      <c r="A83" s="347"/>
      <c r="B83" s="345"/>
      <c r="C83" s="403"/>
      <c r="D83" s="348"/>
      <c r="E83" s="348"/>
      <c r="F83" s="387"/>
      <c r="G83" s="150" t="s">
        <v>400</v>
      </c>
      <c r="H83" s="153">
        <v>0</v>
      </c>
      <c r="I83" s="153">
        <v>0</v>
      </c>
      <c r="J83" s="159">
        <v>1</v>
      </c>
      <c r="K83" s="150" t="s">
        <v>435</v>
      </c>
    </row>
    <row r="84" spans="1:11" ht="36" customHeight="1" x14ac:dyDescent="0.25">
      <c r="A84" s="347"/>
      <c r="B84" s="345"/>
      <c r="C84" s="403"/>
      <c r="D84" s="348"/>
      <c r="E84" s="348"/>
      <c r="F84" s="387"/>
      <c r="G84" s="150" t="s">
        <v>315</v>
      </c>
      <c r="H84" s="153">
        <v>32</v>
      </c>
      <c r="I84" s="153">
        <v>32</v>
      </c>
      <c r="J84" s="159">
        <f>I84/H84</f>
        <v>1</v>
      </c>
      <c r="K84" s="150"/>
    </row>
    <row r="85" spans="1:11" ht="69" customHeight="1" x14ac:dyDescent="0.25">
      <c r="A85" s="347"/>
      <c r="B85" s="345"/>
      <c r="C85" s="403"/>
      <c r="D85" s="348"/>
      <c r="E85" s="348"/>
      <c r="F85" s="387"/>
      <c r="G85" s="150" t="s">
        <v>316</v>
      </c>
      <c r="H85" s="153">
        <v>35</v>
      </c>
      <c r="I85" s="153">
        <v>35</v>
      </c>
      <c r="J85" s="159">
        <f>I85/H85</f>
        <v>1</v>
      </c>
      <c r="K85" s="150"/>
    </row>
    <row r="86" spans="1:11" ht="63.75" customHeight="1" x14ac:dyDescent="0.25">
      <c r="A86" s="347"/>
      <c r="B86" s="345"/>
      <c r="C86" s="403"/>
      <c r="D86" s="348"/>
      <c r="E86" s="348"/>
      <c r="F86" s="387"/>
      <c r="G86" s="150" t="s">
        <v>317</v>
      </c>
      <c r="H86" s="153">
        <v>2</v>
      </c>
      <c r="I86" s="153">
        <v>2</v>
      </c>
      <c r="J86" s="159">
        <f>I86/H86</f>
        <v>1</v>
      </c>
      <c r="K86" s="150"/>
    </row>
    <row r="87" spans="1:11" ht="47.25" x14ac:dyDescent="0.25">
      <c r="A87" s="347"/>
      <c r="B87" s="345"/>
      <c r="C87" s="403"/>
      <c r="D87" s="348"/>
      <c r="E87" s="348"/>
      <c r="F87" s="387"/>
      <c r="G87" s="150" t="s">
        <v>447</v>
      </c>
      <c r="H87" s="153">
        <v>39</v>
      </c>
      <c r="I87" s="178">
        <v>23</v>
      </c>
      <c r="J87" s="179">
        <f>I87/H87</f>
        <v>0.58974358974358976</v>
      </c>
      <c r="K87" s="177" t="s">
        <v>228</v>
      </c>
    </row>
    <row r="88" spans="1:11" ht="47.25" x14ac:dyDescent="0.25">
      <c r="A88" s="347"/>
      <c r="B88" s="345"/>
      <c r="C88" s="403"/>
      <c r="D88" s="348"/>
      <c r="E88" s="348"/>
      <c r="F88" s="387"/>
      <c r="G88" s="150" t="s">
        <v>448</v>
      </c>
      <c r="H88" s="153">
        <v>15015</v>
      </c>
      <c r="I88" s="178">
        <v>11400</v>
      </c>
      <c r="J88" s="179">
        <f>I88/H88</f>
        <v>0.75924075924075929</v>
      </c>
      <c r="K88" s="177" t="s">
        <v>228</v>
      </c>
    </row>
    <row r="89" spans="1:11" ht="19.5" customHeight="1" x14ac:dyDescent="0.25">
      <c r="A89" s="347"/>
      <c r="B89" s="345"/>
      <c r="C89" s="403"/>
      <c r="D89" s="348"/>
      <c r="E89" s="348"/>
      <c r="F89" s="387"/>
      <c r="G89" s="322" t="s">
        <v>440</v>
      </c>
      <c r="H89" s="323"/>
      <c r="I89" s="323"/>
      <c r="J89" s="323"/>
      <c r="K89" s="324"/>
    </row>
    <row r="90" spans="1:11" ht="78.75" x14ac:dyDescent="0.25">
      <c r="A90" s="347"/>
      <c r="B90" s="345"/>
      <c r="C90" s="403"/>
      <c r="D90" s="348"/>
      <c r="E90" s="348"/>
      <c r="F90" s="387"/>
      <c r="G90" s="150" t="s">
        <v>318</v>
      </c>
      <c r="H90" s="153">
        <v>180</v>
      </c>
      <c r="I90" s="153">
        <v>158</v>
      </c>
      <c r="J90" s="155">
        <f>H90/I90</f>
        <v>1.139240506329114</v>
      </c>
      <c r="K90" s="150" t="s">
        <v>399</v>
      </c>
    </row>
    <row r="91" spans="1:11" ht="47.25" x14ac:dyDescent="0.25">
      <c r="A91" s="347"/>
      <c r="B91" s="345"/>
      <c r="C91" s="403"/>
      <c r="D91" s="348"/>
      <c r="E91" s="348"/>
      <c r="F91" s="387"/>
      <c r="G91" s="150" t="s">
        <v>319</v>
      </c>
      <c r="H91" s="153">
        <v>437</v>
      </c>
      <c r="I91" s="153">
        <v>437</v>
      </c>
      <c r="J91" s="159">
        <f>I91/H91</f>
        <v>1</v>
      </c>
      <c r="K91" s="150"/>
    </row>
    <row r="92" spans="1:11" ht="31.5" x14ac:dyDescent="0.25">
      <c r="A92" s="347"/>
      <c r="B92" s="345"/>
      <c r="C92" s="403"/>
      <c r="D92" s="348"/>
      <c r="E92" s="348"/>
      <c r="F92" s="387"/>
      <c r="G92" s="180" t="s">
        <v>320</v>
      </c>
      <c r="H92" s="153">
        <v>5470</v>
      </c>
      <c r="I92" s="153">
        <v>5470</v>
      </c>
      <c r="J92" s="159">
        <f>I92/H92</f>
        <v>1</v>
      </c>
      <c r="K92" s="150"/>
    </row>
    <row r="93" spans="1:11" ht="15.75" x14ac:dyDescent="0.25">
      <c r="A93" s="347"/>
      <c r="B93" s="345"/>
      <c r="C93" s="403"/>
      <c r="D93" s="348"/>
      <c r="E93" s="348"/>
      <c r="F93" s="387"/>
      <c r="G93" s="447" t="s">
        <v>441</v>
      </c>
      <c r="H93" s="448"/>
      <c r="I93" s="448"/>
      <c r="J93" s="448"/>
      <c r="K93" s="449"/>
    </row>
    <row r="94" spans="1:11" ht="68.25" customHeight="1" x14ac:dyDescent="0.25">
      <c r="A94" s="347"/>
      <c r="B94" s="345"/>
      <c r="C94" s="403"/>
      <c r="D94" s="348"/>
      <c r="E94" s="348"/>
      <c r="F94" s="387"/>
      <c r="G94" s="180" t="s">
        <v>401</v>
      </c>
      <c r="H94" s="153">
        <v>100</v>
      </c>
      <c r="I94" s="153">
        <v>100</v>
      </c>
      <c r="J94" s="159">
        <f>I94/H94</f>
        <v>1</v>
      </c>
      <c r="K94" s="150"/>
    </row>
    <row r="95" spans="1:11" ht="78.75" x14ac:dyDescent="0.25">
      <c r="A95" s="347"/>
      <c r="B95" s="345"/>
      <c r="C95" s="403"/>
      <c r="D95" s="348"/>
      <c r="E95" s="348"/>
      <c r="F95" s="387"/>
      <c r="G95" s="180" t="s">
        <v>321</v>
      </c>
      <c r="H95" s="153">
        <v>100</v>
      </c>
      <c r="I95" s="153">
        <v>100</v>
      </c>
      <c r="J95" s="159">
        <f>I95/H95</f>
        <v>1</v>
      </c>
      <c r="K95" s="150"/>
    </row>
    <row r="96" spans="1:11" ht="63" x14ac:dyDescent="0.25">
      <c r="A96" s="347"/>
      <c r="B96" s="345"/>
      <c r="C96" s="403"/>
      <c r="D96" s="348"/>
      <c r="E96" s="348"/>
      <c r="F96" s="387"/>
      <c r="G96" s="180" t="s">
        <v>402</v>
      </c>
      <c r="H96" s="153">
        <v>10</v>
      </c>
      <c r="I96" s="153">
        <v>10</v>
      </c>
      <c r="J96" s="159">
        <f>I96/H96</f>
        <v>1</v>
      </c>
      <c r="K96" s="150"/>
    </row>
    <row r="97" spans="1:11" ht="94.5" x14ac:dyDescent="0.25">
      <c r="A97" s="347"/>
      <c r="B97" s="345"/>
      <c r="C97" s="403"/>
      <c r="D97" s="348"/>
      <c r="E97" s="348"/>
      <c r="F97" s="387"/>
      <c r="G97" s="180" t="s">
        <v>322</v>
      </c>
      <c r="H97" s="153">
        <v>0</v>
      </c>
      <c r="I97" s="153">
        <v>0</v>
      </c>
      <c r="J97" s="159">
        <v>1</v>
      </c>
      <c r="K97" s="150" t="s">
        <v>435</v>
      </c>
    </row>
    <row r="98" spans="1:11" ht="34.5" customHeight="1" x14ac:dyDescent="0.25">
      <c r="A98" s="347"/>
      <c r="B98" s="345"/>
      <c r="C98" s="403"/>
      <c r="D98" s="348"/>
      <c r="E98" s="348"/>
      <c r="F98" s="387"/>
      <c r="G98" s="180" t="s">
        <v>323</v>
      </c>
      <c r="H98" s="153">
        <v>12</v>
      </c>
      <c r="I98" s="153">
        <v>12</v>
      </c>
      <c r="J98" s="159">
        <f>I98/H98</f>
        <v>1</v>
      </c>
      <c r="K98" s="150"/>
    </row>
    <row r="99" spans="1:11" ht="94.5" x14ac:dyDescent="0.25">
      <c r="A99" s="347"/>
      <c r="B99" s="345"/>
      <c r="C99" s="403"/>
      <c r="D99" s="348"/>
      <c r="E99" s="348"/>
      <c r="F99" s="387"/>
      <c r="G99" s="180" t="s">
        <v>403</v>
      </c>
      <c r="H99" s="153">
        <v>5</v>
      </c>
      <c r="I99" s="153">
        <v>5</v>
      </c>
      <c r="J99" s="159">
        <f>I99/H99</f>
        <v>1</v>
      </c>
      <c r="K99" s="150"/>
    </row>
    <row r="100" spans="1:11" ht="94.5" x14ac:dyDescent="0.25">
      <c r="A100" s="347"/>
      <c r="B100" s="345"/>
      <c r="C100" s="403"/>
      <c r="D100" s="348"/>
      <c r="E100" s="348"/>
      <c r="F100" s="387"/>
      <c r="G100" s="180" t="s">
        <v>324</v>
      </c>
      <c r="H100" s="153">
        <v>5</v>
      </c>
      <c r="I100" s="153">
        <v>5</v>
      </c>
      <c r="J100" s="159">
        <f>I100/H100</f>
        <v>1</v>
      </c>
      <c r="K100" s="150"/>
    </row>
    <row r="101" spans="1:11" ht="63" x14ac:dyDescent="0.25">
      <c r="A101" s="347"/>
      <c r="B101" s="345"/>
      <c r="C101" s="403"/>
      <c r="D101" s="348"/>
      <c r="E101" s="348"/>
      <c r="F101" s="387"/>
      <c r="G101" s="180" t="s">
        <v>325</v>
      </c>
      <c r="H101" s="153">
        <v>5</v>
      </c>
      <c r="I101" s="153">
        <v>5</v>
      </c>
      <c r="J101" s="159">
        <f>I101/H101</f>
        <v>1</v>
      </c>
      <c r="K101" s="150"/>
    </row>
    <row r="102" spans="1:11" ht="15.75" x14ac:dyDescent="0.25">
      <c r="A102" s="347"/>
      <c r="B102" s="345"/>
      <c r="C102" s="403"/>
      <c r="D102" s="348"/>
      <c r="E102" s="348"/>
      <c r="F102" s="387"/>
      <c r="G102" s="447" t="s">
        <v>442</v>
      </c>
      <c r="H102" s="448"/>
      <c r="I102" s="448"/>
      <c r="J102" s="448"/>
      <c r="K102" s="449"/>
    </row>
    <row r="103" spans="1:11" ht="69" customHeight="1" x14ac:dyDescent="0.25">
      <c r="A103" s="347"/>
      <c r="B103" s="345"/>
      <c r="C103" s="403"/>
      <c r="D103" s="348"/>
      <c r="E103" s="348"/>
      <c r="F103" s="387"/>
      <c r="G103" s="180" t="s">
        <v>326</v>
      </c>
      <c r="H103" s="153">
        <v>21</v>
      </c>
      <c r="I103" s="153">
        <v>21</v>
      </c>
      <c r="J103" s="159">
        <f>I103/H103</f>
        <v>1</v>
      </c>
      <c r="K103" s="150"/>
    </row>
    <row r="104" spans="1:11" ht="20.25" customHeight="1" x14ac:dyDescent="0.25">
      <c r="A104" s="347"/>
      <c r="B104" s="345"/>
      <c r="C104" s="403"/>
      <c r="D104" s="348"/>
      <c r="E104" s="348"/>
      <c r="F104" s="387"/>
      <c r="G104" s="180" t="s">
        <v>327</v>
      </c>
      <c r="H104" s="153">
        <v>20</v>
      </c>
      <c r="I104" s="153">
        <v>20</v>
      </c>
      <c r="J104" s="159">
        <f>I104/H104</f>
        <v>1</v>
      </c>
      <c r="K104" s="150"/>
    </row>
    <row r="105" spans="1:11" ht="31.5" x14ac:dyDescent="0.25">
      <c r="A105" s="347"/>
      <c r="B105" s="345"/>
      <c r="C105" s="403"/>
      <c r="D105" s="348"/>
      <c r="E105" s="348"/>
      <c r="F105" s="387"/>
      <c r="G105" s="180" t="s">
        <v>328</v>
      </c>
      <c r="H105" s="153">
        <v>129</v>
      </c>
      <c r="I105" s="153">
        <v>129</v>
      </c>
      <c r="J105" s="159">
        <f>I105/H105</f>
        <v>1</v>
      </c>
      <c r="K105" s="150"/>
    </row>
    <row r="106" spans="1:11" ht="32.25" customHeight="1" x14ac:dyDescent="0.25">
      <c r="A106" s="347"/>
      <c r="B106" s="345"/>
      <c r="C106" s="403"/>
      <c r="D106" s="348"/>
      <c r="E106" s="348"/>
      <c r="F106" s="387"/>
      <c r="G106" s="447" t="s">
        <v>443</v>
      </c>
      <c r="H106" s="448"/>
      <c r="I106" s="448"/>
      <c r="J106" s="448"/>
      <c r="K106" s="449"/>
    </row>
    <row r="107" spans="1:11" ht="69" customHeight="1" x14ac:dyDescent="0.25">
      <c r="A107" s="347"/>
      <c r="B107" s="345"/>
      <c r="C107" s="403"/>
      <c r="D107" s="348"/>
      <c r="E107" s="348"/>
      <c r="F107" s="387"/>
      <c r="G107" s="180" t="s">
        <v>451</v>
      </c>
      <c r="H107" s="153">
        <v>91</v>
      </c>
      <c r="I107" s="153">
        <v>91</v>
      </c>
      <c r="J107" s="159">
        <f>I107/H107</f>
        <v>1</v>
      </c>
      <c r="K107" s="150"/>
    </row>
    <row r="108" spans="1:11" ht="52.5" customHeight="1" x14ac:dyDescent="0.25">
      <c r="A108" s="347"/>
      <c r="B108" s="345"/>
      <c r="C108" s="403"/>
      <c r="D108" s="348"/>
      <c r="E108" s="348"/>
      <c r="F108" s="387"/>
      <c r="G108" s="180" t="s">
        <v>450</v>
      </c>
      <c r="H108" s="153">
        <v>100</v>
      </c>
      <c r="I108" s="153">
        <v>100</v>
      </c>
      <c r="J108" s="159">
        <v>1</v>
      </c>
      <c r="K108" s="150"/>
    </row>
    <row r="109" spans="1:11" ht="84.75" customHeight="1" x14ac:dyDescent="0.25">
      <c r="A109" s="347"/>
      <c r="B109" s="345"/>
      <c r="C109" s="403"/>
      <c r="D109" s="348"/>
      <c r="E109" s="348"/>
      <c r="F109" s="387"/>
      <c r="G109" s="180" t="s">
        <v>329</v>
      </c>
      <c r="H109" s="153">
        <v>0</v>
      </c>
      <c r="I109" s="153">
        <v>0</v>
      </c>
      <c r="J109" s="159">
        <v>1</v>
      </c>
      <c r="K109" s="150" t="s">
        <v>435</v>
      </c>
    </row>
    <row r="110" spans="1:11" ht="78.75" x14ac:dyDescent="0.25">
      <c r="A110" s="347"/>
      <c r="B110" s="345"/>
      <c r="C110" s="403"/>
      <c r="D110" s="348"/>
      <c r="E110" s="348"/>
      <c r="F110" s="387"/>
      <c r="G110" s="180" t="s">
        <v>330</v>
      </c>
      <c r="H110" s="153">
        <v>0</v>
      </c>
      <c r="I110" s="153">
        <v>0</v>
      </c>
      <c r="J110" s="159">
        <v>1</v>
      </c>
      <c r="K110" s="150" t="s">
        <v>435</v>
      </c>
    </row>
    <row r="111" spans="1:11" ht="210.75" customHeight="1" x14ac:dyDescent="0.25">
      <c r="A111" s="347"/>
      <c r="B111" s="345"/>
      <c r="C111" s="403"/>
      <c r="D111" s="348"/>
      <c r="E111" s="348"/>
      <c r="F111" s="387"/>
      <c r="G111" s="180" t="s">
        <v>404</v>
      </c>
      <c r="H111" s="153">
        <v>70</v>
      </c>
      <c r="I111" s="153">
        <v>70</v>
      </c>
      <c r="J111" s="159">
        <f>I111/H111</f>
        <v>1</v>
      </c>
      <c r="K111" s="150"/>
    </row>
    <row r="112" spans="1:11" ht="15.75" x14ac:dyDescent="0.25">
      <c r="A112" s="347"/>
      <c r="B112" s="345"/>
      <c r="C112" s="403"/>
      <c r="D112" s="348"/>
      <c r="E112" s="348"/>
      <c r="F112" s="387"/>
      <c r="G112" s="447" t="s">
        <v>444</v>
      </c>
      <c r="H112" s="448"/>
      <c r="I112" s="448"/>
      <c r="J112" s="448"/>
      <c r="K112" s="449"/>
    </row>
    <row r="113" spans="1:11" ht="47.25" x14ac:dyDescent="0.25">
      <c r="A113" s="347"/>
      <c r="B113" s="345"/>
      <c r="C113" s="403"/>
      <c r="D113" s="348"/>
      <c r="E113" s="348"/>
      <c r="F113" s="387"/>
      <c r="G113" s="180" t="s">
        <v>331</v>
      </c>
      <c r="H113" s="153">
        <v>145</v>
      </c>
      <c r="I113" s="153">
        <v>145</v>
      </c>
      <c r="J113" s="159">
        <f>I113/H113</f>
        <v>1</v>
      </c>
      <c r="K113" s="150"/>
    </row>
    <row r="114" spans="1:11" ht="31.5" customHeight="1" x14ac:dyDescent="0.25">
      <c r="A114" s="347"/>
      <c r="B114" s="345"/>
      <c r="C114" s="377"/>
      <c r="D114" s="348"/>
      <c r="E114" s="348"/>
      <c r="F114" s="387"/>
      <c r="G114" s="447" t="s">
        <v>445</v>
      </c>
      <c r="H114" s="448"/>
      <c r="I114" s="448"/>
      <c r="J114" s="448"/>
      <c r="K114" s="449"/>
    </row>
    <row r="115" spans="1:11" ht="35.25" customHeight="1" x14ac:dyDescent="0.25">
      <c r="A115" s="347"/>
      <c r="B115" s="345"/>
      <c r="C115" s="403"/>
      <c r="D115" s="348"/>
      <c r="E115" s="348"/>
      <c r="F115" s="387"/>
      <c r="G115" s="180" t="s">
        <v>332</v>
      </c>
      <c r="H115" s="153">
        <v>600</v>
      </c>
      <c r="I115" s="153">
        <v>600</v>
      </c>
      <c r="J115" s="159">
        <f>I115/H115</f>
        <v>1</v>
      </c>
      <c r="K115" s="150"/>
    </row>
    <row r="116" spans="1:11" ht="31.5" x14ac:dyDescent="0.25">
      <c r="A116" s="347"/>
      <c r="B116" s="345"/>
      <c r="C116" s="403"/>
      <c r="D116" s="348"/>
      <c r="E116" s="348"/>
      <c r="F116" s="387"/>
      <c r="G116" s="180" t="s">
        <v>333</v>
      </c>
      <c r="H116" s="153">
        <v>63.2</v>
      </c>
      <c r="I116" s="153">
        <v>63.2</v>
      </c>
      <c r="J116" s="159">
        <f>I116/H116</f>
        <v>1</v>
      </c>
      <c r="K116" s="150"/>
    </row>
    <row r="117" spans="1:11" ht="51" customHeight="1" x14ac:dyDescent="0.25">
      <c r="A117" s="347"/>
      <c r="B117" s="345"/>
      <c r="C117" s="403"/>
      <c r="D117" s="348"/>
      <c r="E117" s="348"/>
      <c r="F117" s="387"/>
      <c r="G117" s="180" t="s">
        <v>334</v>
      </c>
      <c r="H117" s="153">
        <v>29.9</v>
      </c>
      <c r="I117" s="162">
        <v>29.9</v>
      </c>
      <c r="J117" s="159">
        <f>I117/H117</f>
        <v>1</v>
      </c>
      <c r="K117" s="150"/>
    </row>
    <row r="118" spans="1:11" ht="31.5" x14ac:dyDescent="0.25">
      <c r="A118" s="347"/>
      <c r="B118" s="345"/>
      <c r="C118" s="403"/>
      <c r="D118" s="348"/>
      <c r="E118" s="348"/>
      <c r="F118" s="387"/>
      <c r="G118" s="180" t="s">
        <v>335</v>
      </c>
      <c r="H118" s="153">
        <v>277</v>
      </c>
      <c r="I118" s="153">
        <v>44</v>
      </c>
      <c r="J118" s="155">
        <f>I118/H118</f>
        <v>0.1588447653429603</v>
      </c>
      <c r="K118" s="150" t="s">
        <v>228</v>
      </c>
    </row>
    <row r="119" spans="1:11" ht="15.75" x14ac:dyDescent="0.25">
      <c r="A119" s="347"/>
      <c r="B119" s="345"/>
      <c r="C119" s="403"/>
      <c r="D119" s="348"/>
      <c r="E119" s="348"/>
      <c r="F119" s="387"/>
      <c r="G119" s="447" t="s">
        <v>446</v>
      </c>
      <c r="H119" s="448"/>
      <c r="I119" s="448"/>
      <c r="J119" s="448"/>
      <c r="K119" s="449"/>
    </row>
    <row r="120" spans="1:11" ht="78.75" x14ac:dyDescent="0.25">
      <c r="A120" s="347"/>
      <c r="B120" s="345"/>
      <c r="C120" s="403"/>
      <c r="D120" s="348"/>
      <c r="E120" s="348"/>
      <c r="F120" s="387"/>
      <c r="G120" s="180" t="s">
        <v>336</v>
      </c>
      <c r="H120" s="153">
        <v>0</v>
      </c>
      <c r="I120" s="153">
        <v>0</v>
      </c>
      <c r="J120" s="159">
        <v>1</v>
      </c>
      <c r="K120" s="150" t="s">
        <v>435</v>
      </c>
    </row>
    <row r="121" spans="1:11" ht="94.5" x14ac:dyDescent="0.25">
      <c r="A121" s="331"/>
      <c r="B121" s="346"/>
      <c r="C121" s="404"/>
      <c r="D121" s="333"/>
      <c r="E121" s="333"/>
      <c r="F121" s="388"/>
      <c r="G121" s="180" t="s">
        <v>405</v>
      </c>
      <c r="H121" s="153">
        <v>0</v>
      </c>
      <c r="I121" s="153">
        <v>0</v>
      </c>
      <c r="J121" s="159">
        <v>1</v>
      </c>
      <c r="K121" s="150" t="s">
        <v>435</v>
      </c>
    </row>
    <row r="122" spans="1:11" ht="15.75" x14ac:dyDescent="0.25">
      <c r="A122" s="99"/>
      <c r="B122" s="392" t="s">
        <v>19</v>
      </c>
      <c r="C122" s="392"/>
      <c r="D122" s="105">
        <f>SUM(D73:D81)</f>
        <v>66495.573649999991</v>
      </c>
      <c r="E122" s="105">
        <f>SUM(E73:E81)</f>
        <v>27717.107530000001</v>
      </c>
      <c r="F122" s="104">
        <f>E122/D122</f>
        <v>0.41682635412530206</v>
      </c>
      <c r="G122" s="215"/>
      <c r="H122" s="100"/>
      <c r="I122" s="100"/>
      <c r="J122" s="100"/>
      <c r="K122" s="215"/>
    </row>
    <row r="123" spans="1:11" ht="30" customHeight="1" x14ac:dyDescent="0.25">
      <c r="A123" s="330">
        <v>5</v>
      </c>
      <c r="B123" s="344" t="s">
        <v>233</v>
      </c>
      <c r="C123" s="395" t="s">
        <v>15</v>
      </c>
      <c r="D123" s="489">
        <v>4172.2670600000001</v>
      </c>
      <c r="E123" s="450">
        <v>3029.41</v>
      </c>
      <c r="F123" s="386">
        <f>E123/D123</f>
        <v>0.72608247660925129</v>
      </c>
      <c r="G123" s="400" t="s">
        <v>452</v>
      </c>
      <c r="H123" s="401"/>
      <c r="I123" s="401"/>
      <c r="J123" s="401"/>
      <c r="K123" s="402"/>
    </row>
    <row r="124" spans="1:11" ht="25.5" customHeight="1" x14ac:dyDescent="0.25">
      <c r="A124" s="347"/>
      <c r="B124" s="345"/>
      <c r="C124" s="396"/>
      <c r="D124" s="489"/>
      <c r="E124" s="451"/>
      <c r="F124" s="388"/>
      <c r="G124" s="436" t="s">
        <v>456</v>
      </c>
      <c r="H124" s="373">
        <v>19</v>
      </c>
      <c r="I124" s="330">
        <v>9</v>
      </c>
      <c r="J124" s="386">
        <f>I124/H124</f>
        <v>0.47368421052631576</v>
      </c>
      <c r="K124" s="328" t="s">
        <v>455</v>
      </c>
    </row>
    <row r="125" spans="1:11" ht="25.5" customHeight="1" x14ac:dyDescent="0.25">
      <c r="A125" s="347"/>
      <c r="B125" s="345"/>
      <c r="C125" s="239" t="s">
        <v>28</v>
      </c>
      <c r="D125" s="240">
        <v>11896.29595</v>
      </c>
      <c r="E125" s="241">
        <v>5514.0140000000001</v>
      </c>
      <c r="F125" s="155">
        <f>E125/D125</f>
        <v>0.46350679431441011</v>
      </c>
      <c r="G125" s="436"/>
      <c r="H125" s="374"/>
      <c r="I125" s="403"/>
      <c r="J125" s="403"/>
      <c r="K125" s="367"/>
    </row>
    <row r="126" spans="1:11" ht="44.25" customHeight="1" x14ac:dyDescent="0.25">
      <c r="A126" s="331"/>
      <c r="B126" s="346"/>
      <c r="C126" s="239" t="s">
        <v>23</v>
      </c>
      <c r="D126" s="242" t="s">
        <v>245</v>
      </c>
      <c r="E126" s="243">
        <v>800.15</v>
      </c>
      <c r="F126" s="155">
        <f>E126/D126</f>
        <v>0.72608695257635414</v>
      </c>
      <c r="G126" s="436"/>
      <c r="H126" s="375"/>
      <c r="I126" s="404"/>
      <c r="J126" s="404"/>
      <c r="K126" s="368"/>
    </row>
    <row r="127" spans="1:11" ht="15.75" x14ac:dyDescent="0.25">
      <c r="A127" s="99"/>
      <c r="B127" s="392" t="s">
        <v>19</v>
      </c>
      <c r="C127" s="392"/>
      <c r="D127" s="105">
        <f>SUM(D123+D125+D126)</f>
        <v>17170.566009999999</v>
      </c>
      <c r="E127" s="105">
        <f>SUM(E123+E125+E126)</f>
        <v>9343.5739999999987</v>
      </c>
      <c r="F127" s="104">
        <f>E127/D127</f>
        <v>0.54416225968080356</v>
      </c>
      <c r="G127" s="215"/>
      <c r="H127" s="100"/>
      <c r="I127" s="100"/>
      <c r="J127" s="100"/>
      <c r="K127" s="215"/>
    </row>
    <row r="128" spans="1:11" ht="15.75" x14ac:dyDescent="0.25">
      <c r="A128" s="326">
        <v>6</v>
      </c>
      <c r="B128" s="344" t="s">
        <v>175</v>
      </c>
      <c r="C128" s="363" t="s">
        <v>15</v>
      </c>
      <c r="D128" s="332">
        <v>10317.63214</v>
      </c>
      <c r="E128" s="332">
        <v>266.61214000000001</v>
      </c>
      <c r="F128" s="386">
        <f>E128/D128</f>
        <v>2.5840438618312672E-2</v>
      </c>
      <c r="G128" s="397" t="s">
        <v>31</v>
      </c>
      <c r="H128" s="398"/>
      <c r="I128" s="398"/>
      <c r="J128" s="398"/>
      <c r="K128" s="399"/>
    </row>
    <row r="129" spans="1:12" ht="15.75" x14ac:dyDescent="0.25">
      <c r="A129" s="327"/>
      <c r="B129" s="345"/>
      <c r="C129" s="377"/>
      <c r="D129" s="348"/>
      <c r="E129" s="348"/>
      <c r="F129" s="387"/>
      <c r="G129" s="150" t="s">
        <v>469</v>
      </c>
      <c r="H129" s="154">
        <v>12172</v>
      </c>
      <c r="I129" s="154">
        <v>7849</v>
      </c>
      <c r="J129" s="155">
        <f>I129/H129</f>
        <v>0.64484061781137036</v>
      </c>
      <c r="K129" s="445" t="s">
        <v>227</v>
      </c>
    </row>
    <row r="130" spans="1:12" ht="15.75" x14ac:dyDescent="0.25">
      <c r="A130" s="327"/>
      <c r="B130" s="345"/>
      <c r="C130" s="377"/>
      <c r="D130" s="348"/>
      <c r="E130" s="348"/>
      <c r="F130" s="387"/>
      <c r="G130" s="287" t="s">
        <v>453</v>
      </c>
      <c r="H130" s="154">
        <v>10000</v>
      </c>
      <c r="I130" s="154">
        <v>7849</v>
      </c>
      <c r="J130" s="155">
        <f>I130/H130</f>
        <v>0.78490000000000004</v>
      </c>
      <c r="K130" s="446"/>
    </row>
    <row r="131" spans="1:12" ht="31.5" x14ac:dyDescent="0.25">
      <c r="A131" s="327"/>
      <c r="B131" s="345"/>
      <c r="C131" s="364"/>
      <c r="D131" s="333"/>
      <c r="E131" s="333"/>
      <c r="F131" s="388"/>
      <c r="G131" s="150" t="s">
        <v>470</v>
      </c>
      <c r="H131" s="154">
        <v>0</v>
      </c>
      <c r="I131" s="154">
        <v>0</v>
      </c>
      <c r="J131" s="159">
        <v>0</v>
      </c>
      <c r="K131" s="177"/>
    </row>
    <row r="132" spans="1:12" ht="47.25" x14ac:dyDescent="0.25">
      <c r="A132" s="327"/>
      <c r="B132" s="345"/>
      <c r="C132" s="363" t="s">
        <v>28</v>
      </c>
      <c r="D132" s="332">
        <v>934.5</v>
      </c>
      <c r="E132" s="330">
        <v>0</v>
      </c>
      <c r="F132" s="339">
        <f>E132/D132</f>
        <v>0</v>
      </c>
      <c r="G132" s="287" t="s">
        <v>454</v>
      </c>
      <c r="H132" s="154">
        <v>0</v>
      </c>
      <c r="I132" s="154">
        <v>0</v>
      </c>
      <c r="J132" s="159">
        <v>0</v>
      </c>
      <c r="K132" s="177"/>
    </row>
    <row r="133" spans="1:12" ht="47.25" x14ac:dyDescent="0.25">
      <c r="A133" s="327"/>
      <c r="B133" s="345"/>
      <c r="C133" s="364"/>
      <c r="D133" s="333"/>
      <c r="E133" s="331"/>
      <c r="F133" s="341"/>
      <c r="G133" s="150" t="s">
        <v>471</v>
      </c>
      <c r="H133" s="154">
        <v>0</v>
      </c>
      <c r="I133" s="154">
        <v>0</v>
      </c>
      <c r="J133" s="159">
        <v>0</v>
      </c>
      <c r="K133" s="177"/>
    </row>
    <row r="134" spans="1:12" ht="15.75" x14ac:dyDescent="0.25">
      <c r="A134" s="99"/>
      <c r="B134" s="392" t="s">
        <v>19</v>
      </c>
      <c r="C134" s="392"/>
      <c r="D134" s="105">
        <f>SUM(D128:D133)</f>
        <v>11252.13214</v>
      </c>
      <c r="E134" s="105">
        <f>SUM(E128:E133)</f>
        <v>266.61214000000001</v>
      </c>
      <c r="F134" s="104">
        <f>E134/D134</f>
        <v>2.3694366248350869E-2</v>
      </c>
      <c r="G134" s="215"/>
      <c r="H134" s="100"/>
      <c r="I134" s="100"/>
      <c r="J134" s="100"/>
      <c r="K134" s="215"/>
    </row>
    <row r="135" spans="1:12" ht="15.75" x14ac:dyDescent="0.25">
      <c r="A135" s="330">
        <v>7</v>
      </c>
      <c r="B135" s="344" t="s">
        <v>223</v>
      </c>
      <c r="C135" s="363" t="s">
        <v>15</v>
      </c>
      <c r="D135" s="332">
        <v>6786.84321</v>
      </c>
      <c r="E135" s="330">
        <v>0</v>
      </c>
      <c r="F135" s="339">
        <f>E135/D135</f>
        <v>0</v>
      </c>
      <c r="G135" s="322" t="s">
        <v>468</v>
      </c>
      <c r="H135" s="323"/>
      <c r="I135" s="323"/>
      <c r="J135" s="323"/>
      <c r="K135" s="324"/>
    </row>
    <row r="136" spans="1:12" ht="31.5" customHeight="1" x14ac:dyDescent="0.25">
      <c r="A136" s="347"/>
      <c r="B136" s="345"/>
      <c r="C136" s="377"/>
      <c r="D136" s="348"/>
      <c r="E136" s="347"/>
      <c r="F136" s="340"/>
      <c r="G136" s="150" t="s">
        <v>458</v>
      </c>
      <c r="H136" s="153">
        <v>16</v>
      </c>
      <c r="I136" s="153">
        <v>0</v>
      </c>
      <c r="J136" s="159">
        <f>I136/H136</f>
        <v>0</v>
      </c>
      <c r="K136" s="120" t="s">
        <v>204</v>
      </c>
    </row>
    <row r="137" spans="1:12" ht="63" x14ac:dyDescent="0.25">
      <c r="A137" s="347"/>
      <c r="B137" s="345"/>
      <c r="C137" s="364"/>
      <c r="D137" s="333"/>
      <c r="E137" s="331"/>
      <c r="F137" s="341"/>
      <c r="G137" s="276" t="s">
        <v>459</v>
      </c>
      <c r="H137" s="153">
        <v>0.87</v>
      </c>
      <c r="I137" s="153">
        <v>0</v>
      </c>
      <c r="J137" s="159">
        <v>1</v>
      </c>
      <c r="K137" s="120" t="s">
        <v>472</v>
      </c>
    </row>
    <row r="138" spans="1:12" ht="31.5" customHeight="1" x14ac:dyDescent="0.25">
      <c r="A138" s="347"/>
      <c r="B138" s="345"/>
      <c r="C138" s="363" t="s">
        <v>28</v>
      </c>
      <c r="D138" s="332">
        <v>20377.00849</v>
      </c>
      <c r="E138" s="330">
        <v>0</v>
      </c>
      <c r="F138" s="339">
        <f>E138/D138</f>
        <v>0</v>
      </c>
      <c r="G138" s="442" t="s">
        <v>467</v>
      </c>
      <c r="H138" s="443"/>
      <c r="I138" s="443"/>
      <c r="J138" s="443"/>
      <c r="K138" s="444"/>
    </row>
    <row r="139" spans="1:12" ht="47.25" x14ac:dyDescent="0.25">
      <c r="A139" s="347"/>
      <c r="B139" s="345"/>
      <c r="C139" s="377"/>
      <c r="D139" s="348"/>
      <c r="E139" s="347"/>
      <c r="F139" s="340"/>
      <c r="G139" s="150" t="s">
        <v>460</v>
      </c>
      <c r="H139" s="153">
        <v>1</v>
      </c>
      <c r="I139" s="153">
        <v>1</v>
      </c>
      <c r="J139" s="159">
        <f t="shared" ref="J139" si="6">I139/H139</f>
        <v>1</v>
      </c>
      <c r="K139" s="120"/>
    </row>
    <row r="140" spans="1:12" ht="18.75" customHeight="1" x14ac:dyDescent="0.25">
      <c r="A140" s="347"/>
      <c r="B140" s="345"/>
      <c r="C140" s="377"/>
      <c r="D140" s="348"/>
      <c r="E140" s="347"/>
      <c r="F140" s="340"/>
      <c r="G140" s="322" t="s">
        <v>466</v>
      </c>
      <c r="H140" s="323"/>
      <c r="I140" s="323"/>
      <c r="J140" s="323"/>
      <c r="K140" s="324"/>
    </row>
    <row r="141" spans="1:12" ht="47.25" x14ac:dyDescent="0.25">
      <c r="A141" s="347"/>
      <c r="B141" s="345"/>
      <c r="C141" s="377"/>
      <c r="D141" s="348"/>
      <c r="E141" s="347"/>
      <c r="F141" s="340"/>
      <c r="G141" s="274" t="s">
        <v>461</v>
      </c>
      <c r="H141" s="160">
        <v>1</v>
      </c>
      <c r="I141" s="160">
        <v>0</v>
      </c>
      <c r="J141" s="185">
        <v>0</v>
      </c>
      <c r="K141" s="120" t="s">
        <v>203</v>
      </c>
      <c r="L141" s="136"/>
    </row>
    <row r="142" spans="1:12" ht="15.75" x14ac:dyDescent="0.25">
      <c r="A142" s="347"/>
      <c r="B142" s="345"/>
      <c r="C142" s="377"/>
      <c r="D142" s="348"/>
      <c r="E142" s="347"/>
      <c r="F142" s="340"/>
      <c r="G142" s="405" t="s">
        <v>457</v>
      </c>
      <c r="H142" s="406"/>
      <c r="I142" s="406"/>
      <c r="J142" s="406"/>
      <c r="K142" s="407"/>
      <c r="L142" s="136"/>
    </row>
    <row r="143" spans="1:12" ht="31.5" x14ac:dyDescent="0.25">
      <c r="A143" s="347"/>
      <c r="B143" s="345"/>
      <c r="C143" s="377"/>
      <c r="D143" s="348"/>
      <c r="E143" s="347"/>
      <c r="F143" s="340"/>
      <c r="G143" s="274" t="s">
        <v>462</v>
      </c>
      <c r="H143" s="160">
        <v>35</v>
      </c>
      <c r="I143" s="160">
        <v>0</v>
      </c>
      <c r="J143" s="185">
        <f t="shared" ref="J143:J146" si="7">I143/H143</f>
        <v>0</v>
      </c>
      <c r="K143" s="216" t="s">
        <v>203</v>
      </c>
      <c r="L143" s="136"/>
    </row>
    <row r="144" spans="1:12" ht="63" x14ac:dyDescent="0.25">
      <c r="A144" s="347"/>
      <c r="B144" s="345"/>
      <c r="C144" s="377"/>
      <c r="D144" s="348"/>
      <c r="E144" s="347"/>
      <c r="F144" s="340"/>
      <c r="G144" s="274" t="s">
        <v>463</v>
      </c>
      <c r="H144" s="160">
        <v>270</v>
      </c>
      <c r="I144" s="160">
        <v>0</v>
      </c>
      <c r="J144" s="185">
        <f t="shared" si="7"/>
        <v>0</v>
      </c>
      <c r="K144" s="216" t="s">
        <v>203</v>
      </c>
      <c r="L144" s="136"/>
    </row>
    <row r="145" spans="1:12" ht="31.5" x14ac:dyDescent="0.25">
      <c r="A145" s="347"/>
      <c r="B145" s="345"/>
      <c r="C145" s="377"/>
      <c r="D145" s="348"/>
      <c r="E145" s="347"/>
      <c r="F145" s="340"/>
      <c r="G145" s="274" t="s">
        <v>464</v>
      </c>
      <c r="H145" s="160">
        <v>30</v>
      </c>
      <c r="I145" s="160">
        <v>0</v>
      </c>
      <c r="J145" s="185">
        <f t="shared" si="7"/>
        <v>0</v>
      </c>
      <c r="K145" s="216" t="s">
        <v>203</v>
      </c>
      <c r="L145" s="136"/>
    </row>
    <row r="146" spans="1:12" ht="47.25" x14ac:dyDescent="0.25">
      <c r="A146" s="331"/>
      <c r="B146" s="346"/>
      <c r="C146" s="364"/>
      <c r="D146" s="333"/>
      <c r="E146" s="331"/>
      <c r="F146" s="341"/>
      <c r="G146" s="274" t="s">
        <v>465</v>
      </c>
      <c r="H146" s="160">
        <v>6</v>
      </c>
      <c r="I146" s="160">
        <v>0</v>
      </c>
      <c r="J146" s="185">
        <f t="shared" si="7"/>
        <v>0</v>
      </c>
      <c r="K146" s="216" t="s">
        <v>203</v>
      </c>
      <c r="L146" s="136"/>
    </row>
    <row r="147" spans="1:12" ht="15.75" x14ac:dyDescent="0.25">
      <c r="A147" s="143"/>
      <c r="B147" s="392" t="s">
        <v>19</v>
      </c>
      <c r="C147" s="392"/>
      <c r="D147" s="105">
        <f>SUM(D135:D138)</f>
        <v>27163.851699999999</v>
      </c>
      <c r="E147" s="295">
        <f>SUM(E135:E138)</f>
        <v>0</v>
      </c>
      <c r="F147" s="296">
        <f>E147/D147</f>
        <v>0</v>
      </c>
      <c r="G147" s="225"/>
      <c r="H147" s="225"/>
      <c r="I147" s="226"/>
      <c r="J147" s="114"/>
      <c r="K147" s="114"/>
      <c r="L147" s="13"/>
    </row>
    <row r="148" spans="1:12" ht="33.75" customHeight="1" x14ac:dyDescent="0.25">
      <c r="A148" s="326">
        <v>8</v>
      </c>
      <c r="B148" s="344" t="s">
        <v>210</v>
      </c>
      <c r="C148" s="395" t="s">
        <v>15</v>
      </c>
      <c r="D148" s="353">
        <v>120463.5865</v>
      </c>
      <c r="E148" s="437">
        <v>53050.701050000003</v>
      </c>
      <c r="F148" s="386">
        <f>E148/D148</f>
        <v>0.44038785986170187</v>
      </c>
      <c r="G148" s="397" t="s">
        <v>188</v>
      </c>
      <c r="H148" s="398"/>
      <c r="I148" s="398"/>
      <c r="J148" s="398"/>
      <c r="K148" s="399"/>
      <c r="L148" s="137"/>
    </row>
    <row r="149" spans="1:12" ht="63" x14ac:dyDescent="0.25">
      <c r="A149" s="327"/>
      <c r="B149" s="345"/>
      <c r="C149" s="396"/>
      <c r="D149" s="353"/>
      <c r="E149" s="438"/>
      <c r="F149" s="388"/>
      <c r="G149" s="150" t="s">
        <v>477</v>
      </c>
      <c r="H149" s="161">
        <v>0</v>
      </c>
      <c r="I149" s="161">
        <v>0</v>
      </c>
      <c r="J149" s="159">
        <v>1</v>
      </c>
      <c r="K149" s="150" t="s">
        <v>476</v>
      </c>
      <c r="L149" s="13"/>
    </row>
    <row r="150" spans="1:12" ht="33" customHeight="1" x14ac:dyDescent="0.25">
      <c r="A150" s="327"/>
      <c r="B150" s="345"/>
      <c r="C150" s="395" t="s">
        <v>28</v>
      </c>
      <c r="D150" s="353">
        <v>128898.47434</v>
      </c>
      <c r="E150" s="437">
        <v>43403.839229999998</v>
      </c>
      <c r="F150" s="386">
        <f>E150/D150</f>
        <v>0.33672888257398748</v>
      </c>
      <c r="G150" s="322" t="s">
        <v>473</v>
      </c>
      <c r="H150" s="323"/>
      <c r="I150" s="323"/>
      <c r="J150" s="323"/>
      <c r="K150" s="324"/>
      <c r="L150" s="13"/>
    </row>
    <row r="151" spans="1:12" ht="63" x14ac:dyDescent="0.25">
      <c r="A151" s="327"/>
      <c r="B151" s="345"/>
      <c r="C151" s="396"/>
      <c r="D151" s="353"/>
      <c r="E151" s="438"/>
      <c r="F151" s="387"/>
      <c r="G151" s="150" t="s">
        <v>478</v>
      </c>
      <c r="H151" s="161">
        <v>1</v>
      </c>
      <c r="I151" s="153">
        <v>0</v>
      </c>
      <c r="J151" s="159">
        <v>1</v>
      </c>
      <c r="K151" s="150" t="s">
        <v>474</v>
      </c>
      <c r="L151" s="138"/>
    </row>
    <row r="152" spans="1:12" ht="63" x14ac:dyDescent="0.25">
      <c r="A152" s="327"/>
      <c r="B152" s="345"/>
      <c r="C152" s="239" t="s">
        <v>32</v>
      </c>
      <c r="D152" s="168">
        <f>'[1]Касса на 01.04.'!E13</f>
        <v>0</v>
      </c>
      <c r="E152" s="168">
        <v>0</v>
      </c>
      <c r="F152" s="159">
        <v>0</v>
      </c>
      <c r="G152" s="150" t="s">
        <v>479</v>
      </c>
      <c r="H152" s="153">
        <v>0</v>
      </c>
      <c r="I152" s="161">
        <v>0</v>
      </c>
      <c r="J152" s="159">
        <v>1</v>
      </c>
      <c r="K152" s="336" t="s">
        <v>475</v>
      </c>
      <c r="L152" s="13"/>
    </row>
    <row r="153" spans="1:12" ht="78.75" x14ac:dyDescent="0.25">
      <c r="A153" s="327"/>
      <c r="B153" s="345"/>
      <c r="C153" s="363"/>
      <c r="D153" s="332"/>
      <c r="E153" s="492"/>
      <c r="F153" s="363"/>
      <c r="G153" s="150" t="s">
        <v>480</v>
      </c>
      <c r="H153" s="153">
        <v>0</v>
      </c>
      <c r="I153" s="153">
        <v>0</v>
      </c>
      <c r="J153" s="159">
        <v>1</v>
      </c>
      <c r="K153" s="337"/>
      <c r="L153" s="13"/>
    </row>
    <row r="154" spans="1:12" ht="67.5" customHeight="1" x14ac:dyDescent="0.25">
      <c r="A154" s="327"/>
      <c r="B154" s="345"/>
      <c r="C154" s="377"/>
      <c r="D154" s="348"/>
      <c r="E154" s="493"/>
      <c r="F154" s="377"/>
      <c r="G154" s="150" t="s">
        <v>490</v>
      </c>
      <c r="H154" s="161">
        <v>0</v>
      </c>
      <c r="I154" s="161">
        <v>0</v>
      </c>
      <c r="J154" s="159">
        <v>1</v>
      </c>
      <c r="K154" s="338"/>
      <c r="L154" s="138"/>
    </row>
    <row r="155" spans="1:12" ht="15.75" x14ac:dyDescent="0.25">
      <c r="A155" s="327"/>
      <c r="B155" s="345"/>
      <c r="C155" s="377"/>
      <c r="D155" s="348"/>
      <c r="E155" s="493"/>
      <c r="F155" s="377"/>
      <c r="G155" s="322" t="s">
        <v>189</v>
      </c>
      <c r="H155" s="323"/>
      <c r="I155" s="323"/>
      <c r="J155" s="323"/>
      <c r="K155" s="324"/>
      <c r="L155" s="13"/>
    </row>
    <row r="156" spans="1:12" ht="83.25" customHeight="1" x14ac:dyDescent="0.25">
      <c r="A156" s="327"/>
      <c r="B156" s="345"/>
      <c r="C156" s="377"/>
      <c r="D156" s="348"/>
      <c r="E156" s="493"/>
      <c r="F156" s="377"/>
      <c r="G156" s="150" t="s">
        <v>481</v>
      </c>
      <c r="H156" s="153">
        <v>4</v>
      </c>
      <c r="I156" s="153">
        <v>0</v>
      </c>
      <c r="J156" s="290">
        <f>I156/H156</f>
        <v>0</v>
      </c>
      <c r="K156" s="433" t="s">
        <v>271</v>
      </c>
    </row>
    <row r="157" spans="1:12" ht="66.75" customHeight="1" x14ac:dyDescent="0.25">
      <c r="A157" s="327"/>
      <c r="B157" s="345"/>
      <c r="C157" s="377"/>
      <c r="D157" s="348"/>
      <c r="E157" s="493"/>
      <c r="F157" s="377"/>
      <c r="G157" s="150" t="s">
        <v>482</v>
      </c>
      <c r="H157" s="153">
        <v>12</v>
      </c>
      <c r="I157" s="153">
        <v>0</v>
      </c>
      <c r="J157" s="290">
        <f>I157/H157</f>
        <v>0</v>
      </c>
      <c r="K157" s="434"/>
    </row>
    <row r="158" spans="1:12" ht="66.75" customHeight="1" x14ac:dyDescent="0.25">
      <c r="A158" s="327"/>
      <c r="B158" s="345"/>
      <c r="C158" s="377"/>
      <c r="D158" s="348"/>
      <c r="E158" s="493"/>
      <c r="F158" s="377"/>
      <c r="G158" s="150" t="s">
        <v>483</v>
      </c>
      <c r="H158" s="157">
        <v>16</v>
      </c>
      <c r="I158" s="157">
        <v>0</v>
      </c>
      <c r="J158" s="290">
        <f t="shared" ref="J158:J164" si="8">I158/H158</f>
        <v>0</v>
      </c>
      <c r="K158" s="434"/>
    </row>
    <row r="159" spans="1:12" ht="51" customHeight="1" x14ac:dyDescent="0.25">
      <c r="A159" s="327"/>
      <c r="B159" s="345"/>
      <c r="C159" s="377"/>
      <c r="D159" s="348"/>
      <c r="E159" s="493"/>
      <c r="F159" s="377"/>
      <c r="G159" s="150" t="s">
        <v>484</v>
      </c>
      <c r="H159" s="153">
        <v>2</v>
      </c>
      <c r="I159" s="153">
        <v>1</v>
      </c>
      <c r="J159" s="290">
        <f t="shared" si="8"/>
        <v>0.5</v>
      </c>
      <c r="K159" s="434"/>
      <c r="L159" s="139"/>
    </row>
    <row r="160" spans="1:12" ht="63" x14ac:dyDescent="0.25">
      <c r="A160" s="327"/>
      <c r="B160" s="345"/>
      <c r="C160" s="377"/>
      <c r="D160" s="348"/>
      <c r="E160" s="493"/>
      <c r="F160" s="377"/>
      <c r="G160" s="150" t="s">
        <v>485</v>
      </c>
      <c r="H160" s="153">
        <v>3</v>
      </c>
      <c r="I160" s="153">
        <v>0</v>
      </c>
      <c r="J160" s="290">
        <f t="shared" si="8"/>
        <v>0</v>
      </c>
      <c r="K160" s="434"/>
      <c r="L160" s="139"/>
    </row>
    <row r="161" spans="1:12" ht="66" customHeight="1" x14ac:dyDescent="0.25">
      <c r="A161" s="327"/>
      <c r="B161" s="345"/>
      <c r="C161" s="377"/>
      <c r="D161" s="348"/>
      <c r="E161" s="493"/>
      <c r="F161" s="377"/>
      <c r="G161" s="277" t="s">
        <v>486</v>
      </c>
      <c r="H161" s="184">
        <v>0.308</v>
      </c>
      <c r="I161" s="179">
        <v>0.41</v>
      </c>
      <c r="J161" s="222">
        <f>H161/I161</f>
        <v>0.75121951219512195</v>
      </c>
      <c r="K161" s="434"/>
      <c r="L161" s="138"/>
    </row>
    <row r="162" spans="1:12" ht="63" x14ac:dyDescent="0.25">
      <c r="A162" s="327"/>
      <c r="B162" s="345"/>
      <c r="C162" s="377"/>
      <c r="D162" s="348"/>
      <c r="E162" s="493"/>
      <c r="F162" s="377"/>
      <c r="G162" s="277" t="s">
        <v>487</v>
      </c>
      <c r="H162" s="179">
        <v>0.5</v>
      </c>
      <c r="I162" s="179">
        <v>0.5</v>
      </c>
      <c r="J162" s="290">
        <f>H162/I162</f>
        <v>1</v>
      </c>
      <c r="K162" s="434"/>
      <c r="L162" s="139"/>
    </row>
    <row r="163" spans="1:12" ht="63" x14ac:dyDescent="0.25">
      <c r="A163" s="327"/>
      <c r="B163" s="345"/>
      <c r="C163" s="377"/>
      <c r="D163" s="348"/>
      <c r="E163" s="493"/>
      <c r="F163" s="377"/>
      <c r="G163" s="150" t="s">
        <v>488</v>
      </c>
      <c r="H163" s="159">
        <v>0.44</v>
      </c>
      <c r="I163" s="159">
        <v>0.44</v>
      </c>
      <c r="J163" s="290">
        <f t="shared" si="8"/>
        <v>1</v>
      </c>
      <c r="K163" s="434"/>
      <c r="L163" s="139"/>
    </row>
    <row r="164" spans="1:12" ht="70.5" customHeight="1" x14ac:dyDescent="0.25">
      <c r="A164" s="327"/>
      <c r="B164" s="345"/>
      <c r="C164" s="377"/>
      <c r="D164" s="348"/>
      <c r="E164" s="493"/>
      <c r="F164" s="377"/>
      <c r="G164" s="150" t="s">
        <v>489</v>
      </c>
      <c r="H164" s="159">
        <v>0.32</v>
      </c>
      <c r="I164" s="175">
        <v>0.34499999999999997</v>
      </c>
      <c r="J164" s="222">
        <f t="shared" si="8"/>
        <v>1.078125</v>
      </c>
      <c r="K164" s="435"/>
      <c r="L164" s="139"/>
    </row>
    <row r="165" spans="1:12" ht="15.75" x14ac:dyDescent="0.25">
      <c r="A165" s="141"/>
      <c r="B165" s="490" t="s">
        <v>19</v>
      </c>
      <c r="C165" s="491"/>
      <c r="D165" s="105">
        <f>SUM(D148:D151)</f>
        <v>249362.06083999999</v>
      </c>
      <c r="E165" s="236">
        <f>SUM(E148:E151)</f>
        <v>96454.540280000001</v>
      </c>
      <c r="F165" s="104">
        <f>E165/D165</f>
        <v>0.38680519384177225</v>
      </c>
      <c r="G165" s="215"/>
      <c r="H165" s="100"/>
      <c r="I165" s="100"/>
      <c r="J165" s="100"/>
      <c r="K165" s="215"/>
    </row>
    <row r="166" spans="1:12" ht="15.75" x14ac:dyDescent="0.25">
      <c r="A166" s="330">
        <v>9</v>
      </c>
      <c r="B166" s="344" t="s">
        <v>234</v>
      </c>
      <c r="C166" s="350" t="s">
        <v>15</v>
      </c>
      <c r="D166" s="353">
        <v>30832.381000000001</v>
      </c>
      <c r="E166" s="353">
        <v>14775.16077</v>
      </c>
      <c r="F166" s="385">
        <f>E166/D166</f>
        <v>0.47920920443996851</v>
      </c>
      <c r="G166" s="400" t="s">
        <v>33</v>
      </c>
      <c r="H166" s="401"/>
      <c r="I166" s="401"/>
      <c r="J166" s="401"/>
      <c r="K166" s="402"/>
    </row>
    <row r="167" spans="1:12" ht="39" customHeight="1" x14ac:dyDescent="0.25">
      <c r="A167" s="347"/>
      <c r="B167" s="345"/>
      <c r="C167" s="350"/>
      <c r="D167" s="353"/>
      <c r="E167" s="353"/>
      <c r="F167" s="385"/>
      <c r="G167" s="150" t="s">
        <v>387</v>
      </c>
      <c r="H167" s="168">
        <v>111</v>
      </c>
      <c r="I167" s="153">
        <v>58</v>
      </c>
      <c r="J167" s="155">
        <f t="shared" ref="J167:J168" si="9">I167/H167</f>
        <v>0.52252252252252251</v>
      </c>
      <c r="K167" s="150" t="s">
        <v>225</v>
      </c>
    </row>
    <row r="168" spans="1:12" ht="47.25" x14ac:dyDescent="0.25">
      <c r="A168" s="347"/>
      <c r="B168" s="345"/>
      <c r="C168" s="350"/>
      <c r="D168" s="353"/>
      <c r="E168" s="353"/>
      <c r="F168" s="385"/>
      <c r="G168" s="150" t="s">
        <v>388</v>
      </c>
      <c r="H168" s="154">
        <v>59</v>
      </c>
      <c r="I168" s="153">
        <v>0</v>
      </c>
      <c r="J168" s="159">
        <f t="shared" si="9"/>
        <v>0</v>
      </c>
      <c r="K168" s="150" t="s">
        <v>225</v>
      </c>
    </row>
    <row r="169" spans="1:12" ht="63" x14ac:dyDescent="0.25">
      <c r="A169" s="347"/>
      <c r="B169" s="345"/>
      <c r="C169" s="350"/>
      <c r="D169" s="353"/>
      <c r="E169" s="353"/>
      <c r="F169" s="385"/>
      <c r="G169" s="176" t="s">
        <v>389</v>
      </c>
      <c r="H169" s="165">
        <v>56.1</v>
      </c>
      <c r="I169" s="292">
        <v>0</v>
      </c>
      <c r="J169" s="159">
        <f t="shared" ref="J169:J174" si="10">I169/H169</f>
        <v>0</v>
      </c>
      <c r="K169" s="150" t="s">
        <v>225</v>
      </c>
    </row>
    <row r="170" spans="1:12" ht="63" x14ac:dyDescent="0.25">
      <c r="A170" s="347"/>
      <c r="B170" s="345"/>
      <c r="C170" s="350"/>
      <c r="D170" s="353"/>
      <c r="E170" s="353"/>
      <c r="F170" s="385"/>
      <c r="G170" s="176" t="s">
        <v>390</v>
      </c>
      <c r="H170" s="165">
        <v>26.9</v>
      </c>
      <c r="I170" s="292">
        <v>0</v>
      </c>
      <c r="J170" s="159">
        <f t="shared" si="10"/>
        <v>0</v>
      </c>
      <c r="K170" s="150" t="s">
        <v>225</v>
      </c>
    </row>
    <row r="171" spans="1:12" ht="31.5" x14ac:dyDescent="0.25">
      <c r="A171" s="347"/>
      <c r="B171" s="345"/>
      <c r="C171" s="350"/>
      <c r="D171" s="353"/>
      <c r="E171" s="353"/>
      <c r="F171" s="385"/>
      <c r="G171" s="150" t="s">
        <v>391</v>
      </c>
      <c r="H171" s="154">
        <v>120000</v>
      </c>
      <c r="I171" s="154">
        <v>104951</v>
      </c>
      <c r="J171" s="155">
        <f t="shared" si="10"/>
        <v>0.87459166666666666</v>
      </c>
      <c r="K171" s="150" t="s">
        <v>225</v>
      </c>
    </row>
    <row r="172" spans="1:12" ht="47.25" x14ac:dyDescent="0.25">
      <c r="A172" s="347"/>
      <c r="B172" s="345"/>
      <c r="C172" s="350"/>
      <c r="D172" s="353"/>
      <c r="E172" s="353"/>
      <c r="F172" s="385"/>
      <c r="G172" s="150" t="s">
        <v>491</v>
      </c>
      <c r="H172" s="154">
        <v>1</v>
      </c>
      <c r="I172" s="154">
        <v>0</v>
      </c>
      <c r="J172" s="159">
        <f t="shared" si="10"/>
        <v>0</v>
      </c>
      <c r="K172" s="150" t="s">
        <v>225</v>
      </c>
    </row>
    <row r="173" spans="1:12" ht="63" x14ac:dyDescent="0.25">
      <c r="A173" s="347"/>
      <c r="B173" s="345"/>
      <c r="C173" s="350"/>
      <c r="D173" s="353"/>
      <c r="E173" s="353"/>
      <c r="F173" s="385"/>
      <c r="G173" s="150" t="s">
        <v>392</v>
      </c>
      <c r="H173" s="165">
        <v>42.3</v>
      </c>
      <c r="I173" s="154">
        <v>0</v>
      </c>
      <c r="J173" s="159">
        <f t="shared" si="10"/>
        <v>0</v>
      </c>
      <c r="K173" s="150" t="s">
        <v>225</v>
      </c>
    </row>
    <row r="174" spans="1:12" ht="63" x14ac:dyDescent="0.25">
      <c r="A174" s="347"/>
      <c r="B174" s="345"/>
      <c r="C174" s="350"/>
      <c r="D174" s="353"/>
      <c r="E174" s="353"/>
      <c r="F174" s="385"/>
      <c r="G174" s="150" t="s">
        <v>406</v>
      </c>
      <c r="H174" s="157">
        <v>1</v>
      </c>
      <c r="I174" s="157">
        <v>0</v>
      </c>
      <c r="J174" s="291">
        <f t="shared" si="10"/>
        <v>0</v>
      </c>
      <c r="K174" s="150" t="s">
        <v>225</v>
      </c>
    </row>
    <row r="175" spans="1:12" ht="15.75" x14ac:dyDescent="0.25">
      <c r="A175" s="347"/>
      <c r="B175" s="345"/>
      <c r="C175" s="350" t="s">
        <v>28</v>
      </c>
      <c r="D175" s="325">
        <v>0</v>
      </c>
      <c r="E175" s="325">
        <v>0</v>
      </c>
      <c r="F175" s="359">
        <v>0</v>
      </c>
      <c r="G175" s="439" t="s">
        <v>34</v>
      </c>
      <c r="H175" s="440"/>
      <c r="I175" s="440"/>
      <c r="J175" s="440"/>
      <c r="K175" s="441"/>
    </row>
    <row r="176" spans="1:12" ht="116.25" customHeight="1" x14ac:dyDescent="0.25">
      <c r="A176" s="347"/>
      <c r="B176" s="345"/>
      <c r="C176" s="350"/>
      <c r="D176" s="325"/>
      <c r="E176" s="325"/>
      <c r="F176" s="359"/>
      <c r="G176" s="150" t="s">
        <v>393</v>
      </c>
      <c r="H176" s="168">
        <v>111</v>
      </c>
      <c r="I176" s="154">
        <v>58</v>
      </c>
      <c r="J176" s="155">
        <f>I176/H176</f>
        <v>0.52252252252252251</v>
      </c>
      <c r="K176" s="150" t="s">
        <v>226</v>
      </c>
    </row>
    <row r="177" spans="1:11" ht="94.5" x14ac:dyDescent="0.25">
      <c r="A177" s="331"/>
      <c r="B177" s="346"/>
      <c r="C177" s="350"/>
      <c r="D177" s="325"/>
      <c r="E177" s="325"/>
      <c r="F177" s="359"/>
      <c r="G177" s="173" t="s">
        <v>394</v>
      </c>
      <c r="H177" s="187">
        <v>15</v>
      </c>
      <c r="I177" s="160">
        <v>0</v>
      </c>
      <c r="J177" s="159">
        <f>I177/H177</f>
        <v>0</v>
      </c>
      <c r="K177" s="150" t="s">
        <v>226</v>
      </c>
    </row>
    <row r="178" spans="1:11" ht="15.75" x14ac:dyDescent="0.25">
      <c r="A178" s="99"/>
      <c r="B178" s="351" t="s">
        <v>19</v>
      </c>
      <c r="C178" s="352"/>
      <c r="D178" s="102">
        <f>D166+D175</f>
        <v>30832.381000000001</v>
      </c>
      <c r="E178" s="102">
        <f>E166+E175</f>
        <v>14775.16077</v>
      </c>
      <c r="F178" s="103">
        <f>E178/D178</f>
        <v>0.47920920443996851</v>
      </c>
      <c r="G178" s="215"/>
      <c r="H178" s="100"/>
      <c r="I178" s="100"/>
      <c r="J178" s="100"/>
      <c r="K178" s="215"/>
    </row>
    <row r="179" spans="1:11" ht="32.25" customHeight="1" x14ac:dyDescent="0.25">
      <c r="A179" s="330">
        <v>10</v>
      </c>
      <c r="B179" s="344" t="s">
        <v>235</v>
      </c>
      <c r="C179" s="350" t="s">
        <v>15</v>
      </c>
      <c r="D179" s="353">
        <v>177152.36311000001</v>
      </c>
      <c r="E179" s="353">
        <v>85352.334990000003</v>
      </c>
      <c r="F179" s="385">
        <f>E179/D179</f>
        <v>0.48180184272789972</v>
      </c>
      <c r="G179" s="397" t="s">
        <v>36</v>
      </c>
      <c r="H179" s="398"/>
      <c r="I179" s="398"/>
      <c r="J179" s="398"/>
      <c r="K179" s="399"/>
    </row>
    <row r="180" spans="1:11" ht="78.75" x14ac:dyDescent="0.25">
      <c r="A180" s="347"/>
      <c r="B180" s="345"/>
      <c r="C180" s="350"/>
      <c r="D180" s="353"/>
      <c r="E180" s="353"/>
      <c r="F180" s="385"/>
      <c r="G180" s="150" t="s">
        <v>272</v>
      </c>
      <c r="H180" s="153">
        <v>1</v>
      </c>
      <c r="I180" s="153">
        <v>0</v>
      </c>
      <c r="J180" s="159">
        <v>0</v>
      </c>
      <c r="K180" s="150" t="s">
        <v>495</v>
      </c>
    </row>
    <row r="181" spans="1:11" ht="78.75" x14ac:dyDescent="0.25">
      <c r="A181" s="347"/>
      <c r="B181" s="345"/>
      <c r="C181" s="350"/>
      <c r="D181" s="353"/>
      <c r="E181" s="353"/>
      <c r="F181" s="385"/>
      <c r="G181" s="150" t="s">
        <v>407</v>
      </c>
      <c r="H181" s="153">
        <v>64.3</v>
      </c>
      <c r="I181" s="153">
        <v>64.3</v>
      </c>
      <c r="J181" s="159">
        <f>I181/H181</f>
        <v>1</v>
      </c>
      <c r="K181" s="150"/>
    </row>
    <row r="182" spans="1:11" ht="31.5" x14ac:dyDescent="0.25">
      <c r="A182" s="347"/>
      <c r="B182" s="345"/>
      <c r="C182" s="350"/>
      <c r="D182" s="353"/>
      <c r="E182" s="353"/>
      <c r="F182" s="385"/>
      <c r="G182" s="150" t="s">
        <v>493</v>
      </c>
      <c r="H182" s="153">
        <v>1</v>
      </c>
      <c r="I182" s="153">
        <v>0</v>
      </c>
      <c r="J182" s="159">
        <v>0</v>
      </c>
      <c r="K182" s="150" t="s">
        <v>494</v>
      </c>
    </row>
    <row r="183" spans="1:11" ht="64.5" customHeight="1" x14ac:dyDescent="0.25">
      <c r="A183" s="347"/>
      <c r="B183" s="345"/>
      <c r="C183" s="350"/>
      <c r="D183" s="353"/>
      <c r="E183" s="353"/>
      <c r="F183" s="385"/>
      <c r="G183" s="150" t="s">
        <v>492</v>
      </c>
      <c r="H183" s="153">
        <v>1</v>
      </c>
      <c r="I183" s="153">
        <v>1</v>
      </c>
      <c r="J183" s="159">
        <v>1</v>
      </c>
      <c r="K183" s="150"/>
    </row>
    <row r="184" spans="1:11" ht="33.75" customHeight="1" x14ac:dyDescent="0.25">
      <c r="A184" s="347"/>
      <c r="B184" s="345"/>
      <c r="C184" s="350" t="s">
        <v>28</v>
      </c>
      <c r="D184" s="353">
        <v>79745.326860000001</v>
      </c>
      <c r="E184" s="353">
        <v>54792.335639999998</v>
      </c>
      <c r="F184" s="385">
        <f>E184/D184</f>
        <v>0.68709149234779365</v>
      </c>
      <c r="G184" s="322" t="s">
        <v>37</v>
      </c>
      <c r="H184" s="323"/>
      <c r="I184" s="323"/>
      <c r="J184" s="323"/>
      <c r="K184" s="324"/>
    </row>
    <row r="185" spans="1:11" ht="63" x14ac:dyDescent="0.25">
      <c r="A185" s="347"/>
      <c r="B185" s="345"/>
      <c r="C185" s="350"/>
      <c r="D185" s="353"/>
      <c r="E185" s="353"/>
      <c r="F185" s="385"/>
      <c r="G185" s="150" t="s">
        <v>496</v>
      </c>
      <c r="H185" s="178">
        <v>1.82</v>
      </c>
      <c r="I185" s="153">
        <v>0</v>
      </c>
      <c r="J185" s="293">
        <f>I185/H185</f>
        <v>0</v>
      </c>
      <c r="K185" s="150" t="s">
        <v>495</v>
      </c>
    </row>
    <row r="186" spans="1:11" ht="31.5" x14ac:dyDescent="0.25">
      <c r="A186" s="347"/>
      <c r="B186" s="345"/>
      <c r="C186" s="350"/>
      <c r="D186" s="353"/>
      <c r="E186" s="353"/>
      <c r="F186" s="385"/>
      <c r="G186" s="150" t="s">
        <v>408</v>
      </c>
      <c r="H186" s="153">
        <v>2443</v>
      </c>
      <c r="I186" s="153">
        <v>2184</v>
      </c>
      <c r="J186" s="155">
        <f>I186/H186</f>
        <v>0.89398280802292263</v>
      </c>
      <c r="K186" s="150" t="s">
        <v>495</v>
      </c>
    </row>
    <row r="187" spans="1:11" ht="33.75" customHeight="1" x14ac:dyDescent="0.25">
      <c r="A187" s="347"/>
      <c r="B187" s="345"/>
      <c r="C187" s="378" t="s">
        <v>23</v>
      </c>
      <c r="D187" s="379">
        <v>7040</v>
      </c>
      <c r="E187" s="379">
        <v>2300.5143699999999</v>
      </c>
      <c r="F187" s="385">
        <f>E187/D187</f>
        <v>0.326777609375</v>
      </c>
      <c r="G187" s="322" t="s">
        <v>38</v>
      </c>
      <c r="H187" s="323"/>
      <c r="I187" s="323"/>
      <c r="J187" s="323"/>
      <c r="K187" s="324"/>
    </row>
    <row r="188" spans="1:11" ht="31.5" customHeight="1" x14ac:dyDescent="0.25">
      <c r="A188" s="347"/>
      <c r="B188" s="345"/>
      <c r="C188" s="378"/>
      <c r="D188" s="379"/>
      <c r="E188" s="379"/>
      <c r="F188" s="385"/>
      <c r="G188" s="150" t="s">
        <v>497</v>
      </c>
      <c r="H188" s="154">
        <v>1000</v>
      </c>
      <c r="I188" s="157">
        <v>714</v>
      </c>
      <c r="J188" s="155">
        <f>I188/H188</f>
        <v>0.71399999999999997</v>
      </c>
      <c r="K188" s="150" t="s">
        <v>224</v>
      </c>
    </row>
    <row r="189" spans="1:11" ht="20.25" customHeight="1" x14ac:dyDescent="0.25">
      <c r="A189" s="347"/>
      <c r="B189" s="345"/>
      <c r="C189" s="378"/>
      <c r="D189" s="379"/>
      <c r="E189" s="379"/>
      <c r="F189" s="385"/>
      <c r="G189" s="322" t="s">
        <v>39</v>
      </c>
      <c r="H189" s="323"/>
      <c r="I189" s="323"/>
      <c r="J189" s="323"/>
      <c r="K189" s="324"/>
    </row>
    <row r="190" spans="1:11" ht="31.5" x14ac:dyDescent="0.25">
      <c r="A190" s="347"/>
      <c r="B190" s="345"/>
      <c r="C190" s="378"/>
      <c r="D190" s="379"/>
      <c r="E190" s="379"/>
      <c r="F190" s="385"/>
      <c r="G190" s="150" t="s">
        <v>273</v>
      </c>
      <c r="H190" s="154">
        <v>41</v>
      </c>
      <c r="I190" s="154">
        <v>23</v>
      </c>
      <c r="J190" s="155">
        <f>I190/H190</f>
        <v>0.56097560975609762</v>
      </c>
      <c r="K190" s="150" t="s">
        <v>495</v>
      </c>
    </row>
    <row r="191" spans="1:11" ht="63" x14ac:dyDescent="0.25">
      <c r="A191" s="347"/>
      <c r="B191" s="345"/>
      <c r="C191" s="378"/>
      <c r="D191" s="379"/>
      <c r="E191" s="379"/>
      <c r="F191" s="385"/>
      <c r="G191" s="150" t="s">
        <v>498</v>
      </c>
      <c r="H191" s="154">
        <v>324391</v>
      </c>
      <c r="I191" s="154">
        <v>204940</v>
      </c>
      <c r="J191" s="155">
        <f>I191/H191</f>
        <v>0.63176845226902101</v>
      </c>
      <c r="K191" s="150" t="s">
        <v>495</v>
      </c>
    </row>
    <row r="192" spans="1:11" ht="47.25" x14ac:dyDescent="0.25">
      <c r="A192" s="347"/>
      <c r="B192" s="345"/>
      <c r="C192" s="378"/>
      <c r="D192" s="379"/>
      <c r="E192" s="379"/>
      <c r="F192" s="385"/>
      <c r="G192" s="150" t="s">
        <v>409</v>
      </c>
      <c r="H192" s="159">
        <v>0.85</v>
      </c>
      <c r="I192" s="159">
        <v>0.85</v>
      </c>
      <c r="J192" s="159">
        <f>I192/H192</f>
        <v>1</v>
      </c>
      <c r="K192" s="150"/>
    </row>
    <row r="193" spans="1:11" ht="78.75" x14ac:dyDescent="0.25">
      <c r="A193" s="347"/>
      <c r="B193" s="345"/>
      <c r="C193" s="378"/>
      <c r="D193" s="379"/>
      <c r="E193" s="379"/>
      <c r="F193" s="385"/>
      <c r="G193" s="183" t="s">
        <v>499</v>
      </c>
      <c r="H193" s="179">
        <v>0.85</v>
      </c>
      <c r="I193" s="179">
        <v>1</v>
      </c>
      <c r="J193" s="184">
        <f>I193/H193</f>
        <v>1.1764705882352942</v>
      </c>
      <c r="K193" s="183"/>
    </row>
    <row r="194" spans="1:11" ht="15.75" x14ac:dyDescent="0.25">
      <c r="A194" s="347"/>
      <c r="B194" s="345"/>
      <c r="C194" s="487"/>
      <c r="D194" s="488"/>
      <c r="E194" s="379"/>
      <c r="F194" s="385"/>
      <c r="G194" s="322" t="s">
        <v>274</v>
      </c>
      <c r="H194" s="323"/>
      <c r="I194" s="323"/>
      <c r="J194" s="323"/>
      <c r="K194" s="324"/>
    </row>
    <row r="195" spans="1:11" ht="78.75" x14ac:dyDescent="0.25">
      <c r="A195" s="347"/>
      <c r="B195" s="345"/>
      <c r="C195" s="487"/>
      <c r="D195" s="488"/>
      <c r="E195" s="379"/>
      <c r="F195" s="385"/>
      <c r="G195" s="150" t="s">
        <v>275</v>
      </c>
      <c r="H195" s="159">
        <v>0.12</v>
      </c>
      <c r="I195" s="159">
        <v>7.0000000000000007E-2</v>
      </c>
      <c r="J195" s="155">
        <f>I195/H195</f>
        <v>0.58333333333333337</v>
      </c>
      <c r="K195" s="150" t="s">
        <v>495</v>
      </c>
    </row>
    <row r="196" spans="1:11" ht="15.75" x14ac:dyDescent="0.25">
      <c r="A196" s="347"/>
      <c r="B196" s="345"/>
      <c r="C196" s="487"/>
      <c r="D196" s="488"/>
      <c r="E196" s="379"/>
      <c r="F196" s="385"/>
      <c r="G196" s="322" t="s">
        <v>40</v>
      </c>
      <c r="H196" s="323"/>
      <c r="I196" s="323"/>
      <c r="J196" s="323"/>
      <c r="K196" s="324"/>
    </row>
    <row r="197" spans="1:11" ht="78.75" x14ac:dyDescent="0.25">
      <c r="A197" s="347"/>
      <c r="B197" s="345"/>
      <c r="C197" s="487"/>
      <c r="D197" s="488"/>
      <c r="E197" s="379"/>
      <c r="F197" s="385"/>
      <c r="G197" s="173" t="s">
        <v>276</v>
      </c>
      <c r="H197" s="185">
        <v>0.95</v>
      </c>
      <c r="I197" s="181">
        <v>0.997</v>
      </c>
      <c r="J197" s="181">
        <f>I197/H197</f>
        <v>1.0494736842105263</v>
      </c>
      <c r="K197" s="150"/>
    </row>
    <row r="198" spans="1:11" ht="94.5" x14ac:dyDescent="0.25">
      <c r="A198" s="331"/>
      <c r="B198" s="346"/>
      <c r="C198" s="487"/>
      <c r="D198" s="488"/>
      <c r="E198" s="379"/>
      <c r="F198" s="385"/>
      <c r="G198" s="173" t="s">
        <v>277</v>
      </c>
      <c r="H198" s="185">
        <v>1</v>
      </c>
      <c r="I198" s="181">
        <v>1.173</v>
      </c>
      <c r="J198" s="181">
        <f>I198/H198</f>
        <v>1.173</v>
      </c>
      <c r="K198" s="150"/>
    </row>
    <row r="199" spans="1:11" ht="15.75" x14ac:dyDescent="0.25">
      <c r="A199" s="99"/>
      <c r="B199" s="351" t="s">
        <v>19</v>
      </c>
      <c r="C199" s="352"/>
      <c r="D199" s="109">
        <f>SUM(D179:D193)</f>
        <v>263937.68997000001</v>
      </c>
      <c r="E199" s="109">
        <f>SUM(E179:E193)</f>
        <v>142445.185</v>
      </c>
      <c r="F199" s="104">
        <f>E199/D199</f>
        <v>0.53969247444800617</v>
      </c>
      <c r="G199" s="215"/>
      <c r="H199" s="100"/>
      <c r="I199" s="100"/>
      <c r="J199" s="100"/>
      <c r="K199" s="215"/>
    </row>
    <row r="200" spans="1:11" ht="33" customHeight="1" x14ac:dyDescent="0.25">
      <c r="A200" s="330">
        <v>11</v>
      </c>
      <c r="B200" s="344" t="s">
        <v>215</v>
      </c>
      <c r="C200" s="363" t="s">
        <v>15</v>
      </c>
      <c r="D200" s="332">
        <v>12744.57244</v>
      </c>
      <c r="E200" s="332">
        <v>5756.8614500000003</v>
      </c>
      <c r="F200" s="386">
        <f>E200/D200</f>
        <v>0.45171083432595721</v>
      </c>
      <c r="G200" s="322" t="s">
        <v>41</v>
      </c>
      <c r="H200" s="323"/>
      <c r="I200" s="323"/>
      <c r="J200" s="323"/>
      <c r="K200" s="324"/>
    </row>
    <row r="201" spans="1:11" ht="63" x14ac:dyDescent="0.25">
      <c r="A201" s="347"/>
      <c r="B201" s="345"/>
      <c r="C201" s="377"/>
      <c r="D201" s="348"/>
      <c r="E201" s="348"/>
      <c r="F201" s="387"/>
      <c r="G201" s="150" t="s">
        <v>500</v>
      </c>
      <c r="H201" s="153">
        <v>114</v>
      </c>
      <c r="I201" s="153">
        <v>108</v>
      </c>
      <c r="J201" s="155">
        <f>I201/H201</f>
        <v>0.94736842105263153</v>
      </c>
      <c r="K201" s="150"/>
    </row>
    <row r="202" spans="1:11" ht="31.5" customHeight="1" x14ac:dyDescent="0.25">
      <c r="A202" s="347"/>
      <c r="B202" s="345"/>
      <c r="C202" s="377"/>
      <c r="D202" s="348"/>
      <c r="E202" s="348"/>
      <c r="F202" s="387"/>
      <c r="G202" s="322" t="s">
        <v>410</v>
      </c>
      <c r="H202" s="323"/>
      <c r="I202" s="323"/>
      <c r="J202" s="323"/>
      <c r="K202" s="324"/>
    </row>
    <row r="203" spans="1:11" ht="63" x14ac:dyDescent="0.25">
      <c r="A203" s="347"/>
      <c r="B203" s="345"/>
      <c r="C203" s="377"/>
      <c r="D203" s="348"/>
      <c r="E203" s="348"/>
      <c r="F203" s="387"/>
      <c r="G203" s="150" t="s">
        <v>501</v>
      </c>
      <c r="H203" s="153">
        <v>25</v>
      </c>
      <c r="I203" s="153">
        <v>19</v>
      </c>
      <c r="J203" s="155">
        <f>I203/H203</f>
        <v>0.76</v>
      </c>
      <c r="K203" s="172"/>
    </row>
    <row r="204" spans="1:11" ht="31.5" x14ac:dyDescent="0.25">
      <c r="A204" s="347"/>
      <c r="B204" s="345"/>
      <c r="C204" s="377"/>
      <c r="D204" s="348"/>
      <c r="E204" s="348"/>
      <c r="F204" s="387"/>
      <c r="G204" s="150" t="s">
        <v>502</v>
      </c>
      <c r="H204" s="153">
        <v>1070</v>
      </c>
      <c r="I204" s="153">
        <v>657</v>
      </c>
      <c r="J204" s="155">
        <f>I204/H204</f>
        <v>0.61401869158878508</v>
      </c>
      <c r="K204" s="150" t="s">
        <v>211</v>
      </c>
    </row>
    <row r="205" spans="1:11" ht="31.5" x14ac:dyDescent="0.25">
      <c r="A205" s="347"/>
      <c r="B205" s="345"/>
      <c r="C205" s="377"/>
      <c r="D205" s="348"/>
      <c r="E205" s="348"/>
      <c r="F205" s="387"/>
      <c r="G205" s="150" t="s">
        <v>503</v>
      </c>
      <c r="H205" s="159">
        <v>0.1</v>
      </c>
      <c r="I205" s="155">
        <v>6.0999999999999999E-2</v>
      </c>
      <c r="J205" s="159">
        <f>I205/H205</f>
        <v>0.61</v>
      </c>
      <c r="K205" s="150"/>
    </row>
    <row r="206" spans="1:11" ht="31.5" x14ac:dyDescent="0.25">
      <c r="A206" s="347"/>
      <c r="B206" s="345"/>
      <c r="C206" s="377"/>
      <c r="D206" s="348"/>
      <c r="E206" s="348"/>
      <c r="F206" s="387"/>
      <c r="G206" s="150" t="s">
        <v>504</v>
      </c>
      <c r="H206" s="153">
        <v>50</v>
      </c>
      <c r="I206" s="153">
        <v>0</v>
      </c>
      <c r="J206" s="159">
        <f>I206/H206</f>
        <v>0</v>
      </c>
      <c r="K206" s="150" t="s">
        <v>212</v>
      </c>
    </row>
    <row r="207" spans="1:11" ht="47.25" x14ac:dyDescent="0.25">
      <c r="A207" s="347"/>
      <c r="B207" s="345"/>
      <c r="C207" s="377"/>
      <c r="D207" s="348"/>
      <c r="E207" s="348"/>
      <c r="F207" s="387"/>
      <c r="G207" s="277" t="s">
        <v>505</v>
      </c>
      <c r="H207" s="157">
        <v>7</v>
      </c>
      <c r="I207" s="157">
        <v>0</v>
      </c>
      <c r="J207" s="159">
        <f>I207/H207</f>
        <v>0</v>
      </c>
      <c r="K207" s="217" t="s">
        <v>213</v>
      </c>
    </row>
    <row r="208" spans="1:11" ht="15.75" x14ac:dyDescent="0.25">
      <c r="A208" s="347"/>
      <c r="B208" s="345"/>
      <c r="C208" s="364"/>
      <c r="D208" s="333"/>
      <c r="E208" s="333"/>
      <c r="F208" s="388"/>
      <c r="G208" s="322" t="s">
        <v>42</v>
      </c>
      <c r="H208" s="323"/>
      <c r="I208" s="323"/>
      <c r="J208" s="323"/>
      <c r="K208" s="324"/>
    </row>
    <row r="209" spans="1:11" ht="47.25" x14ac:dyDescent="0.25">
      <c r="A209" s="347"/>
      <c r="B209" s="345"/>
      <c r="C209" s="363" t="s">
        <v>28</v>
      </c>
      <c r="D209" s="332">
        <v>4365.7179299999998</v>
      </c>
      <c r="E209" s="332">
        <v>2005.4296099999999</v>
      </c>
      <c r="F209" s="386">
        <f>E209/D209</f>
        <v>0.45935849318602223</v>
      </c>
      <c r="G209" s="150" t="s">
        <v>512</v>
      </c>
      <c r="H209" s="153">
        <v>120</v>
      </c>
      <c r="I209" s="153">
        <v>98</v>
      </c>
      <c r="J209" s="155">
        <f>I209/H209</f>
        <v>0.81666666666666665</v>
      </c>
      <c r="K209" s="150"/>
    </row>
    <row r="210" spans="1:11" ht="53.25" customHeight="1" x14ac:dyDescent="0.25">
      <c r="A210" s="347"/>
      <c r="B210" s="345"/>
      <c r="C210" s="377"/>
      <c r="D210" s="348"/>
      <c r="E210" s="348"/>
      <c r="F210" s="387"/>
      <c r="G210" s="150" t="s">
        <v>513</v>
      </c>
      <c r="H210" s="155">
        <v>0.23100000000000001</v>
      </c>
      <c r="I210" s="155">
        <v>0.20599999999999999</v>
      </c>
      <c r="J210" s="155">
        <f t="shared" ref="J210:J213" si="11">I210/H210</f>
        <v>0.89177489177489166</v>
      </c>
      <c r="K210" s="150" t="s">
        <v>246</v>
      </c>
    </row>
    <row r="211" spans="1:11" ht="47.25" x14ac:dyDescent="0.25">
      <c r="A211" s="347"/>
      <c r="B211" s="345"/>
      <c r="C211" s="377"/>
      <c r="D211" s="348"/>
      <c r="E211" s="348"/>
      <c r="F211" s="387"/>
      <c r="G211" s="150" t="s">
        <v>514</v>
      </c>
      <c r="H211" s="155">
        <v>0.5917</v>
      </c>
      <c r="I211" s="155">
        <v>0.504</v>
      </c>
      <c r="J211" s="155">
        <f>I211/H211</f>
        <v>0.85178299814094982</v>
      </c>
      <c r="K211" s="150" t="s">
        <v>247</v>
      </c>
    </row>
    <row r="212" spans="1:11" ht="31.5" x14ac:dyDescent="0.25">
      <c r="A212" s="347"/>
      <c r="B212" s="345"/>
      <c r="C212" s="377"/>
      <c r="D212" s="348"/>
      <c r="E212" s="348"/>
      <c r="F212" s="387"/>
      <c r="G212" s="150" t="s">
        <v>515</v>
      </c>
      <c r="H212" s="153">
        <v>250</v>
      </c>
      <c r="I212" s="153">
        <v>0</v>
      </c>
      <c r="J212" s="159">
        <f t="shared" si="11"/>
        <v>0</v>
      </c>
      <c r="K212" s="150" t="s">
        <v>214</v>
      </c>
    </row>
    <row r="213" spans="1:11" ht="31.5" x14ac:dyDescent="0.25">
      <c r="A213" s="347"/>
      <c r="B213" s="345"/>
      <c r="C213" s="377"/>
      <c r="D213" s="348"/>
      <c r="E213" s="348"/>
      <c r="F213" s="387"/>
      <c r="G213" s="150" t="s">
        <v>516</v>
      </c>
      <c r="H213" s="153">
        <v>400</v>
      </c>
      <c r="I213" s="153">
        <v>0</v>
      </c>
      <c r="J213" s="159">
        <f t="shared" si="11"/>
        <v>0</v>
      </c>
      <c r="K213" s="150" t="s">
        <v>214</v>
      </c>
    </row>
    <row r="214" spans="1:11" ht="33" customHeight="1" x14ac:dyDescent="0.25">
      <c r="A214" s="347"/>
      <c r="B214" s="345"/>
      <c r="C214" s="377"/>
      <c r="D214" s="348"/>
      <c r="E214" s="348"/>
      <c r="F214" s="387"/>
      <c r="G214" s="322" t="s">
        <v>43</v>
      </c>
      <c r="H214" s="323"/>
      <c r="I214" s="323"/>
      <c r="J214" s="323"/>
      <c r="K214" s="324"/>
    </row>
    <row r="215" spans="1:11" ht="31.5" x14ac:dyDescent="0.25">
      <c r="A215" s="347"/>
      <c r="B215" s="345"/>
      <c r="C215" s="377"/>
      <c r="D215" s="348"/>
      <c r="E215" s="348"/>
      <c r="F215" s="387"/>
      <c r="G215" s="150" t="s">
        <v>509</v>
      </c>
      <c r="H215" s="153">
        <v>45</v>
      </c>
      <c r="I215" s="153">
        <v>30</v>
      </c>
      <c r="J215" s="155">
        <f>I215/H215</f>
        <v>0.66666666666666663</v>
      </c>
      <c r="K215" s="150"/>
    </row>
    <row r="216" spans="1:11" ht="15.75" x14ac:dyDescent="0.25">
      <c r="A216" s="347"/>
      <c r="B216" s="345"/>
      <c r="C216" s="364"/>
      <c r="D216" s="333"/>
      <c r="E216" s="333"/>
      <c r="F216" s="388"/>
      <c r="G216" s="150" t="s">
        <v>510</v>
      </c>
      <c r="H216" s="153">
        <v>34000</v>
      </c>
      <c r="I216" s="153">
        <v>29541</v>
      </c>
      <c r="J216" s="155">
        <f>I216/H216</f>
        <v>0.86885294117647061</v>
      </c>
      <c r="K216" s="150"/>
    </row>
    <row r="217" spans="1:11" ht="31.5" x14ac:dyDescent="0.25">
      <c r="A217" s="347"/>
      <c r="B217" s="345"/>
      <c r="C217" s="373" t="s">
        <v>23</v>
      </c>
      <c r="D217" s="371">
        <v>0</v>
      </c>
      <c r="E217" s="330">
        <v>0</v>
      </c>
      <c r="F217" s="339">
        <v>0</v>
      </c>
      <c r="G217" s="150" t="s">
        <v>511</v>
      </c>
      <c r="H217" s="154">
        <v>6</v>
      </c>
      <c r="I217" s="154">
        <v>3</v>
      </c>
      <c r="J217" s="159">
        <f>I217/H217</f>
        <v>0.5</v>
      </c>
      <c r="K217" s="150" t="s">
        <v>181</v>
      </c>
    </row>
    <row r="218" spans="1:11" ht="33" customHeight="1" x14ac:dyDescent="0.25">
      <c r="A218" s="347"/>
      <c r="B218" s="345"/>
      <c r="C218" s="374"/>
      <c r="D218" s="376"/>
      <c r="E218" s="377"/>
      <c r="F218" s="340"/>
      <c r="G218" s="322" t="s">
        <v>45</v>
      </c>
      <c r="H218" s="323"/>
      <c r="I218" s="323"/>
      <c r="J218" s="323"/>
      <c r="K218" s="324"/>
    </row>
    <row r="219" spans="1:11" ht="94.5" x14ac:dyDescent="0.25">
      <c r="A219" s="347"/>
      <c r="B219" s="345"/>
      <c r="C219" s="374"/>
      <c r="D219" s="376"/>
      <c r="E219" s="377"/>
      <c r="F219" s="340"/>
      <c r="G219" s="150" t="s">
        <v>508</v>
      </c>
      <c r="H219" s="154">
        <v>19</v>
      </c>
      <c r="I219" s="153">
        <v>18</v>
      </c>
      <c r="J219" s="155">
        <f>I219/H219</f>
        <v>0.94736842105263153</v>
      </c>
      <c r="K219" s="150"/>
    </row>
    <row r="220" spans="1:11" ht="15.75" x14ac:dyDescent="0.25">
      <c r="A220" s="347"/>
      <c r="B220" s="345"/>
      <c r="C220" s="374"/>
      <c r="D220" s="376"/>
      <c r="E220" s="377"/>
      <c r="F220" s="340"/>
      <c r="G220" s="322" t="s">
        <v>411</v>
      </c>
      <c r="H220" s="323"/>
      <c r="I220" s="323"/>
      <c r="J220" s="323"/>
      <c r="K220" s="324"/>
    </row>
    <row r="221" spans="1:11" ht="31.5" x14ac:dyDescent="0.25">
      <c r="A221" s="347"/>
      <c r="B221" s="345"/>
      <c r="C221" s="374"/>
      <c r="D221" s="376"/>
      <c r="E221" s="377"/>
      <c r="F221" s="340"/>
      <c r="G221" s="150" t="s">
        <v>507</v>
      </c>
      <c r="H221" s="153">
        <v>700</v>
      </c>
      <c r="I221" s="153">
        <v>700</v>
      </c>
      <c r="J221" s="159">
        <f>I221/H221</f>
        <v>1</v>
      </c>
      <c r="K221" s="186"/>
    </row>
    <row r="222" spans="1:11" ht="33" customHeight="1" x14ac:dyDescent="0.25">
      <c r="A222" s="347"/>
      <c r="B222" s="345"/>
      <c r="C222" s="374"/>
      <c r="D222" s="376"/>
      <c r="E222" s="377"/>
      <c r="F222" s="340"/>
      <c r="G222" s="322" t="s">
        <v>46</v>
      </c>
      <c r="H222" s="323"/>
      <c r="I222" s="323"/>
      <c r="J222" s="323"/>
      <c r="K222" s="324"/>
    </row>
    <row r="223" spans="1:11" ht="47.25" x14ac:dyDescent="0.25">
      <c r="A223" s="331"/>
      <c r="B223" s="346"/>
      <c r="C223" s="375"/>
      <c r="D223" s="372"/>
      <c r="E223" s="364"/>
      <c r="F223" s="341"/>
      <c r="G223" s="173" t="s">
        <v>506</v>
      </c>
      <c r="H223" s="187">
        <v>128</v>
      </c>
      <c r="I223" s="160">
        <v>77</v>
      </c>
      <c r="J223" s="181">
        <f>I223/H223</f>
        <v>0.6015625</v>
      </c>
      <c r="K223" s="173"/>
    </row>
    <row r="224" spans="1:11" ht="15.75" x14ac:dyDescent="0.25">
      <c r="A224" s="99"/>
      <c r="B224" s="351" t="s">
        <v>19</v>
      </c>
      <c r="C224" s="352"/>
      <c r="D224" s="105">
        <f>SUM(D200:D223)</f>
        <v>17110.290369999999</v>
      </c>
      <c r="E224" s="105">
        <f>SUM(E200:E223)</f>
        <v>7762.2910600000005</v>
      </c>
      <c r="F224" s="104">
        <f>E224/D224</f>
        <v>0.45366214670499488</v>
      </c>
      <c r="G224" s="215"/>
      <c r="H224" s="100"/>
      <c r="I224" s="100"/>
      <c r="J224" s="100"/>
      <c r="K224" s="215"/>
    </row>
    <row r="225" spans="1:11" ht="15.75" customHeight="1" x14ac:dyDescent="0.25">
      <c r="A225" s="330">
        <v>12</v>
      </c>
      <c r="B225" s="342" t="s">
        <v>168</v>
      </c>
      <c r="C225" s="350" t="s">
        <v>15</v>
      </c>
      <c r="D225" s="318">
        <v>0</v>
      </c>
      <c r="E225" s="318">
        <v>0</v>
      </c>
      <c r="F225" s="339">
        <v>0</v>
      </c>
      <c r="G225" s="427" t="s">
        <v>517</v>
      </c>
      <c r="H225" s="428"/>
      <c r="I225" s="428"/>
      <c r="J225" s="428"/>
      <c r="K225" s="429"/>
    </row>
    <row r="226" spans="1:11" ht="15.75" customHeight="1" x14ac:dyDescent="0.25">
      <c r="A226" s="347"/>
      <c r="B226" s="342"/>
      <c r="C226" s="350"/>
      <c r="D226" s="349"/>
      <c r="E226" s="349"/>
      <c r="F226" s="340"/>
      <c r="G226" s="430"/>
      <c r="H226" s="431"/>
      <c r="I226" s="431"/>
      <c r="J226" s="431"/>
      <c r="K226" s="432"/>
    </row>
    <row r="227" spans="1:11" ht="47.25" x14ac:dyDescent="0.25">
      <c r="A227" s="347"/>
      <c r="B227" s="342"/>
      <c r="C227" s="350"/>
      <c r="D227" s="349"/>
      <c r="E227" s="349"/>
      <c r="F227" s="340"/>
      <c r="G227" s="150" t="s">
        <v>349</v>
      </c>
      <c r="H227" s="188">
        <v>2000</v>
      </c>
      <c r="I227" s="153">
        <v>399</v>
      </c>
      <c r="J227" s="155">
        <f>I227/H227</f>
        <v>0.19950000000000001</v>
      </c>
      <c r="K227" s="150" t="s">
        <v>373</v>
      </c>
    </row>
    <row r="228" spans="1:11" ht="19.5" customHeight="1" x14ac:dyDescent="0.25">
      <c r="A228" s="347"/>
      <c r="B228" s="342"/>
      <c r="C228" s="350"/>
      <c r="D228" s="349"/>
      <c r="E228" s="349"/>
      <c r="F228" s="340"/>
      <c r="G228" s="322" t="s">
        <v>518</v>
      </c>
      <c r="H228" s="323"/>
      <c r="I228" s="323"/>
      <c r="J228" s="323"/>
      <c r="K228" s="324"/>
    </row>
    <row r="229" spans="1:11" ht="31.5" x14ac:dyDescent="0.25">
      <c r="A229" s="347"/>
      <c r="B229" s="342"/>
      <c r="C229" s="350"/>
      <c r="D229" s="349"/>
      <c r="E229" s="349"/>
      <c r="F229" s="340"/>
      <c r="G229" s="150" t="s">
        <v>350</v>
      </c>
      <c r="H229" s="153">
        <v>300</v>
      </c>
      <c r="I229" s="153">
        <v>157</v>
      </c>
      <c r="J229" s="155">
        <f>I229/H229</f>
        <v>0.52333333333333332</v>
      </c>
      <c r="K229" s="150" t="s">
        <v>374</v>
      </c>
    </row>
    <row r="230" spans="1:11" ht="63" x14ac:dyDescent="0.25">
      <c r="A230" s="347"/>
      <c r="B230" s="485" t="s">
        <v>167</v>
      </c>
      <c r="C230" s="350"/>
      <c r="D230" s="349"/>
      <c r="E230" s="349"/>
      <c r="F230" s="340"/>
      <c r="G230" s="150" t="s">
        <v>351</v>
      </c>
      <c r="H230" s="154">
        <v>1200</v>
      </c>
      <c r="I230" s="154">
        <v>1135</v>
      </c>
      <c r="J230" s="155">
        <f>I230/H230</f>
        <v>0.9458333333333333</v>
      </c>
      <c r="K230" s="150" t="s">
        <v>375</v>
      </c>
    </row>
    <row r="231" spans="1:11" ht="47.25" x14ac:dyDescent="0.25">
      <c r="A231" s="347"/>
      <c r="B231" s="485"/>
      <c r="C231" s="350"/>
      <c r="D231" s="349"/>
      <c r="E231" s="349"/>
      <c r="F231" s="340"/>
      <c r="G231" s="150" t="s">
        <v>352</v>
      </c>
      <c r="H231" s="153">
        <v>30</v>
      </c>
      <c r="I231" s="153">
        <v>6</v>
      </c>
      <c r="J231" s="159">
        <f>I231/H231</f>
        <v>0.2</v>
      </c>
      <c r="K231" s="150" t="s">
        <v>376</v>
      </c>
    </row>
    <row r="232" spans="1:11" ht="47.25" x14ac:dyDescent="0.25">
      <c r="A232" s="347"/>
      <c r="B232" s="485"/>
      <c r="C232" s="350"/>
      <c r="D232" s="349"/>
      <c r="E232" s="349"/>
      <c r="F232" s="340"/>
      <c r="G232" s="150" t="s">
        <v>353</v>
      </c>
      <c r="H232" s="153">
        <v>100</v>
      </c>
      <c r="I232" s="153">
        <v>82</v>
      </c>
      <c r="J232" s="159">
        <f>I232/H232</f>
        <v>0.82</v>
      </c>
      <c r="K232" s="150" t="s">
        <v>378</v>
      </c>
    </row>
    <row r="233" spans="1:11" ht="47.25" x14ac:dyDescent="0.25">
      <c r="A233" s="347"/>
      <c r="B233" s="485"/>
      <c r="C233" s="350"/>
      <c r="D233" s="349"/>
      <c r="E233" s="349"/>
      <c r="F233" s="340"/>
      <c r="G233" s="150" t="s">
        <v>354</v>
      </c>
      <c r="H233" s="153">
        <v>30</v>
      </c>
      <c r="I233" s="153">
        <v>16</v>
      </c>
      <c r="J233" s="155">
        <f>I233/H233</f>
        <v>0.53333333333333333</v>
      </c>
      <c r="K233" s="150" t="s">
        <v>377</v>
      </c>
    </row>
    <row r="234" spans="1:11" ht="15.75" x14ac:dyDescent="0.25">
      <c r="A234" s="347"/>
      <c r="B234" s="485"/>
      <c r="C234" s="350"/>
      <c r="D234" s="349"/>
      <c r="E234" s="349"/>
      <c r="F234" s="340"/>
      <c r="G234" s="322" t="s">
        <v>380</v>
      </c>
      <c r="H234" s="323"/>
      <c r="I234" s="323"/>
      <c r="J234" s="323"/>
      <c r="K234" s="324"/>
    </row>
    <row r="235" spans="1:11" ht="47.25" x14ac:dyDescent="0.25">
      <c r="A235" s="347"/>
      <c r="B235" s="485"/>
      <c r="C235" s="350"/>
      <c r="D235" s="349"/>
      <c r="E235" s="349"/>
      <c r="F235" s="340"/>
      <c r="G235" s="150" t="s">
        <v>355</v>
      </c>
      <c r="H235" s="154">
        <v>2200</v>
      </c>
      <c r="I235" s="154">
        <v>3425</v>
      </c>
      <c r="J235" s="155">
        <f>I235/H235</f>
        <v>1.5568181818181819</v>
      </c>
      <c r="K235" s="150" t="s">
        <v>379</v>
      </c>
    </row>
    <row r="236" spans="1:11" ht="47.25" x14ac:dyDescent="0.25">
      <c r="A236" s="347"/>
      <c r="B236" s="486"/>
      <c r="C236" s="350"/>
      <c r="D236" s="319"/>
      <c r="E236" s="319"/>
      <c r="F236" s="341"/>
      <c r="G236" s="150" t="s">
        <v>519</v>
      </c>
      <c r="H236" s="154">
        <v>50</v>
      </c>
      <c r="I236" s="154">
        <v>31</v>
      </c>
      <c r="J236" s="159">
        <f>I236/H236</f>
        <v>0.62</v>
      </c>
      <c r="K236" s="150"/>
    </row>
    <row r="237" spans="1:11" ht="15.75" x14ac:dyDescent="0.25">
      <c r="A237" s="347"/>
      <c r="B237" s="369" t="s">
        <v>47</v>
      </c>
      <c r="C237" s="370"/>
      <c r="D237" s="284">
        <f>D225</f>
        <v>0</v>
      </c>
      <c r="E237" s="284">
        <f>E225</f>
        <v>0</v>
      </c>
      <c r="F237" s="294">
        <v>0</v>
      </c>
      <c r="G237" s="108"/>
      <c r="H237" s="284"/>
      <c r="I237" s="101"/>
      <c r="J237" s="101"/>
      <c r="K237" s="108"/>
    </row>
    <row r="238" spans="1:11" ht="15.75" x14ac:dyDescent="0.25">
      <c r="A238" s="347"/>
      <c r="B238" s="328" t="s">
        <v>166</v>
      </c>
      <c r="C238" s="363" t="s">
        <v>15</v>
      </c>
      <c r="D238" s="318">
        <v>80</v>
      </c>
      <c r="E238" s="318">
        <v>0</v>
      </c>
      <c r="F238" s="339">
        <v>0</v>
      </c>
      <c r="G238" s="322" t="s">
        <v>356</v>
      </c>
      <c r="H238" s="323"/>
      <c r="I238" s="323"/>
      <c r="J238" s="323"/>
      <c r="K238" s="324"/>
    </row>
    <row r="239" spans="1:11" ht="63" x14ac:dyDescent="0.25">
      <c r="A239" s="347"/>
      <c r="B239" s="343"/>
      <c r="C239" s="377"/>
      <c r="D239" s="349"/>
      <c r="E239" s="349"/>
      <c r="F239" s="340"/>
      <c r="G239" s="150" t="s">
        <v>357</v>
      </c>
      <c r="H239" s="171" t="s">
        <v>48</v>
      </c>
      <c r="I239" s="171" t="s">
        <v>252</v>
      </c>
      <c r="J239" s="171" t="s">
        <v>254</v>
      </c>
      <c r="K239" s="150" t="s">
        <v>520</v>
      </c>
    </row>
    <row r="240" spans="1:11" ht="47.25" x14ac:dyDescent="0.25">
      <c r="A240" s="347"/>
      <c r="B240" s="343"/>
      <c r="C240" s="377"/>
      <c r="D240" s="349"/>
      <c r="E240" s="349"/>
      <c r="F240" s="340"/>
      <c r="G240" s="150" t="s">
        <v>358</v>
      </c>
      <c r="H240" s="171" t="s">
        <v>49</v>
      </c>
      <c r="I240" s="171" t="s">
        <v>253</v>
      </c>
      <c r="J240" s="159">
        <f>I240/H240</f>
        <v>0.38</v>
      </c>
      <c r="K240" s="328" t="s">
        <v>381</v>
      </c>
    </row>
    <row r="241" spans="1:11" ht="63" x14ac:dyDescent="0.25">
      <c r="A241" s="347"/>
      <c r="B241" s="343"/>
      <c r="C241" s="377"/>
      <c r="D241" s="349"/>
      <c r="E241" s="349"/>
      <c r="F241" s="340"/>
      <c r="G241" s="150" t="s">
        <v>359</v>
      </c>
      <c r="H241" s="190" t="s">
        <v>186</v>
      </c>
      <c r="I241" s="190" t="s">
        <v>255</v>
      </c>
      <c r="J241" s="190" t="s">
        <v>256</v>
      </c>
      <c r="K241" s="343"/>
    </row>
    <row r="242" spans="1:11" ht="31.5" x14ac:dyDescent="0.25">
      <c r="A242" s="347"/>
      <c r="B242" s="343"/>
      <c r="C242" s="377"/>
      <c r="D242" s="349"/>
      <c r="E242" s="349"/>
      <c r="F242" s="340"/>
      <c r="G242" s="150" t="s">
        <v>360</v>
      </c>
      <c r="H242" s="171" t="s">
        <v>49</v>
      </c>
      <c r="I242" s="171" t="s">
        <v>257</v>
      </c>
      <c r="J242" s="155">
        <f>I242/H242</f>
        <v>0.81599999999999995</v>
      </c>
      <c r="K242" s="329"/>
    </row>
    <row r="243" spans="1:11" ht="31.5" x14ac:dyDescent="0.25">
      <c r="A243" s="347"/>
      <c r="B243" s="343"/>
      <c r="C243" s="377"/>
      <c r="D243" s="349"/>
      <c r="E243" s="349"/>
      <c r="F243" s="340"/>
      <c r="G243" s="150" t="s">
        <v>361</v>
      </c>
      <c r="H243" s="171" t="s">
        <v>53</v>
      </c>
      <c r="I243" s="171" t="s">
        <v>258</v>
      </c>
      <c r="J243" s="155">
        <f t="shared" ref="J243:J247" si="12">I243/H243</f>
        <v>1.0666666666666667</v>
      </c>
      <c r="K243" s="150" t="s">
        <v>377</v>
      </c>
    </row>
    <row r="244" spans="1:11" ht="63" x14ac:dyDescent="0.25">
      <c r="A244" s="347"/>
      <c r="B244" s="343"/>
      <c r="C244" s="377"/>
      <c r="D244" s="349"/>
      <c r="E244" s="349"/>
      <c r="F244" s="340"/>
      <c r="G244" s="150" t="s">
        <v>362</v>
      </c>
      <c r="H244" s="171" t="s">
        <v>51</v>
      </c>
      <c r="I244" s="171" t="s">
        <v>44</v>
      </c>
      <c r="J244" s="159">
        <v>0</v>
      </c>
      <c r="K244" s="328" t="s">
        <v>521</v>
      </c>
    </row>
    <row r="245" spans="1:11" ht="47.25" x14ac:dyDescent="0.25">
      <c r="A245" s="347"/>
      <c r="B245" s="343"/>
      <c r="C245" s="377"/>
      <c r="D245" s="349"/>
      <c r="E245" s="349"/>
      <c r="F245" s="340"/>
      <c r="G245" s="150" t="s">
        <v>363</v>
      </c>
      <c r="H245" s="171" t="s">
        <v>53</v>
      </c>
      <c r="I245" s="171" t="s">
        <v>259</v>
      </c>
      <c r="J245" s="155">
        <f t="shared" si="12"/>
        <v>0.76666666666666672</v>
      </c>
      <c r="K245" s="343"/>
    </row>
    <row r="246" spans="1:11" ht="47.25" x14ac:dyDescent="0.25">
      <c r="A246" s="347"/>
      <c r="B246" s="343"/>
      <c r="C246" s="377"/>
      <c r="D246" s="349"/>
      <c r="E246" s="349"/>
      <c r="F246" s="340"/>
      <c r="G246" s="150" t="s">
        <v>364</v>
      </c>
      <c r="H246" s="171" t="s">
        <v>51</v>
      </c>
      <c r="I246" s="171" t="s">
        <v>260</v>
      </c>
      <c r="J246" s="159">
        <f t="shared" si="12"/>
        <v>0.6</v>
      </c>
      <c r="K246" s="343"/>
    </row>
    <row r="247" spans="1:11" ht="31.5" x14ac:dyDescent="0.25">
      <c r="A247" s="347"/>
      <c r="B247" s="343"/>
      <c r="C247" s="377"/>
      <c r="D247" s="349"/>
      <c r="E247" s="349"/>
      <c r="F247" s="340"/>
      <c r="G247" s="150" t="s">
        <v>365</v>
      </c>
      <c r="H247" s="171" t="s">
        <v>53</v>
      </c>
      <c r="I247" s="171" t="s">
        <v>230</v>
      </c>
      <c r="J247" s="159">
        <f t="shared" si="12"/>
        <v>0.1</v>
      </c>
      <c r="K247" s="343"/>
    </row>
    <row r="248" spans="1:11" ht="34.5" customHeight="1" x14ac:dyDescent="0.25">
      <c r="A248" s="347"/>
      <c r="B248" s="343"/>
      <c r="C248" s="377"/>
      <c r="D248" s="349"/>
      <c r="E248" s="349"/>
      <c r="F248" s="340"/>
      <c r="G248" s="150" t="s">
        <v>366</v>
      </c>
      <c r="H248" s="171" t="s">
        <v>54</v>
      </c>
      <c r="I248" s="171" t="s">
        <v>44</v>
      </c>
      <c r="J248" s="159">
        <f t="shared" ref="J248" si="13">I248/H248</f>
        <v>0</v>
      </c>
      <c r="K248" s="343"/>
    </row>
    <row r="249" spans="1:11" ht="47.25" x14ac:dyDescent="0.25">
      <c r="A249" s="347"/>
      <c r="B249" s="343"/>
      <c r="C249" s="377"/>
      <c r="D249" s="349"/>
      <c r="E249" s="349"/>
      <c r="F249" s="340"/>
      <c r="G249" s="150" t="s">
        <v>367</v>
      </c>
      <c r="H249" s="171" t="s">
        <v>54</v>
      </c>
      <c r="I249" s="171" t="s">
        <v>260</v>
      </c>
      <c r="J249" s="155">
        <f>I249/H249</f>
        <v>0.375</v>
      </c>
      <c r="K249" s="329"/>
    </row>
    <row r="250" spans="1:11" ht="15.75" x14ac:dyDescent="0.25">
      <c r="A250" s="347"/>
      <c r="B250" s="343"/>
      <c r="C250" s="377"/>
      <c r="D250" s="349"/>
      <c r="E250" s="349"/>
      <c r="F250" s="340"/>
      <c r="G250" s="322" t="s">
        <v>160</v>
      </c>
      <c r="H250" s="323"/>
      <c r="I250" s="323"/>
      <c r="J250" s="323"/>
      <c r="K250" s="324"/>
    </row>
    <row r="251" spans="1:11" ht="78.75" x14ac:dyDescent="0.25">
      <c r="A251" s="347"/>
      <c r="B251" s="343"/>
      <c r="C251" s="377"/>
      <c r="D251" s="349"/>
      <c r="E251" s="349"/>
      <c r="F251" s="340"/>
      <c r="G251" s="150" t="s">
        <v>368</v>
      </c>
      <c r="H251" s="171" t="s">
        <v>55</v>
      </c>
      <c r="I251" s="171" t="s">
        <v>261</v>
      </c>
      <c r="J251" s="171" t="s">
        <v>263</v>
      </c>
      <c r="K251" s="328" t="s">
        <v>527</v>
      </c>
    </row>
    <row r="252" spans="1:11" ht="63" x14ac:dyDescent="0.25">
      <c r="A252" s="347"/>
      <c r="B252" s="343"/>
      <c r="C252" s="377"/>
      <c r="D252" s="349"/>
      <c r="E252" s="349"/>
      <c r="F252" s="340"/>
      <c r="G252" s="150" t="s">
        <v>369</v>
      </c>
      <c r="H252" s="171" t="s">
        <v>56</v>
      </c>
      <c r="I252" s="171" t="s">
        <v>229</v>
      </c>
      <c r="J252" s="159">
        <f>I252/H252</f>
        <v>0.6</v>
      </c>
      <c r="K252" s="329"/>
    </row>
    <row r="253" spans="1:11" ht="47.25" x14ac:dyDescent="0.25">
      <c r="A253" s="347"/>
      <c r="B253" s="343"/>
      <c r="C253" s="377"/>
      <c r="D253" s="349"/>
      <c r="E253" s="349"/>
      <c r="F253" s="340"/>
      <c r="G253" s="150" t="s">
        <v>370</v>
      </c>
      <c r="H253" s="171" t="s">
        <v>57</v>
      </c>
      <c r="I253" s="171" t="s">
        <v>262</v>
      </c>
      <c r="J253" s="155">
        <f>I253/H253</f>
        <v>0.76500000000000001</v>
      </c>
      <c r="K253" s="150" t="s">
        <v>382</v>
      </c>
    </row>
    <row r="254" spans="1:11" ht="32.25" customHeight="1" x14ac:dyDescent="0.25">
      <c r="A254" s="347"/>
      <c r="B254" s="343"/>
      <c r="C254" s="377"/>
      <c r="D254" s="349"/>
      <c r="E254" s="349"/>
      <c r="F254" s="340"/>
      <c r="G254" s="322" t="s">
        <v>161</v>
      </c>
      <c r="H254" s="323"/>
      <c r="I254" s="323"/>
      <c r="J254" s="323"/>
      <c r="K254" s="324"/>
    </row>
    <row r="255" spans="1:11" ht="63" x14ac:dyDescent="0.25">
      <c r="A255" s="347"/>
      <c r="B255" s="343"/>
      <c r="C255" s="377"/>
      <c r="D255" s="349"/>
      <c r="E255" s="349"/>
      <c r="F255" s="340"/>
      <c r="G255" s="183" t="s">
        <v>522</v>
      </c>
      <c r="H255" s="190" t="s">
        <v>52</v>
      </c>
      <c r="I255" s="171" t="s">
        <v>44</v>
      </c>
      <c r="J255" s="159">
        <f>I255/H255</f>
        <v>0</v>
      </c>
      <c r="K255" s="150" t="s">
        <v>383</v>
      </c>
    </row>
    <row r="256" spans="1:11" ht="15.75" x14ac:dyDescent="0.25">
      <c r="A256" s="347"/>
      <c r="B256" s="343"/>
      <c r="C256" s="377"/>
      <c r="D256" s="349"/>
      <c r="E256" s="349"/>
      <c r="F256" s="340"/>
      <c r="G256" s="322" t="s">
        <v>162</v>
      </c>
      <c r="H256" s="323"/>
      <c r="I256" s="323"/>
      <c r="J256" s="323"/>
      <c r="K256" s="324"/>
    </row>
    <row r="257" spans="1:11" ht="47.25" x14ac:dyDescent="0.25">
      <c r="A257" s="347"/>
      <c r="B257" s="343"/>
      <c r="C257" s="377"/>
      <c r="D257" s="349"/>
      <c r="E257" s="349"/>
      <c r="F257" s="340"/>
      <c r="G257" s="150" t="s">
        <v>371</v>
      </c>
      <c r="H257" s="171" t="s">
        <v>58</v>
      </c>
      <c r="I257" s="171" t="s">
        <v>264</v>
      </c>
      <c r="J257" s="171" t="s">
        <v>265</v>
      </c>
      <c r="K257" s="150" t="s">
        <v>379</v>
      </c>
    </row>
    <row r="258" spans="1:11" ht="15.75" x14ac:dyDescent="0.25">
      <c r="A258" s="347"/>
      <c r="B258" s="343"/>
      <c r="C258" s="377"/>
      <c r="D258" s="349"/>
      <c r="E258" s="349"/>
      <c r="F258" s="340"/>
      <c r="G258" s="322" t="s">
        <v>523</v>
      </c>
      <c r="H258" s="323"/>
      <c r="I258" s="323"/>
      <c r="J258" s="323"/>
      <c r="K258" s="324"/>
    </row>
    <row r="259" spans="1:11" ht="112.5" customHeight="1" x14ac:dyDescent="0.25">
      <c r="A259" s="347"/>
      <c r="B259" s="343"/>
      <c r="C259" s="377"/>
      <c r="D259" s="349"/>
      <c r="E259" s="349"/>
      <c r="F259" s="340"/>
      <c r="G259" s="150" t="s">
        <v>524</v>
      </c>
      <c r="H259" s="171" t="s">
        <v>51</v>
      </c>
      <c r="I259" s="171" t="s">
        <v>260</v>
      </c>
      <c r="J259" s="159">
        <f>I259/H259</f>
        <v>0.6</v>
      </c>
      <c r="K259" s="150" t="s">
        <v>525</v>
      </c>
    </row>
    <row r="260" spans="1:11" ht="47.25" x14ac:dyDescent="0.25">
      <c r="A260" s="347"/>
      <c r="B260" s="329"/>
      <c r="C260" s="364"/>
      <c r="D260" s="319"/>
      <c r="E260" s="319"/>
      <c r="F260" s="341"/>
      <c r="G260" s="150" t="s">
        <v>372</v>
      </c>
      <c r="H260" s="154">
        <v>2700</v>
      </c>
      <c r="I260" s="154">
        <v>917</v>
      </c>
      <c r="J260" s="155">
        <f>I260/H260</f>
        <v>0.33962962962962961</v>
      </c>
      <c r="K260" s="150" t="s">
        <v>526</v>
      </c>
    </row>
    <row r="261" spans="1:11" ht="15.75" x14ac:dyDescent="0.25">
      <c r="A261" s="347"/>
      <c r="B261" s="369" t="s">
        <v>59</v>
      </c>
      <c r="C261" s="370"/>
      <c r="D261" s="297">
        <f>D238</f>
        <v>80</v>
      </c>
      <c r="E261" s="297">
        <f>E238</f>
        <v>0</v>
      </c>
      <c r="F261" s="294">
        <v>0</v>
      </c>
      <c r="G261" s="108"/>
      <c r="H261" s="101"/>
      <c r="I261" s="101"/>
      <c r="J261" s="101"/>
      <c r="K261" s="108"/>
    </row>
    <row r="262" spans="1:11" ht="147.75" customHeight="1" x14ac:dyDescent="0.25">
      <c r="A262" s="347"/>
      <c r="B262" s="173" t="s">
        <v>190</v>
      </c>
      <c r="C262" s="208" t="s">
        <v>15</v>
      </c>
      <c r="D262" s="187">
        <v>120</v>
      </c>
      <c r="E262" s="209">
        <v>36.659399999999998</v>
      </c>
      <c r="F262" s="181">
        <f>E262/D262</f>
        <v>0.30549499999999996</v>
      </c>
      <c r="G262" s="183" t="s">
        <v>528</v>
      </c>
      <c r="H262" s="178">
        <v>1333</v>
      </c>
      <c r="I262" s="153">
        <v>397</v>
      </c>
      <c r="J262" s="155">
        <f>I262/H262</f>
        <v>0.29782445611402852</v>
      </c>
      <c r="K262" s="191" t="s">
        <v>384</v>
      </c>
    </row>
    <row r="263" spans="1:11" ht="15.75" x14ac:dyDescent="0.25">
      <c r="A263" s="347"/>
      <c r="B263" s="369" t="s">
        <v>60</v>
      </c>
      <c r="C263" s="370"/>
      <c r="D263" s="297">
        <f>SUM(D262:D262)</f>
        <v>120</v>
      </c>
      <c r="E263" s="106">
        <f>SUM(E262:E262)</f>
        <v>36.659399999999998</v>
      </c>
      <c r="F263" s="107">
        <f>E263/D263</f>
        <v>0.30549499999999996</v>
      </c>
      <c r="G263" s="108"/>
      <c r="H263" s="101"/>
      <c r="I263" s="101"/>
      <c r="J263" s="101"/>
      <c r="K263" s="108"/>
    </row>
    <row r="264" spans="1:11" ht="15" customHeight="1" x14ac:dyDescent="0.25">
      <c r="A264" s="347"/>
      <c r="B264" s="328" t="s">
        <v>163</v>
      </c>
      <c r="C264" s="380" t="s">
        <v>15</v>
      </c>
      <c r="D264" s="318">
        <v>500</v>
      </c>
      <c r="E264" s="332">
        <v>247.25</v>
      </c>
      <c r="F264" s="386">
        <f>E264/D264</f>
        <v>0.4945</v>
      </c>
      <c r="G264" s="328" t="s">
        <v>529</v>
      </c>
      <c r="H264" s="330">
        <v>13</v>
      </c>
      <c r="I264" s="330">
        <v>10</v>
      </c>
      <c r="J264" s="386">
        <f>I264/H264</f>
        <v>0.76923076923076927</v>
      </c>
      <c r="K264" s="328" t="s">
        <v>385</v>
      </c>
    </row>
    <row r="265" spans="1:11" ht="22.5" customHeight="1" x14ac:dyDescent="0.25">
      <c r="A265" s="347"/>
      <c r="B265" s="343"/>
      <c r="C265" s="381"/>
      <c r="D265" s="349"/>
      <c r="E265" s="348"/>
      <c r="F265" s="387"/>
      <c r="G265" s="343"/>
      <c r="H265" s="347"/>
      <c r="I265" s="347"/>
      <c r="J265" s="347"/>
      <c r="K265" s="343"/>
    </row>
    <row r="266" spans="1:11" ht="15" customHeight="1" x14ac:dyDescent="0.25">
      <c r="A266" s="347"/>
      <c r="B266" s="343"/>
      <c r="C266" s="381"/>
      <c r="D266" s="349"/>
      <c r="E266" s="348"/>
      <c r="F266" s="387"/>
      <c r="G266" s="329"/>
      <c r="H266" s="331"/>
      <c r="I266" s="331"/>
      <c r="J266" s="331"/>
      <c r="K266" s="329"/>
    </row>
    <row r="267" spans="1:11" ht="63" x14ac:dyDescent="0.25">
      <c r="A267" s="347"/>
      <c r="B267" s="343"/>
      <c r="C267" s="381"/>
      <c r="D267" s="349"/>
      <c r="E267" s="348"/>
      <c r="F267" s="387"/>
      <c r="G267" s="170" t="s">
        <v>530</v>
      </c>
      <c r="H267" s="169">
        <v>1</v>
      </c>
      <c r="I267" s="169">
        <v>1</v>
      </c>
      <c r="J267" s="270">
        <v>1</v>
      </c>
      <c r="K267" s="170" t="s">
        <v>386</v>
      </c>
    </row>
    <row r="268" spans="1:11" ht="15.75" x14ac:dyDescent="0.25">
      <c r="A268" s="331"/>
      <c r="B268" s="369" t="s">
        <v>165</v>
      </c>
      <c r="C268" s="370"/>
      <c r="D268" s="297">
        <f>D264</f>
        <v>500</v>
      </c>
      <c r="E268" s="106">
        <f>E264</f>
        <v>247.25</v>
      </c>
      <c r="F268" s="107">
        <f>E268/D268</f>
        <v>0.4945</v>
      </c>
      <c r="G268" s="108"/>
      <c r="H268" s="101"/>
      <c r="I268" s="101"/>
      <c r="J268" s="101"/>
      <c r="K268" s="108"/>
    </row>
    <row r="269" spans="1:11" ht="15.75" x14ac:dyDescent="0.25">
      <c r="A269" s="143"/>
      <c r="B269" s="351" t="s">
        <v>19</v>
      </c>
      <c r="C269" s="352"/>
      <c r="D269" s="295">
        <f>D237+D261+D263+D268</f>
        <v>700</v>
      </c>
      <c r="E269" s="105">
        <f>E237+E261+E263+E268</f>
        <v>283.90940000000001</v>
      </c>
      <c r="F269" s="104">
        <f>E269/D269</f>
        <v>0.40558485714285714</v>
      </c>
      <c r="G269" s="215"/>
      <c r="H269" s="100"/>
      <c r="I269" s="100"/>
      <c r="J269" s="100"/>
      <c r="K269" s="215"/>
    </row>
    <row r="270" spans="1:11" ht="36.75" customHeight="1" x14ac:dyDescent="0.25">
      <c r="A270" s="330">
        <v>13</v>
      </c>
      <c r="B270" s="344" t="s">
        <v>236</v>
      </c>
      <c r="C270" s="363" t="s">
        <v>15</v>
      </c>
      <c r="D270" s="318">
        <v>1520</v>
      </c>
      <c r="E270" s="332">
        <v>410.5</v>
      </c>
      <c r="F270" s="455">
        <f>E270/D270</f>
        <v>0.2700657894736842</v>
      </c>
      <c r="G270" s="342" t="s">
        <v>61</v>
      </c>
      <c r="H270" s="342"/>
      <c r="I270" s="342"/>
      <c r="J270" s="342"/>
      <c r="K270" s="342"/>
    </row>
    <row r="271" spans="1:11" ht="31.5" x14ac:dyDescent="0.25">
      <c r="A271" s="347"/>
      <c r="B271" s="345"/>
      <c r="C271" s="377"/>
      <c r="D271" s="349"/>
      <c r="E271" s="348"/>
      <c r="F271" s="456"/>
      <c r="G271" s="150" t="s">
        <v>531</v>
      </c>
      <c r="H271" s="153">
        <v>1050</v>
      </c>
      <c r="I271" s="154">
        <v>685</v>
      </c>
      <c r="J271" s="155">
        <f t="shared" ref="J271:J276" si="14">I271/H271</f>
        <v>0.65238095238095239</v>
      </c>
      <c r="K271" s="191"/>
    </row>
    <row r="272" spans="1:11" ht="15.75" x14ac:dyDescent="0.25">
      <c r="A272" s="347"/>
      <c r="B272" s="345"/>
      <c r="C272" s="377"/>
      <c r="D272" s="349"/>
      <c r="E272" s="348"/>
      <c r="F272" s="456"/>
      <c r="G272" s="287" t="s">
        <v>171</v>
      </c>
      <c r="H272" s="153">
        <v>500</v>
      </c>
      <c r="I272" s="154">
        <v>396</v>
      </c>
      <c r="J272" s="155">
        <f t="shared" si="14"/>
        <v>0.79200000000000004</v>
      </c>
      <c r="K272" s="191"/>
    </row>
    <row r="273" spans="1:13" ht="47.25" x14ac:dyDescent="0.25">
      <c r="A273" s="347"/>
      <c r="B273" s="345"/>
      <c r="C273" s="377"/>
      <c r="D273" s="349"/>
      <c r="E273" s="348"/>
      <c r="F273" s="456"/>
      <c r="G273" s="150" t="s">
        <v>532</v>
      </c>
      <c r="H273" s="153">
        <v>160</v>
      </c>
      <c r="I273" s="154">
        <v>119</v>
      </c>
      <c r="J273" s="155">
        <f t="shared" si="14"/>
        <v>0.74375000000000002</v>
      </c>
      <c r="K273" s="191"/>
    </row>
    <row r="274" spans="1:13" ht="47.25" x14ac:dyDescent="0.25">
      <c r="A274" s="347"/>
      <c r="B274" s="345"/>
      <c r="C274" s="377"/>
      <c r="D274" s="349"/>
      <c r="E274" s="348"/>
      <c r="F274" s="456"/>
      <c r="G274" s="150" t="s">
        <v>533</v>
      </c>
      <c r="H274" s="153">
        <v>190</v>
      </c>
      <c r="I274" s="154">
        <v>86</v>
      </c>
      <c r="J274" s="155">
        <f t="shared" si="14"/>
        <v>0.45263157894736844</v>
      </c>
      <c r="K274" s="191"/>
    </row>
    <row r="275" spans="1:13" ht="47.25" x14ac:dyDescent="0.25">
      <c r="A275" s="347"/>
      <c r="B275" s="345"/>
      <c r="C275" s="377"/>
      <c r="D275" s="349"/>
      <c r="E275" s="348"/>
      <c r="F275" s="456"/>
      <c r="G275" s="150" t="s">
        <v>534</v>
      </c>
      <c r="H275" s="153">
        <v>1550</v>
      </c>
      <c r="I275" s="154">
        <v>890</v>
      </c>
      <c r="J275" s="155">
        <f t="shared" si="14"/>
        <v>0.5741935483870968</v>
      </c>
      <c r="K275" s="191"/>
    </row>
    <row r="276" spans="1:13" ht="63" x14ac:dyDescent="0.25">
      <c r="A276" s="347"/>
      <c r="B276" s="345"/>
      <c r="C276" s="377"/>
      <c r="D276" s="349"/>
      <c r="E276" s="348"/>
      <c r="F276" s="456"/>
      <c r="G276" s="150" t="s">
        <v>535</v>
      </c>
      <c r="H276" s="153">
        <v>0.55000000000000004</v>
      </c>
      <c r="I276" s="154">
        <v>0</v>
      </c>
      <c r="J276" s="159">
        <f t="shared" si="14"/>
        <v>0</v>
      </c>
      <c r="K276" s="191"/>
    </row>
    <row r="277" spans="1:13" ht="15.75" x14ac:dyDescent="0.25">
      <c r="A277" s="347"/>
      <c r="B277" s="345"/>
      <c r="C277" s="377"/>
      <c r="D277" s="349"/>
      <c r="E277" s="348"/>
      <c r="F277" s="456"/>
      <c r="G277" s="322" t="s">
        <v>62</v>
      </c>
      <c r="H277" s="323"/>
      <c r="I277" s="323"/>
      <c r="J277" s="323"/>
      <c r="K277" s="324"/>
    </row>
    <row r="278" spans="1:13" ht="31.5" x14ac:dyDescent="0.25">
      <c r="A278" s="347"/>
      <c r="B278" s="345"/>
      <c r="C278" s="377"/>
      <c r="D278" s="349"/>
      <c r="E278" s="348"/>
      <c r="F278" s="456"/>
      <c r="G278" s="150" t="s">
        <v>537</v>
      </c>
      <c r="H278" s="153">
        <v>5</v>
      </c>
      <c r="I278" s="154">
        <v>3</v>
      </c>
      <c r="J278" s="159">
        <f>I278/H278</f>
        <v>0.6</v>
      </c>
      <c r="K278" s="150"/>
    </row>
    <row r="279" spans="1:13" ht="31.5" x14ac:dyDescent="0.25">
      <c r="A279" s="347"/>
      <c r="B279" s="345"/>
      <c r="C279" s="377"/>
      <c r="D279" s="349"/>
      <c r="E279" s="348"/>
      <c r="F279" s="456"/>
      <c r="G279" s="150" t="s">
        <v>538</v>
      </c>
      <c r="H279" s="153">
        <v>4.5</v>
      </c>
      <c r="I279" s="165">
        <v>3.5</v>
      </c>
      <c r="J279" s="155">
        <f>I279/H279</f>
        <v>0.77777777777777779</v>
      </c>
      <c r="K279" s="150"/>
    </row>
    <row r="280" spans="1:13" s="145" customFormat="1" ht="52.5" customHeight="1" x14ac:dyDescent="0.25">
      <c r="A280" s="347"/>
      <c r="B280" s="345"/>
      <c r="C280" s="377"/>
      <c r="D280" s="349"/>
      <c r="E280" s="348"/>
      <c r="F280" s="456"/>
      <c r="G280" s="150" t="s">
        <v>539</v>
      </c>
      <c r="H280" s="153">
        <v>8</v>
      </c>
      <c r="I280" s="154">
        <v>9</v>
      </c>
      <c r="J280" s="175">
        <f>I280/H280</f>
        <v>1.125</v>
      </c>
      <c r="K280" s="150"/>
      <c r="L280"/>
      <c r="M280" s="146"/>
    </row>
    <row r="281" spans="1:13" ht="15.75" x14ac:dyDescent="0.25">
      <c r="A281" s="347"/>
      <c r="B281" s="345"/>
      <c r="C281" s="377"/>
      <c r="D281" s="349"/>
      <c r="E281" s="348"/>
      <c r="F281" s="456"/>
      <c r="G281" s="384" t="s">
        <v>536</v>
      </c>
      <c r="H281" s="422"/>
      <c r="I281" s="422"/>
      <c r="J281" s="422"/>
      <c r="K281" s="423"/>
    </row>
    <row r="282" spans="1:13" ht="47.25" x14ac:dyDescent="0.25">
      <c r="A282" s="347"/>
      <c r="B282" s="345"/>
      <c r="C282" s="377"/>
      <c r="D282" s="349"/>
      <c r="E282" s="348"/>
      <c r="F282" s="456"/>
      <c r="G282" s="150" t="s">
        <v>543</v>
      </c>
      <c r="H282" s="153">
        <v>70</v>
      </c>
      <c r="I282" s="154">
        <v>22</v>
      </c>
      <c r="J282" s="155">
        <f>I282/H282</f>
        <v>0.31428571428571428</v>
      </c>
      <c r="K282" s="150"/>
    </row>
    <row r="283" spans="1:13" ht="47.25" x14ac:dyDescent="0.25">
      <c r="A283" s="347"/>
      <c r="B283" s="345"/>
      <c r="C283" s="377"/>
      <c r="D283" s="349"/>
      <c r="E283" s="348"/>
      <c r="F283" s="456"/>
      <c r="G283" s="150" t="s">
        <v>544</v>
      </c>
      <c r="H283" s="153">
        <v>5</v>
      </c>
      <c r="I283" s="154">
        <v>8</v>
      </c>
      <c r="J283" s="159">
        <f>I283/H283</f>
        <v>1.6</v>
      </c>
      <c r="K283" s="172"/>
    </row>
    <row r="284" spans="1:13" ht="15.75" x14ac:dyDescent="0.25">
      <c r="A284" s="347"/>
      <c r="B284" s="345"/>
      <c r="C284" s="377"/>
      <c r="D284" s="349"/>
      <c r="E284" s="348"/>
      <c r="F284" s="456"/>
      <c r="G284" s="150" t="s">
        <v>545</v>
      </c>
      <c r="H284" s="153">
        <v>1818</v>
      </c>
      <c r="I284" s="154">
        <v>1836</v>
      </c>
      <c r="J284" s="155">
        <f>I284/H284</f>
        <v>1.0099009900990099</v>
      </c>
      <c r="K284" s="150"/>
    </row>
    <row r="285" spans="1:13" ht="47.25" x14ac:dyDescent="0.25">
      <c r="A285" s="347"/>
      <c r="B285" s="345"/>
      <c r="C285" s="377"/>
      <c r="D285" s="349"/>
      <c r="E285" s="348"/>
      <c r="F285" s="456"/>
      <c r="G285" s="150" t="s">
        <v>546</v>
      </c>
      <c r="H285" s="153">
        <v>78</v>
      </c>
      <c r="I285" s="154">
        <v>97</v>
      </c>
      <c r="J285" s="155">
        <f>I285/H285</f>
        <v>1.2435897435897436</v>
      </c>
      <c r="K285" s="150"/>
    </row>
    <row r="286" spans="1:13" ht="33" customHeight="1" x14ac:dyDescent="0.25">
      <c r="A286" s="347"/>
      <c r="B286" s="345"/>
      <c r="C286" s="377"/>
      <c r="D286" s="349"/>
      <c r="E286" s="348"/>
      <c r="F286" s="456"/>
      <c r="G286" s="397" t="s">
        <v>63</v>
      </c>
      <c r="H286" s="398"/>
      <c r="I286" s="398"/>
      <c r="J286" s="398"/>
      <c r="K286" s="399"/>
    </row>
    <row r="287" spans="1:13" ht="63" x14ac:dyDescent="0.25">
      <c r="A287" s="347"/>
      <c r="B287" s="345"/>
      <c r="C287" s="377"/>
      <c r="D287" s="349"/>
      <c r="E287" s="348"/>
      <c r="F287" s="456"/>
      <c r="G287" s="150" t="s">
        <v>547</v>
      </c>
      <c r="H287" s="153">
        <v>20</v>
      </c>
      <c r="I287" s="154">
        <v>14</v>
      </c>
      <c r="J287" s="159">
        <f>I287/H287</f>
        <v>0.7</v>
      </c>
      <c r="K287" s="150"/>
    </row>
    <row r="288" spans="1:13" ht="47.25" x14ac:dyDescent="0.25">
      <c r="A288" s="347"/>
      <c r="B288" s="345"/>
      <c r="C288" s="377"/>
      <c r="D288" s="349"/>
      <c r="E288" s="348"/>
      <c r="F288" s="456"/>
      <c r="G288" s="150" t="s">
        <v>548</v>
      </c>
      <c r="H288" s="153">
        <v>70</v>
      </c>
      <c r="I288" s="154">
        <v>51</v>
      </c>
      <c r="J288" s="155">
        <f>I288/H288</f>
        <v>0.72857142857142854</v>
      </c>
      <c r="K288" s="150"/>
    </row>
    <row r="289" spans="1:11" ht="15.75" x14ac:dyDescent="0.25">
      <c r="A289" s="347"/>
      <c r="B289" s="345"/>
      <c r="C289" s="377"/>
      <c r="D289" s="349"/>
      <c r="E289" s="348"/>
      <c r="F289" s="456"/>
      <c r="G289" s="322" t="s">
        <v>64</v>
      </c>
      <c r="H289" s="323"/>
      <c r="I289" s="323"/>
      <c r="J289" s="323"/>
      <c r="K289" s="324"/>
    </row>
    <row r="290" spans="1:11" ht="63" x14ac:dyDescent="0.25">
      <c r="A290" s="347"/>
      <c r="B290" s="345"/>
      <c r="C290" s="377"/>
      <c r="D290" s="349"/>
      <c r="E290" s="348"/>
      <c r="F290" s="456"/>
      <c r="G290" s="150" t="s">
        <v>549</v>
      </c>
      <c r="H290" s="153">
        <v>6</v>
      </c>
      <c r="I290" s="154">
        <v>6</v>
      </c>
      <c r="J290" s="159">
        <f>I290/H290</f>
        <v>1</v>
      </c>
      <c r="K290" s="150"/>
    </row>
    <row r="291" spans="1:11" ht="31.5" x14ac:dyDescent="0.25">
      <c r="A291" s="347"/>
      <c r="B291" s="345"/>
      <c r="C291" s="377"/>
      <c r="D291" s="349"/>
      <c r="E291" s="348"/>
      <c r="F291" s="456"/>
      <c r="G291" s="150" t="s">
        <v>550</v>
      </c>
      <c r="H291" s="153">
        <v>1</v>
      </c>
      <c r="I291" s="154">
        <v>4</v>
      </c>
      <c r="J291" s="159">
        <f>I291/H291</f>
        <v>4</v>
      </c>
      <c r="K291" s="150"/>
    </row>
    <row r="292" spans="1:11" ht="31.5" x14ac:dyDescent="0.25">
      <c r="A292" s="347"/>
      <c r="B292" s="345"/>
      <c r="C292" s="377"/>
      <c r="D292" s="349"/>
      <c r="E292" s="348"/>
      <c r="F292" s="456"/>
      <c r="G292" s="150" t="s">
        <v>551</v>
      </c>
      <c r="H292" s="153">
        <v>50</v>
      </c>
      <c r="I292" s="154">
        <v>96</v>
      </c>
      <c r="J292" s="159">
        <f>I292/H292</f>
        <v>1.92</v>
      </c>
      <c r="K292" s="150"/>
    </row>
    <row r="293" spans="1:11" ht="31.5" x14ac:dyDescent="0.25">
      <c r="A293" s="347"/>
      <c r="B293" s="345"/>
      <c r="C293" s="377"/>
      <c r="D293" s="349"/>
      <c r="E293" s="348"/>
      <c r="F293" s="456"/>
      <c r="G293" s="150" t="s">
        <v>552</v>
      </c>
      <c r="H293" s="153">
        <v>8</v>
      </c>
      <c r="I293" s="154">
        <v>2</v>
      </c>
      <c r="J293" s="159">
        <f>I293/H293</f>
        <v>0.25</v>
      </c>
      <c r="K293" s="150"/>
    </row>
    <row r="294" spans="1:11" ht="47.25" x14ac:dyDescent="0.25">
      <c r="A294" s="347"/>
      <c r="B294" s="345"/>
      <c r="C294" s="377"/>
      <c r="D294" s="349"/>
      <c r="E294" s="348"/>
      <c r="F294" s="456"/>
      <c r="G294" s="150" t="s">
        <v>553</v>
      </c>
      <c r="H294" s="153">
        <v>150</v>
      </c>
      <c r="I294" s="154">
        <v>93</v>
      </c>
      <c r="J294" s="159">
        <f>I294/H294</f>
        <v>0.62</v>
      </c>
      <c r="K294" s="150"/>
    </row>
    <row r="295" spans="1:11" ht="32.25" customHeight="1" x14ac:dyDescent="0.25">
      <c r="A295" s="347"/>
      <c r="B295" s="345"/>
      <c r="C295" s="377"/>
      <c r="D295" s="349"/>
      <c r="E295" s="348"/>
      <c r="F295" s="456"/>
      <c r="G295" s="322" t="s">
        <v>65</v>
      </c>
      <c r="H295" s="323"/>
      <c r="I295" s="323"/>
      <c r="J295" s="323"/>
      <c r="K295" s="324"/>
    </row>
    <row r="296" spans="1:11" ht="63" x14ac:dyDescent="0.25">
      <c r="A296" s="347"/>
      <c r="B296" s="345"/>
      <c r="C296" s="377"/>
      <c r="D296" s="349"/>
      <c r="E296" s="348"/>
      <c r="F296" s="456"/>
      <c r="G296" s="150" t="s">
        <v>554</v>
      </c>
      <c r="H296" s="153">
        <v>103.3</v>
      </c>
      <c r="I296" s="162">
        <v>113.7</v>
      </c>
      <c r="J296" s="155">
        <f>I296/H296</f>
        <v>1.1006776379477252</v>
      </c>
      <c r="K296" s="150" t="s">
        <v>348</v>
      </c>
    </row>
    <row r="297" spans="1:11" ht="132.75" customHeight="1" x14ac:dyDescent="0.25">
      <c r="A297" s="347"/>
      <c r="B297" s="345"/>
      <c r="C297" s="377"/>
      <c r="D297" s="349"/>
      <c r="E297" s="348"/>
      <c r="F297" s="456"/>
      <c r="G297" s="150" t="s">
        <v>555</v>
      </c>
      <c r="H297" s="153">
        <v>10</v>
      </c>
      <c r="I297" s="154">
        <v>9</v>
      </c>
      <c r="J297" s="159">
        <f>I297/H297</f>
        <v>0.9</v>
      </c>
      <c r="K297" s="172"/>
    </row>
    <row r="298" spans="1:11" ht="63" x14ac:dyDescent="0.25">
      <c r="A298" s="347"/>
      <c r="B298" s="345"/>
      <c r="C298" s="377"/>
      <c r="D298" s="349"/>
      <c r="E298" s="348"/>
      <c r="F298" s="456"/>
      <c r="G298" s="150" t="s">
        <v>556</v>
      </c>
      <c r="H298" s="153">
        <v>9</v>
      </c>
      <c r="I298" s="154">
        <v>5</v>
      </c>
      <c r="J298" s="155">
        <f>I298/H298</f>
        <v>0.55555555555555558</v>
      </c>
      <c r="K298" s="150"/>
    </row>
    <row r="299" spans="1:11" ht="145.5" customHeight="1" x14ac:dyDescent="0.25">
      <c r="A299" s="347"/>
      <c r="B299" s="345"/>
      <c r="C299" s="377"/>
      <c r="D299" s="349"/>
      <c r="E299" s="348"/>
      <c r="F299" s="456"/>
      <c r="G299" s="150" t="s">
        <v>557</v>
      </c>
      <c r="H299" s="153">
        <v>14</v>
      </c>
      <c r="I299" s="154">
        <v>12</v>
      </c>
      <c r="J299" s="155">
        <f>I299/H299</f>
        <v>0.8571428571428571</v>
      </c>
      <c r="K299" s="150"/>
    </row>
    <row r="300" spans="1:11" ht="132.75" customHeight="1" x14ac:dyDescent="0.25">
      <c r="A300" s="347"/>
      <c r="B300" s="345"/>
      <c r="C300" s="377"/>
      <c r="D300" s="349"/>
      <c r="E300" s="348"/>
      <c r="F300" s="456"/>
      <c r="G300" s="150" t="s">
        <v>540</v>
      </c>
      <c r="H300" s="153">
        <v>1</v>
      </c>
      <c r="I300" s="154">
        <v>0</v>
      </c>
      <c r="J300" s="159">
        <f>I300/H300</f>
        <v>0</v>
      </c>
      <c r="K300" s="150"/>
    </row>
    <row r="301" spans="1:11" ht="15.75" x14ac:dyDescent="0.25">
      <c r="A301" s="347"/>
      <c r="B301" s="345"/>
      <c r="C301" s="377"/>
      <c r="D301" s="349"/>
      <c r="E301" s="348"/>
      <c r="F301" s="456"/>
      <c r="G301" s="322" t="s">
        <v>66</v>
      </c>
      <c r="H301" s="323"/>
      <c r="I301" s="323"/>
      <c r="J301" s="323"/>
      <c r="K301" s="324"/>
    </row>
    <row r="302" spans="1:11" ht="94.5" x14ac:dyDescent="0.25">
      <c r="A302" s="347"/>
      <c r="B302" s="345"/>
      <c r="C302" s="377"/>
      <c r="D302" s="349"/>
      <c r="E302" s="348"/>
      <c r="F302" s="456"/>
      <c r="G302" s="150" t="s">
        <v>542</v>
      </c>
      <c r="H302" s="153">
        <v>3</v>
      </c>
      <c r="I302" s="154">
        <v>0</v>
      </c>
      <c r="J302" s="159">
        <f>I302/H302</f>
        <v>0</v>
      </c>
      <c r="K302" s="195"/>
    </row>
    <row r="303" spans="1:11" ht="15.75" x14ac:dyDescent="0.25">
      <c r="A303" s="347"/>
      <c r="B303" s="345"/>
      <c r="C303" s="377"/>
      <c r="D303" s="349"/>
      <c r="E303" s="348"/>
      <c r="F303" s="456"/>
      <c r="G303" s="322" t="s">
        <v>541</v>
      </c>
      <c r="H303" s="323"/>
      <c r="I303" s="323"/>
      <c r="J303" s="323"/>
      <c r="K303" s="324"/>
    </row>
    <row r="304" spans="1:11" ht="69" customHeight="1" x14ac:dyDescent="0.25">
      <c r="A304" s="331"/>
      <c r="B304" s="346"/>
      <c r="C304" s="364"/>
      <c r="D304" s="319"/>
      <c r="E304" s="333"/>
      <c r="F304" s="457"/>
      <c r="G304" s="150" t="s">
        <v>67</v>
      </c>
      <c r="H304" s="153">
        <v>16</v>
      </c>
      <c r="I304" s="154">
        <v>1</v>
      </c>
      <c r="J304" s="155">
        <f>I304/H304</f>
        <v>6.25E-2</v>
      </c>
      <c r="K304" s="150"/>
    </row>
    <row r="305" spans="1:11" ht="15.75" x14ac:dyDescent="0.25">
      <c r="A305" s="113"/>
      <c r="B305" s="351" t="s">
        <v>19</v>
      </c>
      <c r="C305" s="352"/>
      <c r="D305" s="298">
        <f>D270</f>
        <v>1520</v>
      </c>
      <c r="E305" s="109">
        <f>E270</f>
        <v>410.5</v>
      </c>
      <c r="F305" s="104">
        <f>E305/D305</f>
        <v>0.2700657894736842</v>
      </c>
      <c r="G305" s="215"/>
      <c r="H305" s="100"/>
      <c r="I305" s="100"/>
      <c r="J305" s="100"/>
      <c r="K305" s="215"/>
    </row>
    <row r="306" spans="1:11" ht="15.75" x14ac:dyDescent="0.25">
      <c r="A306" s="330">
        <v>14</v>
      </c>
      <c r="B306" s="344" t="s">
        <v>217</v>
      </c>
      <c r="C306" s="363" t="s">
        <v>15</v>
      </c>
      <c r="D306" s="332">
        <v>7930.6970199999996</v>
      </c>
      <c r="E306" s="332">
        <v>4345.6281499999996</v>
      </c>
      <c r="F306" s="386">
        <f>E306/D306</f>
        <v>0.54795034270518628</v>
      </c>
      <c r="G306" s="400" t="s">
        <v>68</v>
      </c>
      <c r="H306" s="401"/>
      <c r="I306" s="401"/>
      <c r="J306" s="401"/>
      <c r="K306" s="402"/>
    </row>
    <row r="307" spans="1:11" ht="83.25" customHeight="1" x14ac:dyDescent="0.25">
      <c r="A307" s="347"/>
      <c r="B307" s="346"/>
      <c r="C307" s="377"/>
      <c r="D307" s="348"/>
      <c r="E307" s="348"/>
      <c r="F307" s="387"/>
      <c r="G307" s="150" t="s">
        <v>558</v>
      </c>
      <c r="H307" s="153">
        <v>15</v>
      </c>
      <c r="I307" s="153">
        <v>8</v>
      </c>
      <c r="J307" s="155">
        <f>I307/H307</f>
        <v>0.53333333333333333</v>
      </c>
      <c r="K307" s="195" t="s">
        <v>347</v>
      </c>
    </row>
    <row r="308" spans="1:11" ht="33.75" customHeight="1" x14ac:dyDescent="0.25">
      <c r="A308" s="347"/>
      <c r="B308" s="328" t="s">
        <v>237</v>
      </c>
      <c r="C308" s="377"/>
      <c r="D308" s="348"/>
      <c r="E308" s="348"/>
      <c r="F308" s="387"/>
      <c r="G308" s="322" t="s">
        <v>69</v>
      </c>
      <c r="H308" s="323"/>
      <c r="I308" s="323"/>
      <c r="J308" s="323"/>
      <c r="K308" s="324"/>
    </row>
    <row r="309" spans="1:11" ht="258.75" customHeight="1" x14ac:dyDescent="0.25">
      <c r="A309" s="347"/>
      <c r="B309" s="343"/>
      <c r="C309" s="377"/>
      <c r="D309" s="348"/>
      <c r="E309" s="348"/>
      <c r="F309" s="387"/>
      <c r="G309" s="152" t="s">
        <v>559</v>
      </c>
      <c r="H309" s="153">
        <v>13</v>
      </c>
      <c r="I309" s="153">
        <v>4</v>
      </c>
      <c r="J309" s="155">
        <f>I309/H309</f>
        <v>0.30769230769230771</v>
      </c>
      <c r="K309" s="195" t="s">
        <v>560</v>
      </c>
    </row>
    <row r="310" spans="1:11" ht="15.75" x14ac:dyDescent="0.25">
      <c r="A310" s="347"/>
      <c r="B310" s="343"/>
      <c r="C310" s="377"/>
      <c r="D310" s="348"/>
      <c r="E310" s="348"/>
      <c r="F310" s="387"/>
      <c r="G310" s="322" t="s">
        <v>70</v>
      </c>
      <c r="H310" s="323"/>
      <c r="I310" s="323"/>
      <c r="J310" s="323"/>
      <c r="K310" s="324"/>
    </row>
    <row r="311" spans="1:11" ht="63" x14ac:dyDescent="0.25">
      <c r="A311" s="347"/>
      <c r="B311" s="343"/>
      <c r="C311" s="377"/>
      <c r="D311" s="348"/>
      <c r="E311" s="348"/>
      <c r="F311" s="387"/>
      <c r="G311" s="150" t="s">
        <v>71</v>
      </c>
      <c r="H311" s="153">
        <v>13</v>
      </c>
      <c r="I311" s="153">
        <v>13</v>
      </c>
      <c r="J311" s="159">
        <f t="shared" ref="J311" si="15">I311/H311</f>
        <v>1</v>
      </c>
      <c r="K311" s="195"/>
    </row>
    <row r="312" spans="1:11" ht="15.75" x14ac:dyDescent="0.25">
      <c r="A312" s="347"/>
      <c r="B312" s="343"/>
      <c r="C312" s="377"/>
      <c r="D312" s="348"/>
      <c r="E312" s="348"/>
      <c r="F312" s="387"/>
      <c r="G312" s="322" t="s">
        <v>72</v>
      </c>
      <c r="H312" s="323"/>
      <c r="I312" s="323"/>
      <c r="J312" s="323"/>
      <c r="K312" s="324"/>
    </row>
    <row r="313" spans="1:11" ht="63" x14ac:dyDescent="0.25">
      <c r="A313" s="347"/>
      <c r="B313" s="343"/>
      <c r="C313" s="377"/>
      <c r="D313" s="348"/>
      <c r="E313" s="348"/>
      <c r="F313" s="387"/>
      <c r="G313" s="150" t="s">
        <v>561</v>
      </c>
      <c r="H313" s="153">
        <v>53</v>
      </c>
      <c r="I313" s="153">
        <v>53</v>
      </c>
      <c r="J313" s="159">
        <f>I313/H313</f>
        <v>1</v>
      </c>
      <c r="K313" s="150" t="s">
        <v>73</v>
      </c>
    </row>
    <row r="314" spans="1:11" ht="15.75" x14ac:dyDescent="0.25">
      <c r="A314" s="347"/>
      <c r="B314" s="343"/>
      <c r="C314" s="377"/>
      <c r="D314" s="348"/>
      <c r="E314" s="348"/>
      <c r="F314" s="387"/>
      <c r="G314" s="322" t="s">
        <v>74</v>
      </c>
      <c r="H314" s="323"/>
      <c r="I314" s="323"/>
      <c r="J314" s="323"/>
      <c r="K314" s="324"/>
    </row>
    <row r="315" spans="1:11" ht="63" x14ac:dyDescent="0.25">
      <c r="A315" s="347"/>
      <c r="B315" s="329"/>
      <c r="C315" s="364"/>
      <c r="D315" s="333"/>
      <c r="E315" s="333"/>
      <c r="F315" s="388"/>
      <c r="G315" s="173" t="s">
        <v>564</v>
      </c>
      <c r="H315" s="153">
        <v>570</v>
      </c>
      <c r="I315" s="153">
        <v>618</v>
      </c>
      <c r="J315" s="155">
        <f>I315/H315</f>
        <v>1.0842105263157895</v>
      </c>
      <c r="K315" s="150" t="s">
        <v>73</v>
      </c>
    </row>
    <row r="316" spans="1:11" ht="15.75" x14ac:dyDescent="0.25">
      <c r="A316" s="347"/>
      <c r="B316" s="369" t="s">
        <v>75</v>
      </c>
      <c r="C316" s="370"/>
      <c r="D316" s="282">
        <f>D306</f>
        <v>7930.6970199999996</v>
      </c>
      <c r="E316" s="282">
        <f>E306</f>
        <v>4345.6281499999996</v>
      </c>
      <c r="F316" s="283">
        <f>E316/D316</f>
        <v>0.54795034270518628</v>
      </c>
      <c r="G316" s="108"/>
      <c r="H316" s="284"/>
      <c r="I316" s="101"/>
      <c r="J316" s="101"/>
      <c r="K316" s="108"/>
    </row>
    <row r="317" spans="1:11" ht="145.5" customHeight="1" x14ac:dyDescent="0.25">
      <c r="A317" s="347"/>
      <c r="B317" s="328" t="s">
        <v>238</v>
      </c>
      <c r="C317" s="373"/>
      <c r="D317" s="373"/>
      <c r="E317" s="373"/>
      <c r="F317" s="480"/>
      <c r="G317" s="322" t="s">
        <v>562</v>
      </c>
      <c r="H317" s="323"/>
      <c r="I317" s="323"/>
      <c r="J317" s="323"/>
      <c r="K317" s="324"/>
    </row>
    <row r="318" spans="1:11" ht="177.75" customHeight="1" x14ac:dyDescent="0.25">
      <c r="A318" s="347"/>
      <c r="B318" s="367"/>
      <c r="C318" s="374"/>
      <c r="D318" s="374"/>
      <c r="E318" s="374"/>
      <c r="F318" s="481"/>
      <c r="G318" s="150" t="s">
        <v>565</v>
      </c>
      <c r="H318" s="153">
        <v>88</v>
      </c>
      <c r="I318" s="153">
        <v>88</v>
      </c>
      <c r="J318" s="159">
        <f>I318/H318</f>
        <v>1</v>
      </c>
      <c r="K318" s="150"/>
    </row>
    <row r="319" spans="1:11" ht="135" customHeight="1" x14ac:dyDescent="0.25">
      <c r="A319" s="347"/>
      <c r="B319" s="368"/>
      <c r="C319" s="375"/>
      <c r="D319" s="375"/>
      <c r="E319" s="375"/>
      <c r="F319" s="482"/>
      <c r="G319" s="150" t="s">
        <v>563</v>
      </c>
      <c r="H319" s="153">
        <v>80</v>
      </c>
      <c r="I319" s="153">
        <v>100</v>
      </c>
      <c r="J319" s="159">
        <f>I319/H319</f>
        <v>1.25</v>
      </c>
      <c r="K319" s="150"/>
    </row>
    <row r="320" spans="1:11" ht="15.75" x14ac:dyDescent="0.25">
      <c r="A320" s="331"/>
      <c r="B320" s="369" t="s">
        <v>76</v>
      </c>
      <c r="C320" s="370"/>
      <c r="D320" s="299">
        <v>0</v>
      </c>
      <c r="E320" s="300">
        <v>0</v>
      </c>
      <c r="F320" s="301">
        <v>0</v>
      </c>
      <c r="G320" s="108"/>
      <c r="H320" s="101"/>
      <c r="I320" s="101"/>
      <c r="J320" s="101"/>
      <c r="K320" s="108"/>
    </row>
    <row r="321" spans="1:11" ht="15.75" x14ac:dyDescent="0.25">
      <c r="A321" s="113"/>
      <c r="B321" s="458" t="s">
        <v>19</v>
      </c>
      <c r="C321" s="459"/>
      <c r="D321" s="109">
        <f>D316+D320</f>
        <v>7930.6970199999996</v>
      </c>
      <c r="E321" s="109">
        <f>E316+E320</f>
        <v>4345.6281499999996</v>
      </c>
      <c r="F321" s="110">
        <f>E321/D321</f>
        <v>0.54795034270518628</v>
      </c>
      <c r="G321" s="215"/>
      <c r="H321" s="100"/>
      <c r="I321" s="100"/>
      <c r="J321" s="100"/>
      <c r="K321" s="215"/>
    </row>
    <row r="322" spans="1:11" ht="15" customHeight="1" x14ac:dyDescent="0.25">
      <c r="A322" s="326">
        <v>15</v>
      </c>
      <c r="B322" s="342" t="s">
        <v>566</v>
      </c>
      <c r="C322" s="350" t="s">
        <v>15</v>
      </c>
      <c r="D322" s="358">
        <v>0</v>
      </c>
      <c r="E322" s="358">
        <v>0</v>
      </c>
      <c r="F322" s="359">
        <v>0</v>
      </c>
      <c r="G322" s="382" t="s">
        <v>77</v>
      </c>
      <c r="H322" s="483"/>
      <c r="I322" s="483"/>
      <c r="J322" s="483"/>
      <c r="K322" s="484"/>
    </row>
    <row r="323" spans="1:11" ht="16.5" customHeight="1" x14ac:dyDescent="0.25">
      <c r="A323" s="327"/>
      <c r="B323" s="342"/>
      <c r="C323" s="350"/>
      <c r="D323" s="358"/>
      <c r="E323" s="358"/>
      <c r="F323" s="359"/>
      <c r="G323" s="384"/>
      <c r="H323" s="422"/>
      <c r="I323" s="422"/>
      <c r="J323" s="422"/>
      <c r="K323" s="423"/>
    </row>
    <row r="324" spans="1:11" ht="64.5" customHeight="1" x14ac:dyDescent="0.25">
      <c r="A324" s="327"/>
      <c r="B324" s="342"/>
      <c r="C324" s="350"/>
      <c r="D324" s="358"/>
      <c r="E324" s="358"/>
      <c r="F324" s="359"/>
      <c r="G324" s="150" t="s">
        <v>568</v>
      </c>
      <c r="H324" s="153">
        <v>100</v>
      </c>
      <c r="I324" s="153">
        <v>100</v>
      </c>
      <c r="J324" s="159">
        <f>I324/H324</f>
        <v>1</v>
      </c>
      <c r="K324" s="150"/>
    </row>
    <row r="325" spans="1:11" ht="33" customHeight="1" x14ac:dyDescent="0.25">
      <c r="A325" s="327"/>
      <c r="B325" s="342"/>
      <c r="C325" s="350"/>
      <c r="D325" s="358"/>
      <c r="E325" s="358"/>
      <c r="F325" s="359"/>
      <c r="G325" s="322" t="s">
        <v>78</v>
      </c>
      <c r="H325" s="323"/>
      <c r="I325" s="323"/>
      <c r="J325" s="323"/>
      <c r="K325" s="324"/>
    </row>
    <row r="326" spans="1:11" ht="78.75" x14ac:dyDescent="0.25">
      <c r="A326" s="327"/>
      <c r="B326" s="156" t="s">
        <v>567</v>
      </c>
      <c r="C326" s="350"/>
      <c r="D326" s="358"/>
      <c r="E326" s="358"/>
      <c r="F326" s="359"/>
      <c r="G326" s="150" t="s">
        <v>569</v>
      </c>
      <c r="H326" s="153" t="s">
        <v>174</v>
      </c>
      <c r="I326" s="153">
        <v>0</v>
      </c>
      <c r="J326" s="159">
        <f>I326/10</f>
        <v>0</v>
      </c>
      <c r="K326" s="150"/>
    </row>
    <row r="327" spans="1:11" ht="63" x14ac:dyDescent="0.25">
      <c r="A327" s="327"/>
      <c r="B327" s="288"/>
      <c r="C327" s="350"/>
      <c r="D327" s="358"/>
      <c r="E327" s="358"/>
      <c r="F327" s="359"/>
      <c r="G327" s="152" t="s">
        <v>572</v>
      </c>
      <c r="H327" s="153" t="s">
        <v>79</v>
      </c>
      <c r="I327" s="153">
        <v>17</v>
      </c>
      <c r="J327" s="159">
        <f>I327/25</f>
        <v>0.68</v>
      </c>
      <c r="K327" s="150"/>
    </row>
    <row r="328" spans="1:11" ht="51.75" customHeight="1" x14ac:dyDescent="0.25">
      <c r="A328" s="327"/>
      <c r="B328" s="288"/>
      <c r="C328" s="350"/>
      <c r="D328" s="358"/>
      <c r="E328" s="358"/>
      <c r="F328" s="359"/>
      <c r="G328" s="322" t="s">
        <v>80</v>
      </c>
      <c r="H328" s="323"/>
      <c r="I328" s="323"/>
      <c r="J328" s="323"/>
      <c r="K328" s="324"/>
    </row>
    <row r="329" spans="1:11" ht="78.75" x14ac:dyDescent="0.25">
      <c r="A329" s="327"/>
      <c r="B329" s="288"/>
      <c r="C329" s="350"/>
      <c r="D329" s="358"/>
      <c r="E329" s="358"/>
      <c r="F329" s="359"/>
      <c r="G329" s="150" t="s">
        <v>570</v>
      </c>
      <c r="H329" s="153">
        <v>100</v>
      </c>
      <c r="I329" s="153">
        <v>100</v>
      </c>
      <c r="J329" s="159">
        <v>1</v>
      </c>
      <c r="K329" s="150"/>
    </row>
    <row r="330" spans="1:11" ht="81.75" customHeight="1" x14ac:dyDescent="0.25">
      <c r="A330" s="327"/>
      <c r="B330" s="288"/>
      <c r="C330" s="350"/>
      <c r="D330" s="358"/>
      <c r="E330" s="358"/>
      <c r="F330" s="359"/>
      <c r="G330" s="150" t="s">
        <v>571</v>
      </c>
      <c r="H330" s="153">
        <v>100</v>
      </c>
      <c r="I330" s="153">
        <v>97</v>
      </c>
      <c r="J330" s="159">
        <f>I330/H330</f>
        <v>0.97</v>
      </c>
      <c r="K330" s="150"/>
    </row>
    <row r="331" spans="1:11" ht="51" customHeight="1" x14ac:dyDescent="0.25">
      <c r="A331" s="327"/>
      <c r="B331" s="288"/>
      <c r="C331" s="350"/>
      <c r="D331" s="358"/>
      <c r="E331" s="358"/>
      <c r="F331" s="359"/>
      <c r="G331" s="322" t="s">
        <v>81</v>
      </c>
      <c r="H331" s="323"/>
      <c r="I331" s="323"/>
      <c r="J331" s="323"/>
      <c r="K331" s="324"/>
    </row>
    <row r="332" spans="1:11" ht="94.5" x14ac:dyDescent="0.25">
      <c r="A332" s="327"/>
      <c r="B332" s="288"/>
      <c r="C332" s="350"/>
      <c r="D332" s="358"/>
      <c r="E332" s="358"/>
      <c r="F332" s="359"/>
      <c r="G332" s="150" t="s">
        <v>573</v>
      </c>
      <c r="H332" s="153">
        <v>100</v>
      </c>
      <c r="I332" s="153">
        <v>50</v>
      </c>
      <c r="J332" s="159">
        <f>I332/H332</f>
        <v>0.5</v>
      </c>
      <c r="K332" s="150"/>
    </row>
    <row r="333" spans="1:11" ht="47.25" x14ac:dyDescent="0.25">
      <c r="A333" s="327"/>
      <c r="B333" s="288"/>
      <c r="C333" s="350"/>
      <c r="D333" s="358"/>
      <c r="E333" s="358"/>
      <c r="F333" s="359"/>
      <c r="G333" s="150" t="s">
        <v>574</v>
      </c>
      <c r="H333" s="153">
        <v>1</v>
      </c>
      <c r="I333" s="153">
        <v>1</v>
      </c>
      <c r="J333" s="159">
        <v>1</v>
      </c>
      <c r="K333" s="150"/>
    </row>
    <row r="334" spans="1:11" ht="31.5" x14ac:dyDescent="0.25">
      <c r="A334" s="327"/>
      <c r="B334" s="288"/>
      <c r="C334" s="350"/>
      <c r="D334" s="358"/>
      <c r="E334" s="358"/>
      <c r="F334" s="359"/>
      <c r="G334" s="150" t="s">
        <v>575</v>
      </c>
      <c r="H334" s="153" t="s">
        <v>82</v>
      </c>
      <c r="I334" s="153">
        <v>6</v>
      </c>
      <c r="J334" s="159">
        <f>I334/5</f>
        <v>1.2</v>
      </c>
      <c r="K334" s="150"/>
    </row>
    <row r="335" spans="1:11" ht="63.75" customHeight="1" x14ac:dyDescent="0.25">
      <c r="A335" s="327"/>
      <c r="B335" s="288"/>
      <c r="C335" s="350"/>
      <c r="D335" s="358"/>
      <c r="E335" s="358"/>
      <c r="F335" s="359"/>
      <c r="G335" s="322" t="s">
        <v>83</v>
      </c>
      <c r="H335" s="323"/>
      <c r="I335" s="323"/>
      <c r="J335" s="323"/>
      <c r="K335" s="324"/>
    </row>
    <row r="336" spans="1:11" ht="78.75" x14ac:dyDescent="0.25">
      <c r="A336" s="327"/>
      <c r="B336" s="288"/>
      <c r="C336" s="350"/>
      <c r="D336" s="358"/>
      <c r="E336" s="358"/>
      <c r="F336" s="359"/>
      <c r="G336" s="150" t="s">
        <v>576</v>
      </c>
      <c r="H336" s="153" t="s">
        <v>159</v>
      </c>
      <c r="I336" s="153">
        <v>9</v>
      </c>
      <c r="J336" s="159">
        <f>I336/10</f>
        <v>0.9</v>
      </c>
      <c r="K336" s="150"/>
    </row>
    <row r="337" spans="1:11" ht="31.5" x14ac:dyDescent="0.25">
      <c r="A337" s="327"/>
      <c r="B337" s="288"/>
      <c r="C337" s="350"/>
      <c r="D337" s="358"/>
      <c r="E337" s="358"/>
      <c r="F337" s="359"/>
      <c r="G337" s="150" t="s">
        <v>577</v>
      </c>
      <c r="H337" s="153">
        <v>100</v>
      </c>
      <c r="I337" s="153">
        <v>100</v>
      </c>
      <c r="J337" s="159">
        <v>1</v>
      </c>
      <c r="K337" s="150"/>
    </row>
    <row r="338" spans="1:11" ht="114" customHeight="1" x14ac:dyDescent="0.25">
      <c r="A338" s="327"/>
      <c r="B338" s="288"/>
      <c r="C338" s="350"/>
      <c r="D338" s="358"/>
      <c r="E338" s="358"/>
      <c r="F338" s="359"/>
      <c r="G338" s="173" t="s">
        <v>578</v>
      </c>
      <c r="H338" s="153">
        <v>100</v>
      </c>
      <c r="I338" s="153">
        <v>100</v>
      </c>
      <c r="J338" s="159">
        <f>I338/H338</f>
        <v>1</v>
      </c>
      <c r="K338" s="173"/>
    </row>
    <row r="339" spans="1:11" ht="15.75" x14ac:dyDescent="0.25">
      <c r="A339" s="327"/>
      <c r="B339" s="288"/>
      <c r="C339" s="350"/>
      <c r="D339" s="358"/>
      <c r="E339" s="358"/>
      <c r="F339" s="359"/>
      <c r="G339" s="322" t="s">
        <v>216</v>
      </c>
      <c r="H339" s="323"/>
      <c r="I339" s="323"/>
      <c r="J339" s="323"/>
      <c r="K339" s="324"/>
    </row>
    <row r="340" spans="1:11" ht="31.5" x14ac:dyDescent="0.25">
      <c r="A340" s="327"/>
      <c r="B340" s="289"/>
      <c r="C340" s="350"/>
      <c r="D340" s="358"/>
      <c r="E340" s="358"/>
      <c r="F340" s="359"/>
      <c r="G340" s="173" t="s">
        <v>579</v>
      </c>
      <c r="H340" s="153">
        <v>95</v>
      </c>
      <c r="I340" s="153">
        <v>80.7</v>
      </c>
      <c r="J340" s="159">
        <f>I340/H340</f>
        <v>0.84947368421052638</v>
      </c>
      <c r="K340" s="173"/>
    </row>
    <row r="341" spans="1:11" ht="15.75" x14ac:dyDescent="0.25">
      <c r="A341" s="327"/>
      <c r="B341" s="369" t="s">
        <v>47</v>
      </c>
      <c r="C341" s="370"/>
      <c r="D341" s="297">
        <v>0</v>
      </c>
      <c r="E341" s="297">
        <v>0</v>
      </c>
      <c r="F341" s="294">
        <v>0</v>
      </c>
      <c r="G341" s="108"/>
      <c r="H341" s="101"/>
      <c r="I341" s="101"/>
      <c r="J341" s="101"/>
      <c r="K341" s="108"/>
    </row>
    <row r="342" spans="1:11" ht="15.75" x14ac:dyDescent="0.25">
      <c r="A342" s="327"/>
      <c r="B342" s="328" t="s">
        <v>239</v>
      </c>
      <c r="C342" s="363" t="s">
        <v>15</v>
      </c>
      <c r="D342" s="332">
        <v>32627.61</v>
      </c>
      <c r="E342" s="332">
        <v>13745.87155</v>
      </c>
      <c r="F342" s="386">
        <f>E342/D342</f>
        <v>0.42129569251318133</v>
      </c>
      <c r="G342" s="384" t="s">
        <v>84</v>
      </c>
      <c r="H342" s="422"/>
      <c r="I342" s="422"/>
      <c r="J342" s="422"/>
      <c r="K342" s="423"/>
    </row>
    <row r="343" spans="1:11" ht="131.25" customHeight="1" x14ac:dyDescent="0.25">
      <c r="A343" s="327"/>
      <c r="B343" s="343"/>
      <c r="C343" s="364"/>
      <c r="D343" s="333"/>
      <c r="E343" s="333"/>
      <c r="F343" s="388"/>
      <c r="G343" s="150" t="s">
        <v>580</v>
      </c>
      <c r="H343" s="168">
        <v>100</v>
      </c>
      <c r="I343" s="168">
        <v>100</v>
      </c>
      <c r="J343" s="159">
        <f>I343/H343</f>
        <v>1</v>
      </c>
      <c r="K343" s="150"/>
    </row>
    <row r="344" spans="1:11" ht="47.25" x14ac:dyDescent="0.25">
      <c r="A344" s="327"/>
      <c r="B344" s="343"/>
      <c r="C344" s="363" t="s">
        <v>28</v>
      </c>
      <c r="D344" s="318">
        <v>0</v>
      </c>
      <c r="E344" s="318">
        <v>0</v>
      </c>
      <c r="F344" s="339">
        <v>0</v>
      </c>
      <c r="G344" s="150" t="s">
        <v>581</v>
      </c>
      <c r="H344" s="168" t="s">
        <v>85</v>
      </c>
      <c r="I344" s="153">
        <v>0</v>
      </c>
      <c r="J344" s="159">
        <v>1</v>
      </c>
      <c r="K344" s="150"/>
    </row>
    <row r="345" spans="1:11" ht="47.25" x14ac:dyDescent="0.25">
      <c r="A345" s="327"/>
      <c r="B345" s="329"/>
      <c r="C345" s="364"/>
      <c r="D345" s="319"/>
      <c r="E345" s="319"/>
      <c r="F345" s="341"/>
      <c r="G345" s="150" t="s">
        <v>582</v>
      </c>
      <c r="H345" s="168">
        <v>90</v>
      </c>
      <c r="I345" s="153">
        <v>90</v>
      </c>
      <c r="J345" s="159">
        <f>I345/H345</f>
        <v>1</v>
      </c>
      <c r="K345" s="150"/>
    </row>
    <row r="346" spans="1:11" ht="15.75" x14ac:dyDescent="0.25">
      <c r="A346" s="327"/>
      <c r="B346" s="369" t="s">
        <v>76</v>
      </c>
      <c r="C346" s="370"/>
      <c r="D346" s="247">
        <f>SUM(D342:D345)</f>
        <v>32627.61</v>
      </c>
      <c r="E346" s="247">
        <f>SUM(E342:E345)</f>
        <v>13745.87155</v>
      </c>
      <c r="F346" s="248">
        <f>E346/D346</f>
        <v>0.42129569251318133</v>
      </c>
      <c r="G346" s="108"/>
      <c r="H346" s="101"/>
      <c r="I346" s="101"/>
      <c r="J346" s="101"/>
      <c r="K346" s="108"/>
    </row>
    <row r="347" spans="1:11" ht="15.75" x14ac:dyDescent="0.25">
      <c r="A347" s="327"/>
      <c r="B347" s="328" t="s">
        <v>240</v>
      </c>
      <c r="C347" s="371" t="s">
        <v>15</v>
      </c>
      <c r="D347" s="365">
        <v>4158.2</v>
      </c>
      <c r="E347" s="332">
        <v>2572.2728000000002</v>
      </c>
      <c r="F347" s="386">
        <f>E347/D347</f>
        <v>0.61860247222355835</v>
      </c>
      <c r="G347" s="439" t="s">
        <v>412</v>
      </c>
      <c r="H347" s="440"/>
      <c r="I347" s="440"/>
      <c r="J347" s="440"/>
      <c r="K347" s="441"/>
    </row>
    <row r="348" spans="1:11" ht="96.75" customHeight="1" x14ac:dyDescent="0.25">
      <c r="A348" s="327"/>
      <c r="B348" s="329"/>
      <c r="C348" s="372"/>
      <c r="D348" s="366"/>
      <c r="E348" s="333"/>
      <c r="F348" s="388"/>
      <c r="G348" s="170" t="s">
        <v>583</v>
      </c>
      <c r="H348" s="196">
        <v>100</v>
      </c>
      <c r="I348" s="169">
        <v>100</v>
      </c>
      <c r="J348" s="270">
        <f>I348/H348</f>
        <v>1</v>
      </c>
      <c r="K348" s="170"/>
    </row>
    <row r="349" spans="1:11" ht="15.75" x14ac:dyDescent="0.25">
      <c r="A349" s="357"/>
      <c r="B349" s="369" t="s">
        <v>86</v>
      </c>
      <c r="C349" s="370"/>
      <c r="D349" s="249">
        <f>D347</f>
        <v>4158.2</v>
      </c>
      <c r="E349" s="250">
        <f>E347</f>
        <v>2572.2728000000002</v>
      </c>
      <c r="F349" s="251">
        <f>E349/D349</f>
        <v>0.61860247222355835</v>
      </c>
      <c r="G349" s="111"/>
      <c r="H349" s="112"/>
      <c r="I349" s="112"/>
      <c r="J349" s="112"/>
      <c r="K349" s="111"/>
    </row>
    <row r="350" spans="1:11" ht="15.75" x14ac:dyDescent="0.25">
      <c r="A350" s="113"/>
      <c r="B350" s="351" t="s">
        <v>19</v>
      </c>
      <c r="C350" s="352"/>
      <c r="D350" s="105">
        <f>D341+D346+D349</f>
        <v>36785.81</v>
      </c>
      <c r="E350" s="105">
        <f>E341+E346+E349</f>
        <v>16318.14435</v>
      </c>
      <c r="F350" s="104">
        <f>E350/D350</f>
        <v>0.44359888636406269</v>
      </c>
      <c r="G350" s="215"/>
      <c r="H350" s="100"/>
      <c r="I350" s="100"/>
      <c r="J350" s="100"/>
      <c r="K350" s="215"/>
    </row>
    <row r="351" spans="1:11" ht="35.25" customHeight="1" x14ac:dyDescent="0.25">
      <c r="A351" s="326">
        <v>16</v>
      </c>
      <c r="B351" s="344" t="s">
        <v>199</v>
      </c>
      <c r="C351" s="363" t="s">
        <v>15</v>
      </c>
      <c r="D351" s="360">
        <v>5215.0254100000002</v>
      </c>
      <c r="E351" s="360">
        <v>1306.5086799999999</v>
      </c>
      <c r="F351" s="452">
        <f>E351/D351</f>
        <v>0.25052776876114968</v>
      </c>
      <c r="G351" s="463" t="s">
        <v>87</v>
      </c>
      <c r="H351" s="463"/>
      <c r="I351" s="463"/>
      <c r="J351" s="463"/>
      <c r="K351" s="464"/>
    </row>
    <row r="352" spans="1:11" ht="78.75" x14ac:dyDescent="0.25">
      <c r="A352" s="327"/>
      <c r="B352" s="345"/>
      <c r="C352" s="403"/>
      <c r="D352" s="361"/>
      <c r="E352" s="361"/>
      <c r="F352" s="453"/>
      <c r="G352" s="278" t="s">
        <v>88</v>
      </c>
      <c r="H352" s="302">
        <v>0.98</v>
      </c>
      <c r="I352" s="197">
        <v>0.98899999999999999</v>
      </c>
      <c r="J352" s="197">
        <f>I352/H352</f>
        <v>1.0091836734693878</v>
      </c>
      <c r="K352" s="198" t="s">
        <v>341</v>
      </c>
    </row>
    <row r="353" spans="1:11" ht="35.25" customHeight="1" x14ac:dyDescent="0.25">
      <c r="A353" s="327"/>
      <c r="B353" s="345"/>
      <c r="C353" s="403"/>
      <c r="D353" s="361"/>
      <c r="E353" s="361"/>
      <c r="F353" s="453"/>
      <c r="G353" s="465" t="s">
        <v>89</v>
      </c>
      <c r="H353" s="466"/>
      <c r="I353" s="466"/>
      <c r="J353" s="466"/>
      <c r="K353" s="467"/>
    </row>
    <row r="354" spans="1:11" ht="78.75" x14ac:dyDescent="0.25">
      <c r="A354" s="327"/>
      <c r="B354" s="345"/>
      <c r="C354" s="403"/>
      <c r="D354" s="361"/>
      <c r="E354" s="361"/>
      <c r="F354" s="453"/>
      <c r="G354" s="279" t="s">
        <v>90</v>
      </c>
      <c r="H354" s="159">
        <v>1</v>
      </c>
      <c r="I354" s="159">
        <v>1</v>
      </c>
      <c r="J354" s="159">
        <v>1</v>
      </c>
      <c r="K354" s="150">
        <v>2932</v>
      </c>
    </row>
    <row r="355" spans="1:11" ht="15.75" x14ac:dyDescent="0.25">
      <c r="A355" s="327"/>
      <c r="B355" s="345"/>
      <c r="C355" s="403"/>
      <c r="D355" s="361"/>
      <c r="E355" s="361"/>
      <c r="F355" s="453"/>
      <c r="G355" s="471" t="s">
        <v>91</v>
      </c>
      <c r="H355" s="474"/>
      <c r="I355" s="474"/>
      <c r="J355" s="474"/>
      <c r="K355" s="474"/>
    </row>
    <row r="356" spans="1:11" ht="63" x14ac:dyDescent="0.25">
      <c r="A356" s="327"/>
      <c r="B356" s="345"/>
      <c r="C356" s="403"/>
      <c r="D356" s="361"/>
      <c r="E356" s="361"/>
      <c r="F356" s="453"/>
      <c r="G356" s="278" t="s">
        <v>92</v>
      </c>
      <c r="H356" s="302">
        <v>1</v>
      </c>
      <c r="I356" s="302">
        <v>1</v>
      </c>
      <c r="J356" s="302">
        <v>1</v>
      </c>
      <c r="K356" s="191">
        <v>1985</v>
      </c>
    </row>
    <row r="357" spans="1:11" ht="32.25" customHeight="1" x14ac:dyDescent="0.25">
      <c r="A357" s="327"/>
      <c r="B357" s="345"/>
      <c r="C357" s="403"/>
      <c r="D357" s="361"/>
      <c r="E357" s="361"/>
      <c r="F357" s="453"/>
      <c r="G357" s="471" t="s">
        <v>93</v>
      </c>
      <c r="H357" s="474"/>
      <c r="I357" s="474"/>
      <c r="J357" s="474"/>
      <c r="K357" s="474"/>
    </row>
    <row r="358" spans="1:11" ht="63" x14ac:dyDescent="0.25">
      <c r="A358" s="327"/>
      <c r="B358" s="345"/>
      <c r="C358" s="403"/>
      <c r="D358" s="361"/>
      <c r="E358" s="361"/>
      <c r="F358" s="453"/>
      <c r="G358" s="278" t="s">
        <v>94</v>
      </c>
      <c r="H358" s="302">
        <v>1</v>
      </c>
      <c r="I358" s="197">
        <v>1.1742999999999999</v>
      </c>
      <c r="J358" s="197">
        <f>I358/H358</f>
        <v>1.1742999999999999</v>
      </c>
      <c r="K358" s="172" t="s">
        <v>584</v>
      </c>
    </row>
    <row r="359" spans="1:11" ht="15.75" x14ac:dyDescent="0.25">
      <c r="A359" s="327"/>
      <c r="B359" s="345"/>
      <c r="C359" s="403"/>
      <c r="D359" s="361"/>
      <c r="E359" s="361"/>
      <c r="F359" s="453"/>
      <c r="G359" s="471" t="s">
        <v>95</v>
      </c>
      <c r="H359" s="472"/>
      <c r="I359" s="472"/>
      <c r="J359" s="472"/>
      <c r="K359" s="473"/>
    </row>
    <row r="360" spans="1:11" ht="63" x14ac:dyDescent="0.25">
      <c r="A360" s="327"/>
      <c r="B360" s="345"/>
      <c r="C360" s="403"/>
      <c r="D360" s="361"/>
      <c r="E360" s="361"/>
      <c r="F360" s="453"/>
      <c r="G360" s="183" t="s">
        <v>585</v>
      </c>
      <c r="H360" s="199">
        <v>160</v>
      </c>
      <c r="I360" s="305">
        <v>82</v>
      </c>
      <c r="J360" s="197">
        <f>I360/H360</f>
        <v>0.51249999999999996</v>
      </c>
      <c r="K360" s="306" t="s">
        <v>342</v>
      </c>
    </row>
    <row r="361" spans="1:11" ht="63" x14ac:dyDescent="0.25">
      <c r="A361" s="327"/>
      <c r="B361" s="345"/>
      <c r="C361" s="403"/>
      <c r="D361" s="361"/>
      <c r="E361" s="361"/>
      <c r="F361" s="453"/>
      <c r="G361" s="183" t="s">
        <v>96</v>
      </c>
      <c r="H361" s="304">
        <v>1</v>
      </c>
      <c r="I361" s="159">
        <v>1</v>
      </c>
      <c r="J361" s="159">
        <f>I361/H361</f>
        <v>1</v>
      </c>
      <c r="K361" s="200"/>
    </row>
    <row r="362" spans="1:11" ht="63" x14ac:dyDescent="0.25">
      <c r="A362" s="327"/>
      <c r="B362" s="345"/>
      <c r="C362" s="403"/>
      <c r="D362" s="361"/>
      <c r="E362" s="361"/>
      <c r="F362" s="453"/>
      <c r="G362" s="183" t="s">
        <v>586</v>
      </c>
      <c r="H362" s="199">
        <v>8</v>
      </c>
      <c r="I362" s="193">
        <v>12</v>
      </c>
      <c r="J362" s="302">
        <f>I362/H362</f>
        <v>1.5</v>
      </c>
      <c r="K362" s="306" t="s">
        <v>413</v>
      </c>
    </row>
    <row r="363" spans="1:11" ht="31.5" x14ac:dyDescent="0.25">
      <c r="A363" s="327"/>
      <c r="B363" s="345"/>
      <c r="C363" s="403"/>
      <c r="D363" s="361"/>
      <c r="E363" s="361"/>
      <c r="F363" s="453"/>
      <c r="G363" s="201" t="s">
        <v>587</v>
      </c>
      <c r="H363" s="193">
        <v>1</v>
      </c>
      <c r="I363" s="193">
        <v>0</v>
      </c>
      <c r="J363" s="302">
        <f>I363/H363</f>
        <v>0</v>
      </c>
      <c r="K363" s="200"/>
    </row>
    <row r="364" spans="1:11" ht="35.25" customHeight="1" x14ac:dyDescent="0.25">
      <c r="A364" s="327"/>
      <c r="B364" s="345"/>
      <c r="C364" s="403"/>
      <c r="D364" s="361"/>
      <c r="E364" s="361"/>
      <c r="F364" s="453"/>
      <c r="G364" s="475" t="s">
        <v>97</v>
      </c>
      <c r="H364" s="476"/>
      <c r="I364" s="476"/>
      <c r="J364" s="476"/>
      <c r="K364" s="477"/>
    </row>
    <row r="365" spans="1:11" ht="78.75" x14ac:dyDescent="0.25">
      <c r="A365" s="327"/>
      <c r="B365" s="345"/>
      <c r="C365" s="403"/>
      <c r="D365" s="361"/>
      <c r="E365" s="361"/>
      <c r="F365" s="453"/>
      <c r="G365" s="278" t="s">
        <v>98</v>
      </c>
      <c r="H365" s="303">
        <v>1</v>
      </c>
      <c r="I365" s="159">
        <v>1</v>
      </c>
      <c r="J365" s="159">
        <f>I365/H365</f>
        <v>1</v>
      </c>
      <c r="K365" s="202"/>
    </row>
    <row r="366" spans="1:11" ht="64.5" customHeight="1" x14ac:dyDescent="0.25">
      <c r="A366" s="327"/>
      <c r="B366" s="345"/>
      <c r="C366" s="403"/>
      <c r="D366" s="361"/>
      <c r="E366" s="361"/>
      <c r="F366" s="453"/>
      <c r="G366" s="478" t="s">
        <v>99</v>
      </c>
      <c r="H366" s="479"/>
      <c r="I366" s="479"/>
      <c r="J366" s="479"/>
      <c r="K366" s="477"/>
    </row>
    <row r="367" spans="1:11" ht="94.5" x14ac:dyDescent="0.25">
      <c r="A367" s="327"/>
      <c r="B367" s="345"/>
      <c r="C367" s="403"/>
      <c r="D367" s="361"/>
      <c r="E367" s="361"/>
      <c r="F367" s="453"/>
      <c r="G367" s="203" t="s">
        <v>343</v>
      </c>
      <c r="H367" s="193">
        <v>1</v>
      </c>
      <c r="I367" s="193">
        <v>0</v>
      </c>
      <c r="J367" s="302">
        <v>1</v>
      </c>
      <c r="K367" s="202" t="s">
        <v>414</v>
      </c>
    </row>
    <row r="368" spans="1:11" ht="100.5" customHeight="1" x14ac:dyDescent="0.25">
      <c r="A368" s="327"/>
      <c r="B368" s="345"/>
      <c r="C368" s="403"/>
      <c r="D368" s="361"/>
      <c r="E368" s="361"/>
      <c r="F368" s="453"/>
      <c r="G368" s="203" t="s">
        <v>344</v>
      </c>
      <c r="H368" s="193">
        <v>8</v>
      </c>
      <c r="I368" s="193">
        <v>1</v>
      </c>
      <c r="J368" s="302">
        <f>H368/I368</f>
        <v>8</v>
      </c>
      <c r="K368" s="191" t="s">
        <v>588</v>
      </c>
    </row>
    <row r="369" spans="1:11" ht="63" x14ac:dyDescent="0.25">
      <c r="A369" s="327"/>
      <c r="B369" s="345"/>
      <c r="C369" s="403"/>
      <c r="D369" s="361"/>
      <c r="E369" s="361"/>
      <c r="F369" s="453"/>
      <c r="G369" s="203" t="s">
        <v>345</v>
      </c>
      <c r="H369" s="193">
        <v>30</v>
      </c>
      <c r="I369" s="193">
        <v>25</v>
      </c>
      <c r="J369" s="302">
        <f>H369/I369</f>
        <v>1.2</v>
      </c>
      <c r="K369" s="172"/>
    </row>
    <row r="370" spans="1:11" ht="47.25" x14ac:dyDescent="0.25">
      <c r="A370" s="327"/>
      <c r="B370" s="345"/>
      <c r="C370" s="403"/>
      <c r="D370" s="361"/>
      <c r="E370" s="361"/>
      <c r="F370" s="453"/>
      <c r="G370" s="203" t="s">
        <v>346</v>
      </c>
      <c r="H370" s="193">
        <v>1</v>
      </c>
      <c r="I370" s="193">
        <v>0</v>
      </c>
      <c r="J370" s="302">
        <v>1</v>
      </c>
      <c r="K370" s="202"/>
    </row>
    <row r="371" spans="1:11" ht="63" x14ac:dyDescent="0.25">
      <c r="A371" s="327"/>
      <c r="B371" s="345"/>
      <c r="C371" s="403"/>
      <c r="D371" s="361"/>
      <c r="E371" s="361"/>
      <c r="F371" s="453"/>
      <c r="G371" s="203" t="s">
        <v>100</v>
      </c>
      <c r="H371" s="303">
        <v>1</v>
      </c>
      <c r="I371" s="197">
        <v>0.19550000000000001</v>
      </c>
      <c r="J371" s="197">
        <f>I371/H371</f>
        <v>0.19550000000000001</v>
      </c>
      <c r="K371" s="202"/>
    </row>
    <row r="372" spans="1:11" ht="94.5" customHeight="1" x14ac:dyDescent="0.25">
      <c r="A372" s="357"/>
      <c r="B372" s="346"/>
      <c r="C372" s="404"/>
      <c r="D372" s="362"/>
      <c r="E372" s="362"/>
      <c r="F372" s="454"/>
      <c r="G372" s="203" t="s">
        <v>101</v>
      </c>
      <c r="H372" s="303">
        <v>1</v>
      </c>
      <c r="I372" s="197">
        <v>0.30990000000000001</v>
      </c>
      <c r="J372" s="197">
        <f>I372/H372</f>
        <v>0.30990000000000001</v>
      </c>
      <c r="K372" s="202"/>
    </row>
    <row r="373" spans="1:11" ht="15.75" x14ac:dyDescent="0.25">
      <c r="A373" s="113"/>
      <c r="B373" s="351" t="s">
        <v>19</v>
      </c>
      <c r="C373" s="352"/>
      <c r="D373" s="252">
        <f>SUM(D351:D372)</f>
        <v>5215.0254100000002</v>
      </c>
      <c r="E373" s="252">
        <f>SUM(E351:E372)</f>
        <v>1306.5086799999999</v>
      </c>
      <c r="F373" s="253">
        <f>E373/D373</f>
        <v>0.25052776876114968</v>
      </c>
      <c r="G373" s="215"/>
      <c r="H373" s="100"/>
      <c r="I373" s="100"/>
      <c r="J373" s="100"/>
      <c r="K373" s="215"/>
    </row>
    <row r="374" spans="1:11" ht="15.75" x14ac:dyDescent="0.25">
      <c r="A374" s="326">
        <v>17</v>
      </c>
      <c r="B374" s="382" t="s">
        <v>176</v>
      </c>
      <c r="C374" s="330" t="s">
        <v>15</v>
      </c>
      <c r="D374" s="332">
        <v>500.01377000000002</v>
      </c>
      <c r="E374" s="318">
        <v>300</v>
      </c>
      <c r="F374" s="339">
        <f>E374/D374</f>
        <v>0.59998347645505845</v>
      </c>
      <c r="G374" s="400" t="s">
        <v>102</v>
      </c>
      <c r="H374" s="401"/>
      <c r="I374" s="401"/>
      <c r="J374" s="401"/>
      <c r="K374" s="402"/>
    </row>
    <row r="375" spans="1:11" ht="31.5" x14ac:dyDescent="0.25">
      <c r="A375" s="327"/>
      <c r="B375" s="383"/>
      <c r="C375" s="347"/>
      <c r="D375" s="348"/>
      <c r="E375" s="349"/>
      <c r="F375" s="340"/>
      <c r="G375" s="150" t="s">
        <v>116</v>
      </c>
      <c r="H375" s="153">
        <v>2</v>
      </c>
      <c r="I375" s="153">
        <v>2</v>
      </c>
      <c r="J375" s="159">
        <f>I375/H375</f>
        <v>1</v>
      </c>
      <c r="K375" s="150"/>
    </row>
    <row r="376" spans="1:11" ht="33.75" customHeight="1" x14ac:dyDescent="0.25">
      <c r="A376" s="327"/>
      <c r="B376" s="383"/>
      <c r="C376" s="347"/>
      <c r="D376" s="348"/>
      <c r="E376" s="349"/>
      <c r="F376" s="340"/>
      <c r="G376" s="322" t="s">
        <v>103</v>
      </c>
      <c r="H376" s="323"/>
      <c r="I376" s="323"/>
      <c r="J376" s="323"/>
      <c r="K376" s="324"/>
    </row>
    <row r="377" spans="1:11" ht="47.25" x14ac:dyDescent="0.25">
      <c r="A377" s="327"/>
      <c r="B377" s="383"/>
      <c r="C377" s="331"/>
      <c r="D377" s="333"/>
      <c r="E377" s="319"/>
      <c r="F377" s="341"/>
      <c r="G377" s="150" t="s">
        <v>115</v>
      </c>
      <c r="H377" s="153">
        <v>37</v>
      </c>
      <c r="I377" s="153">
        <v>37</v>
      </c>
      <c r="J377" s="159">
        <f>I377/H377</f>
        <v>1</v>
      </c>
      <c r="K377" s="150"/>
    </row>
    <row r="378" spans="1:11" ht="94.5" x14ac:dyDescent="0.25">
      <c r="A378" s="327"/>
      <c r="B378" s="383"/>
      <c r="C378" s="153" t="s">
        <v>28</v>
      </c>
      <c r="D378" s="162">
        <v>676.85500000000002</v>
      </c>
      <c r="E378" s="154">
        <v>0</v>
      </c>
      <c r="F378" s="159">
        <f>E378/D378</f>
        <v>0</v>
      </c>
      <c r="G378" s="150" t="s">
        <v>182</v>
      </c>
      <c r="H378" s="153">
        <v>15</v>
      </c>
      <c r="I378" s="153">
        <v>15</v>
      </c>
      <c r="J378" s="159">
        <f>I378/H378</f>
        <v>1</v>
      </c>
      <c r="K378" s="186"/>
    </row>
    <row r="379" spans="1:11" ht="63" x14ac:dyDescent="0.25">
      <c r="A379" s="327"/>
      <c r="B379" s="383"/>
      <c r="C379" s="325"/>
      <c r="D379" s="325"/>
      <c r="E379" s="325"/>
      <c r="F379" s="330"/>
      <c r="G379" s="150" t="s">
        <v>183</v>
      </c>
      <c r="H379" s="153">
        <v>25</v>
      </c>
      <c r="I379" s="153">
        <v>40</v>
      </c>
      <c r="J379" s="159">
        <f>I379/H379</f>
        <v>1.6</v>
      </c>
      <c r="K379" s="170"/>
    </row>
    <row r="380" spans="1:11" ht="31.5" x14ac:dyDescent="0.25">
      <c r="A380" s="327"/>
      <c r="B380" s="383"/>
      <c r="C380" s="325"/>
      <c r="D380" s="325"/>
      <c r="E380" s="325"/>
      <c r="F380" s="347"/>
      <c r="G380" s="150" t="s">
        <v>415</v>
      </c>
      <c r="H380" s="153">
        <v>8</v>
      </c>
      <c r="I380" s="153">
        <v>9</v>
      </c>
      <c r="J380" s="175">
        <f>I380/H380</f>
        <v>1.125</v>
      </c>
      <c r="K380" s="150"/>
    </row>
    <row r="381" spans="1:11" ht="31.5" x14ac:dyDescent="0.25">
      <c r="A381" s="327"/>
      <c r="B381" s="383"/>
      <c r="C381" s="325"/>
      <c r="D381" s="325"/>
      <c r="E381" s="325"/>
      <c r="F381" s="347"/>
      <c r="G381" s="150" t="s">
        <v>589</v>
      </c>
      <c r="H381" s="194">
        <v>1</v>
      </c>
      <c r="I381" s="153">
        <v>1</v>
      </c>
      <c r="J381" s="307">
        <f>I381/H381</f>
        <v>1</v>
      </c>
      <c r="K381" s="150"/>
    </row>
    <row r="382" spans="1:11" ht="15.75" x14ac:dyDescent="0.25">
      <c r="A382" s="327"/>
      <c r="B382" s="383"/>
      <c r="C382" s="325"/>
      <c r="D382" s="325"/>
      <c r="E382" s="325"/>
      <c r="F382" s="347"/>
      <c r="G382" s="322" t="s">
        <v>104</v>
      </c>
      <c r="H382" s="323"/>
      <c r="I382" s="323"/>
      <c r="J382" s="323"/>
      <c r="K382" s="324"/>
    </row>
    <row r="383" spans="1:11" ht="63" x14ac:dyDescent="0.25">
      <c r="A383" s="327"/>
      <c r="B383" s="383"/>
      <c r="C383" s="325"/>
      <c r="D383" s="325"/>
      <c r="E383" s="325"/>
      <c r="F383" s="347"/>
      <c r="G383" s="173" t="s">
        <v>117</v>
      </c>
      <c r="H383" s="160">
        <v>700</v>
      </c>
      <c r="I383" s="160">
        <v>319</v>
      </c>
      <c r="J383" s="181">
        <f>I383/H383</f>
        <v>0.45571428571428574</v>
      </c>
      <c r="K383" s="218"/>
    </row>
    <row r="384" spans="1:11" ht="63" x14ac:dyDescent="0.25">
      <c r="A384" s="357"/>
      <c r="B384" s="384"/>
      <c r="C384" s="325"/>
      <c r="D384" s="325"/>
      <c r="E384" s="325"/>
      <c r="F384" s="331"/>
      <c r="G384" s="173" t="s">
        <v>591</v>
      </c>
      <c r="H384" s="160">
        <v>5200</v>
      </c>
      <c r="I384" s="160">
        <v>2535</v>
      </c>
      <c r="J384" s="181">
        <f>I384/H384</f>
        <v>0.48749999999999999</v>
      </c>
      <c r="K384" s="218"/>
    </row>
    <row r="385" spans="1:11" ht="15.75" x14ac:dyDescent="0.25">
      <c r="A385" s="127"/>
      <c r="B385" s="351" t="s">
        <v>19</v>
      </c>
      <c r="C385" s="352"/>
      <c r="D385" s="105">
        <f>D374+D378</f>
        <v>1176.86877</v>
      </c>
      <c r="E385" s="105">
        <f>E374+E378</f>
        <v>300</v>
      </c>
      <c r="F385" s="104">
        <f>E385/D385</f>
        <v>0.25491372330323625</v>
      </c>
      <c r="G385" s="215"/>
      <c r="H385" s="100"/>
      <c r="I385" s="100"/>
      <c r="J385" s="100"/>
      <c r="K385" s="215"/>
    </row>
    <row r="386" spans="1:11" ht="110.25" x14ac:dyDescent="0.25">
      <c r="A386" s="13">
        <v>18</v>
      </c>
      <c r="B386" s="158" t="s">
        <v>105</v>
      </c>
      <c r="C386" s="468" t="s">
        <v>106</v>
      </c>
      <c r="D386" s="469"/>
      <c r="E386" s="469"/>
      <c r="F386" s="470"/>
      <c r="G386" s="170" t="s">
        <v>107</v>
      </c>
      <c r="H386" s="169">
        <v>79</v>
      </c>
      <c r="I386" s="169">
        <v>0</v>
      </c>
      <c r="J386" s="270">
        <f>I386/H386</f>
        <v>0</v>
      </c>
      <c r="K386" s="170" t="s">
        <v>204</v>
      </c>
    </row>
    <row r="387" spans="1:11" ht="15.75" x14ac:dyDescent="0.25">
      <c r="A387" s="113"/>
      <c r="B387" s="351" t="s">
        <v>19</v>
      </c>
      <c r="C387" s="352"/>
      <c r="D387" s="225"/>
      <c r="E387" s="225"/>
      <c r="F387" s="244"/>
      <c r="G387" s="215"/>
      <c r="H387" s="100"/>
      <c r="I387" s="100"/>
      <c r="J387" s="100"/>
      <c r="K387" s="215"/>
    </row>
    <row r="388" spans="1:11" ht="15.75" x14ac:dyDescent="0.25">
      <c r="A388" s="330">
        <v>19</v>
      </c>
      <c r="B388" s="354" t="s">
        <v>177</v>
      </c>
      <c r="C388" s="350" t="s">
        <v>15</v>
      </c>
      <c r="D388" s="318">
        <v>1128</v>
      </c>
      <c r="E388" s="318">
        <v>240</v>
      </c>
      <c r="F388" s="386">
        <f>E388/D388</f>
        <v>0.21276595744680851</v>
      </c>
      <c r="G388" s="322" t="s">
        <v>592</v>
      </c>
      <c r="H388" s="323"/>
      <c r="I388" s="323"/>
      <c r="J388" s="323"/>
      <c r="K388" s="324"/>
    </row>
    <row r="389" spans="1:11" ht="141.75" x14ac:dyDescent="0.25">
      <c r="A389" s="347"/>
      <c r="B389" s="355"/>
      <c r="C389" s="350"/>
      <c r="D389" s="319"/>
      <c r="E389" s="319"/>
      <c r="F389" s="388"/>
      <c r="G389" s="150" t="s">
        <v>593</v>
      </c>
      <c r="H389" s="153">
        <v>9</v>
      </c>
      <c r="I389" s="153">
        <v>7</v>
      </c>
      <c r="J389" s="155">
        <f>I389/H389</f>
        <v>0.77777777777777779</v>
      </c>
      <c r="K389" s="172" t="s">
        <v>340</v>
      </c>
    </row>
    <row r="390" spans="1:11" ht="15.75" x14ac:dyDescent="0.25">
      <c r="A390" s="347"/>
      <c r="B390" s="355"/>
      <c r="C390" s="363" t="s">
        <v>28</v>
      </c>
      <c r="D390" s="318">
        <v>0</v>
      </c>
      <c r="E390" s="318">
        <v>0</v>
      </c>
      <c r="F390" s="320">
        <v>0</v>
      </c>
      <c r="G390" s="322" t="s">
        <v>594</v>
      </c>
      <c r="H390" s="323"/>
      <c r="I390" s="323"/>
      <c r="J390" s="323"/>
      <c r="K390" s="324"/>
    </row>
    <row r="391" spans="1:11" ht="164.25" customHeight="1" x14ac:dyDescent="0.25">
      <c r="A391" s="331"/>
      <c r="B391" s="356"/>
      <c r="C391" s="364"/>
      <c r="D391" s="319"/>
      <c r="E391" s="319"/>
      <c r="F391" s="321"/>
      <c r="G391" s="150" t="s">
        <v>623</v>
      </c>
      <c r="H391" s="153">
        <v>14</v>
      </c>
      <c r="I391" s="153">
        <v>0</v>
      </c>
      <c r="J391" s="159">
        <f>I391/H391</f>
        <v>0</v>
      </c>
      <c r="K391" s="150" t="s">
        <v>590</v>
      </c>
    </row>
    <row r="392" spans="1:11" ht="15.75" x14ac:dyDescent="0.25">
      <c r="A392" s="113"/>
      <c r="B392" s="351" t="s">
        <v>19</v>
      </c>
      <c r="C392" s="352"/>
      <c r="D392" s="105">
        <f>SUM(D388:D390)</f>
        <v>1128</v>
      </c>
      <c r="E392" s="105">
        <f>SUM(E388:E390)</f>
        <v>240</v>
      </c>
      <c r="F392" s="104">
        <f>E392/D392</f>
        <v>0.21276595744680851</v>
      </c>
      <c r="G392" s="215"/>
      <c r="H392" s="100"/>
      <c r="I392" s="100"/>
      <c r="J392" s="100"/>
      <c r="K392" s="215"/>
    </row>
    <row r="393" spans="1:11" ht="32.25" customHeight="1" x14ac:dyDescent="0.25">
      <c r="A393" s="325">
        <v>20</v>
      </c>
      <c r="B393" s="344" t="s">
        <v>184</v>
      </c>
      <c r="C393" s="153" t="s">
        <v>15</v>
      </c>
      <c r="D393" s="162">
        <v>20125.82733</v>
      </c>
      <c r="E393" s="162">
        <v>1793.90717</v>
      </c>
      <c r="F393" s="155">
        <f>E393/D393</f>
        <v>8.9134580188212312E-2</v>
      </c>
      <c r="G393" s="150" t="s">
        <v>618</v>
      </c>
      <c r="H393" s="153">
        <v>3</v>
      </c>
      <c r="I393" s="153">
        <v>0</v>
      </c>
      <c r="J393" s="159">
        <f>I393/H393</f>
        <v>0</v>
      </c>
      <c r="K393" s="150" t="s">
        <v>203</v>
      </c>
    </row>
    <row r="394" spans="1:11" ht="55.5" customHeight="1" x14ac:dyDescent="0.25">
      <c r="A394" s="325"/>
      <c r="B394" s="345"/>
      <c r="C394" s="153" t="s">
        <v>28</v>
      </c>
      <c r="D394" s="162">
        <v>9556.4947200000006</v>
      </c>
      <c r="E394" s="162">
        <v>235.09724</v>
      </c>
      <c r="F394" s="155">
        <f>E394/D394</f>
        <v>2.4600781655640364E-2</v>
      </c>
      <c r="G394" s="150" t="s">
        <v>619</v>
      </c>
      <c r="H394" s="153">
        <v>9</v>
      </c>
      <c r="I394" s="153">
        <v>0</v>
      </c>
      <c r="J394" s="159">
        <f>I394/H394</f>
        <v>0</v>
      </c>
      <c r="K394" s="218" t="s">
        <v>203</v>
      </c>
    </row>
    <row r="395" spans="1:11" ht="31.5" x14ac:dyDescent="0.25">
      <c r="A395" s="325"/>
      <c r="B395" s="345"/>
      <c r="C395" s="325" t="s">
        <v>23</v>
      </c>
      <c r="D395" s="353">
        <v>70080.961280000003</v>
      </c>
      <c r="E395" s="353">
        <v>1724.04639</v>
      </c>
      <c r="F395" s="385">
        <f>E395/D395</f>
        <v>2.4600781132435971E-2</v>
      </c>
      <c r="G395" s="150" t="s">
        <v>620</v>
      </c>
      <c r="H395" s="153">
        <v>1</v>
      </c>
      <c r="I395" s="153">
        <v>0</v>
      </c>
      <c r="J395" s="159">
        <f>I395/H395</f>
        <v>0</v>
      </c>
      <c r="K395" s="218" t="s">
        <v>203</v>
      </c>
    </row>
    <row r="396" spans="1:11" ht="31.5" x14ac:dyDescent="0.25">
      <c r="A396" s="325"/>
      <c r="B396" s="345"/>
      <c r="C396" s="325"/>
      <c r="D396" s="353"/>
      <c r="E396" s="353"/>
      <c r="F396" s="385"/>
      <c r="G396" s="150" t="s">
        <v>621</v>
      </c>
      <c r="H396" s="153">
        <v>19.559999999999999</v>
      </c>
      <c r="I396" s="153">
        <v>0</v>
      </c>
      <c r="J396" s="159">
        <f>I396/H396</f>
        <v>0</v>
      </c>
      <c r="K396" s="218" t="s">
        <v>203</v>
      </c>
    </row>
    <row r="397" spans="1:11" ht="31.5" x14ac:dyDescent="0.25">
      <c r="A397" s="325"/>
      <c r="B397" s="346"/>
      <c r="C397" s="325"/>
      <c r="D397" s="353"/>
      <c r="E397" s="353"/>
      <c r="F397" s="385"/>
      <c r="G397" s="150" t="s">
        <v>622</v>
      </c>
      <c r="H397" s="153">
        <v>1.85</v>
      </c>
      <c r="I397" s="153">
        <v>0</v>
      </c>
      <c r="J397" s="159">
        <f>I397/H397</f>
        <v>0</v>
      </c>
      <c r="K397" s="218" t="s">
        <v>203</v>
      </c>
    </row>
    <row r="398" spans="1:11" ht="15.75" x14ac:dyDescent="0.25">
      <c r="A398" s="142"/>
      <c r="B398" s="351" t="s">
        <v>108</v>
      </c>
      <c r="C398" s="352"/>
      <c r="D398" s="105">
        <f>SUM(D393:D397)</f>
        <v>99763.283330000006</v>
      </c>
      <c r="E398" s="105">
        <f>SUM(E393:E397)</f>
        <v>3753.0508</v>
      </c>
      <c r="F398" s="104">
        <f>E398/D398</f>
        <v>3.7619559769154202E-2</v>
      </c>
      <c r="G398" s="114"/>
      <c r="H398" s="113"/>
      <c r="I398" s="113"/>
      <c r="J398" s="113"/>
      <c r="K398" s="114"/>
    </row>
    <row r="399" spans="1:11" x14ac:dyDescent="0.25">
      <c r="A399" s="330">
        <v>21</v>
      </c>
      <c r="B399" s="382" t="s">
        <v>207</v>
      </c>
      <c r="C399" s="330" t="s">
        <v>15</v>
      </c>
      <c r="D399" s="332">
        <v>441.97107999999997</v>
      </c>
      <c r="E399" s="332">
        <v>321.52107999999998</v>
      </c>
      <c r="F399" s="386">
        <f>E399/D399</f>
        <v>0.72747085623792396</v>
      </c>
      <c r="G399" s="328" t="s">
        <v>416</v>
      </c>
      <c r="H399" s="330">
        <v>10</v>
      </c>
      <c r="I399" s="330">
        <v>14</v>
      </c>
      <c r="J399" s="339">
        <f>I399/H399</f>
        <v>1.4</v>
      </c>
      <c r="K399" s="328" t="s">
        <v>417</v>
      </c>
    </row>
    <row r="400" spans="1:11" ht="130.5" customHeight="1" x14ac:dyDescent="0.25">
      <c r="A400" s="347"/>
      <c r="B400" s="383"/>
      <c r="C400" s="331"/>
      <c r="D400" s="333"/>
      <c r="E400" s="333"/>
      <c r="F400" s="388"/>
      <c r="G400" s="329"/>
      <c r="H400" s="331"/>
      <c r="I400" s="331"/>
      <c r="J400" s="341"/>
      <c r="K400" s="329"/>
    </row>
    <row r="401" spans="1:11" ht="177.75" customHeight="1" x14ac:dyDescent="0.25">
      <c r="A401" s="347"/>
      <c r="B401" s="383"/>
      <c r="C401" s="330" t="s">
        <v>28</v>
      </c>
      <c r="D401" s="318">
        <v>0</v>
      </c>
      <c r="E401" s="318">
        <v>0</v>
      </c>
      <c r="F401" s="339">
        <v>0</v>
      </c>
      <c r="G401" s="173" t="s">
        <v>119</v>
      </c>
      <c r="H401" s="160">
        <v>8</v>
      </c>
      <c r="I401" s="160">
        <v>0</v>
      </c>
      <c r="J401" s="185">
        <f>I401/H401</f>
        <v>0</v>
      </c>
      <c r="K401" s="150" t="s">
        <v>267</v>
      </c>
    </row>
    <row r="402" spans="1:11" ht="173.25" x14ac:dyDescent="0.25">
      <c r="A402" s="331"/>
      <c r="B402" s="384"/>
      <c r="C402" s="331"/>
      <c r="D402" s="319"/>
      <c r="E402" s="319"/>
      <c r="F402" s="341"/>
      <c r="G402" s="173" t="s">
        <v>339</v>
      </c>
      <c r="H402" s="160">
        <v>43</v>
      </c>
      <c r="I402" s="160">
        <v>0</v>
      </c>
      <c r="J402" s="185">
        <f>I402/H402</f>
        <v>0</v>
      </c>
      <c r="K402" s="150" t="s">
        <v>268</v>
      </c>
    </row>
    <row r="403" spans="1:11" ht="15.75" x14ac:dyDescent="0.25">
      <c r="A403" s="113"/>
      <c r="B403" s="351" t="s">
        <v>108</v>
      </c>
      <c r="C403" s="352"/>
      <c r="D403" s="105">
        <f>D399+D401</f>
        <v>441.97107999999997</v>
      </c>
      <c r="E403" s="105">
        <f>E399+E401</f>
        <v>321.52107999999998</v>
      </c>
      <c r="F403" s="104">
        <f>E403/D403</f>
        <v>0.72747085623792396</v>
      </c>
      <c r="G403" s="114"/>
      <c r="H403" s="113"/>
      <c r="I403" s="113"/>
      <c r="J403" s="113"/>
      <c r="K403" s="114"/>
    </row>
    <row r="404" spans="1:11" ht="22.5" customHeight="1" x14ac:dyDescent="0.25">
      <c r="A404" s="326">
        <v>22</v>
      </c>
      <c r="B404" s="344" t="s">
        <v>243</v>
      </c>
      <c r="C404" s="163" t="s">
        <v>15</v>
      </c>
      <c r="D404" s="308">
        <v>0</v>
      </c>
      <c r="E404" s="308">
        <v>0</v>
      </c>
      <c r="F404" s="309">
        <v>0</v>
      </c>
      <c r="G404" s="322" t="s">
        <v>109</v>
      </c>
      <c r="H404" s="334"/>
      <c r="I404" s="334"/>
      <c r="J404" s="334"/>
      <c r="K404" s="335"/>
    </row>
    <row r="405" spans="1:11" ht="77.25" customHeight="1" x14ac:dyDescent="0.25">
      <c r="A405" s="327"/>
      <c r="B405" s="345"/>
      <c r="C405" s="160" t="s">
        <v>28</v>
      </c>
      <c r="D405" s="187">
        <v>0</v>
      </c>
      <c r="E405" s="187">
        <v>0</v>
      </c>
      <c r="F405" s="185">
        <v>0</v>
      </c>
      <c r="G405" s="150" t="s">
        <v>595</v>
      </c>
      <c r="H405" s="153">
        <v>39</v>
      </c>
      <c r="I405" s="153">
        <v>0</v>
      </c>
      <c r="J405" s="159">
        <f>I405/H405</f>
        <v>0</v>
      </c>
      <c r="K405" s="150"/>
    </row>
    <row r="406" spans="1:11" ht="15.75" x14ac:dyDescent="0.25">
      <c r="A406" s="113"/>
      <c r="B406" s="351" t="s">
        <v>108</v>
      </c>
      <c r="C406" s="352"/>
      <c r="D406" s="295">
        <f>SUM(D404:D405)</f>
        <v>0</v>
      </c>
      <c r="E406" s="295">
        <f>SUM(E404:E405)</f>
        <v>0</v>
      </c>
      <c r="F406" s="224">
        <v>0</v>
      </c>
      <c r="G406" s="114"/>
      <c r="H406" s="113"/>
      <c r="I406" s="113"/>
      <c r="J406" s="113"/>
      <c r="K406" s="114"/>
    </row>
    <row r="407" spans="1:11" ht="15.75" x14ac:dyDescent="0.25">
      <c r="A407" s="330">
        <v>23</v>
      </c>
      <c r="B407" s="344" t="s">
        <v>241</v>
      </c>
      <c r="C407" s="204" t="s">
        <v>15</v>
      </c>
      <c r="D407" s="162">
        <v>9090.6368299999995</v>
      </c>
      <c r="E407" s="162">
        <v>13.428000000000001</v>
      </c>
      <c r="F407" s="155">
        <f>E407/D407</f>
        <v>1.4771242379506653E-3</v>
      </c>
      <c r="G407" s="328" t="s">
        <v>611</v>
      </c>
      <c r="H407" s="332">
        <v>70.900000000000006</v>
      </c>
      <c r="I407" s="318">
        <v>0</v>
      </c>
      <c r="J407" s="339">
        <f>I407/H407</f>
        <v>0</v>
      </c>
      <c r="K407" s="336"/>
    </row>
    <row r="408" spans="1:11" ht="15.75" x14ac:dyDescent="0.25">
      <c r="A408" s="347"/>
      <c r="B408" s="345"/>
      <c r="C408" s="153" t="s">
        <v>28</v>
      </c>
      <c r="D408" s="154">
        <v>0</v>
      </c>
      <c r="E408" s="154">
        <v>0</v>
      </c>
      <c r="F408" s="159">
        <v>0</v>
      </c>
      <c r="G408" s="343"/>
      <c r="H408" s="348"/>
      <c r="I408" s="349"/>
      <c r="J408" s="340"/>
      <c r="K408" s="337"/>
    </row>
    <row r="409" spans="1:11" ht="50.25" customHeight="1" x14ac:dyDescent="0.25">
      <c r="A409" s="347"/>
      <c r="B409" s="345"/>
      <c r="C409" s="153" t="s">
        <v>23</v>
      </c>
      <c r="D409" s="154">
        <v>0</v>
      </c>
      <c r="E409" s="154">
        <v>0</v>
      </c>
      <c r="F409" s="159">
        <v>0</v>
      </c>
      <c r="G409" s="343"/>
      <c r="H409" s="348"/>
      <c r="I409" s="349"/>
      <c r="J409" s="341"/>
      <c r="K409" s="338"/>
    </row>
    <row r="410" spans="1:11" ht="94.5" x14ac:dyDescent="0.25">
      <c r="A410" s="347"/>
      <c r="B410" s="346"/>
      <c r="C410" s="212"/>
      <c r="D410" s="162"/>
      <c r="E410" s="153"/>
      <c r="F410" s="155"/>
      <c r="G410" s="150" t="s">
        <v>612</v>
      </c>
      <c r="H410" s="154">
        <v>1</v>
      </c>
      <c r="I410" s="154">
        <v>0</v>
      </c>
      <c r="J410" s="270">
        <v>0</v>
      </c>
      <c r="K410" s="219"/>
    </row>
    <row r="411" spans="1:11" ht="15.75" x14ac:dyDescent="0.25">
      <c r="A411" s="143"/>
      <c r="B411" s="351" t="s">
        <v>108</v>
      </c>
      <c r="C411" s="352"/>
      <c r="D411" s="105">
        <f>SUM(D407:D409)</f>
        <v>9090.6368299999995</v>
      </c>
      <c r="E411" s="105">
        <f>SUM(E407:E409)</f>
        <v>13.428000000000001</v>
      </c>
      <c r="F411" s="104">
        <f>E411/D411</f>
        <v>1.4771242379506653E-3</v>
      </c>
      <c r="G411" s="114"/>
      <c r="H411" s="113"/>
      <c r="I411" s="113"/>
      <c r="J411" s="113"/>
      <c r="K411" s="220"/>
    </row>
    <row r="412" spans="1:11" ht="47.25" x14ac:dyDescent="0.25">
      <c r="A412" s="347">
        <v>24</v>
      </c>
      <c r="B412" s="345" t="s">
        <v>242</v>
      </c>
      <c r="C412" s="330" t="s">
        <v>15</v>
      </c>
      <c r="D412" s="332">
        <v>65.8</v>
      </c>
      <c r="E412" s="332">
        <v>11.635999999999999</v>
      </c>
      <c r="F412" s="386">
        <f>E412/D412</f>
        <v>0.17683890577507599</v>
      </c>
      <c r="G412" s="152" t="s">
        <v>613</v>
      </c>
      <c r="H412" s="153">
        <v>39793</v>
      </c>
      <c r="I412" s="153">
        <v>15661</v>
      </c>
      <c r="J412" s="155">
        <f>I412/H412</f>
        <v>0.39356168170281203</v>
      </c>
      <c r="K412" s="219"/>
    </row>
    <row r="413" spans="1:11" ht="47.25" x14ac:dyDescent="0.25">
      <c r="A413" s="347"/>
      <c r="B413" s="345"/>
      <c r="C413" s="347"/>
      <c r="D413" s="348"/>
      <c r="E413" s="348"/>
      <c r="F413" s="387"/>
      <c r="G413" s="152" t="s">
        <v>614</v>
      </c>
      <c r="H413" s="153">
        <v>170</v>
      </c>
      <c r="I413" s="153">
        <v>93</v>
      </c>
      <c r="J413" s="155">
        <f>I413/H413</f>
        <v>0.54705882352941182</v>
      </c>
      <c r="K413" s="173"/>
    </row>
    <row r="414" spans="1:11" ht="47.25" x14ac:dyDescent="0.25">
      <c r="A414" s="347"/>
      <c r="B414" s="345"/>
      <c r="C414" s="347"/>
      <c r="D414" s="348"/>
      <c r="E414" s="348"/>
      <c r="F414" s="387"/>
      <c r="G414" s="152" t="s">
        <v>615</v>
      </c>
      <c r="H414" s="153">
        <v>120</v>
      </c>
      <c r="I414" s="153">
        <v>63</v>
      </c>
      <c r="J414" s="155">
        <f>I414/H414</f>
        <v>0.52500000000000002</v>
      </c>
      <c r="K414" s="170"/>
    </row>
    <row r="415" spans="1:11" ht="47.25" x14ac:dyDescent="0.25">
      <c r="A415" s="347"/>
      <c r="B415" s="345"/>
      <c r="C415" s="347"/>
      <c r="D415" s="348"/>
      <c r="E415" s="348"/>
      <c r="F415" s="387"/>
      <c r="G415" s="152" t="s">
        <v>616</v>
      </c>
      <c r="H415" s="153">
        <v>3500</v>
      </c>
      <c r="I415" s="153">
        <v>1791</v>
      </c>
      <c r="J415" s="155">
        <f>I415/H415</f>
        <v>0.51171428571428568</v>
      </c>
      <c r="K415" s="219"/>
    </row>
    <row r="416" spans="1:11" ht="94.5" customHeight="1" x14ac:dyDescent="0.25">
      <c r="A416" s="331"/>
      <c r="B416" s="346"/>
      <c r="C416" s="331"/>
      <c r="D416" s="333"/>
      <c r="E416" s="333"/>
      <c r="F416" s="388"/>
      <c r="G416" s="152" t="s">
        <v>617</v>
      </c>
      <c r="H416" s="153">
        <v>9</v>
      </c>
      <c r="I416" s="153">
        <v>3</v>
      </c>
      <c r="J416" s="155">
        <f>I416/H416</f>
        <v>0.33333333333333331</v>
      </c>
      <c r="K416" s="170" t="s">
        <v>250</v>
      </c>
    </row>
    <row r="417" spans="1:11" ht="15.75" x14ac:dyDescent="0.25">
      <c r="A417" s="113"/>
      <c r="B417" s="351" t="s">
        <v>108</v>
      </c>
      <c r="C417" s="352"/>
      <c r="D417" s="105">
        <f>D412</f>
        <v>65.8</v>
      </c>
      <c r="E417" s="236">
        <f>E412</f>
        <v>11.635999999999999</v>
      </c>
      <c r="F417" s="104">
        <f>E417/D417</f>
        <v>0.17683890577507599</v>
      </c>
      <c r="G417" s="114"/>
      <c r="H417" s="113"/>
      <c r="I417" s="113"/>
      <c r="J417" s="113"/>
      <c r="K417" s="114"/>
    </row>
    <row r="418" spans="1:11" ht="15.75" customHeight="1" x14ac:dyDescent="0.25">
      <c r="A418" s="325">
        <v>25</v>
      </c>
      <c r="B418" s="342" t="s">
        <v>202</v>
      </c>
      <c r="C418" s="330" t="s">
        <v>15</v>
      </c>
      <c r="D418" s="318">
        <v>333</v>
      </c>
      <c r="E418" s="318">
        <v>0</v>
      </c>
      <c r="F418" s="339">
        <v>0</v>
      </c>
      <c r="G418" s="322" t="s">
        <v>338</v>
      </c>
      <c r="H418" s="323"/>
      <c r="I418" s="323"/>
      <c r="J418" s="323"/>
      <c r="K418" s="324"/>
    </row>
    <row r="419" spans="1:11" ht="85.5" customHeight="1" x14ac:dyDescent="0.25">
      <c r="A419" s="325"/>
      <c r="B419" s="342"/>
      <c r="C419" s="347"/>
      <c r="D419" s="349"/>
      <c r="E419" s="349"/>
      <c r="F419" s="340"/>
      <c r="G419" s="150" t="s">
        <v>185</v>
      </c>
      <c r="H419" s="153">
        <v>0.1</v>
      </c>
      <c r="I419" s="153">
        <v>0</v>
      </c>
      <c r="J419" s="153">
        <v>0</v>
      </c>
      <c r="K419" s="336" t="s">
        <v>597</v>
      </c>
    </row>
    <row r="420" spans="1:11" ht="31.5" x14ac:dyDescent="0.25">
      <c r="A420" s="325"/>
      <c r="B420" s="342"/>
      <c r="C420" s="347"/>
      <c r="D420" s="349"/>
      <c r="E420" s="349"/>
      <c r="F420" s="340"/>
      <c r="G420" s="170" t="s">
        <v>418</v>
      </c>
      <c r="H420" s="169">
        <v>1</v>
      </c>
      <c r="I420" s="169">
        <v>1</v>
      </c>
      <c r="J420" s="169">
        <v>0</v>
      </c>
      <c r="K420" s="337"/>
    </row>
    <row r="421" spans="1:11" ht="31.5" x14ac:dyDescent="0.25">
      <c r="A421" s="325"/>
      <c r="B421" s="342"/>
      <c r="C421" s="347"/>
      <c r="D421" s="349"/>
      <c r="E421" s="349"/>
      <c r="F421" s="340"/>
      <c r="G421" s="150" t="s">
        <v>419</v>
      </c>
      <c r="H421" s="153">
        <v>1</v>
      </c>
      <c r="I421" s="153">
        <v>0</v>
      </c>
      <c r="J421" s="153">
        <v>0</v>
      </c>
      <c r="K421" s="337"/>
    </row>
    <row r="422" spans="1:11" ht="78.75" customHeight="1" x14ac:dyDescent="0.25">
      <c r="A422" s="325"/>
      <c r="B422" s="342"/>
      <c r="C422" s="331"/>
      <c r="D422" s="319"/>
      <c r="E422" s="319"/>
      <c r="F422" s="341"/>
      <c r="G422" s="189" t="s">
        <v>596</v>
      </c>
      <c r="H422" s="161">
        <v>10</v>
      </c>
      <c r="I422" s="161">
        <v>0</v>
      </c>
      <c r="J422" s="161">
        <v>0</v>
      </c>
      <c r="K422" s="338"/>
    </row>
    <row r="423" spans="1:11" ht="15.75" x14ac:dyDescent="0.25">
      <c r="A423" s="144"/>
      <c r="B423" s="125" t="s">
        <v>19</v>
      </c>
      <c r="C423" s="254"/>
      <c r="D423" s="310">
        <f>D418+D422</f>
        <v>333</v>
      </c>
      <c r="E423" s="310">
        <f>E418+E422</f>
        <v>0</v>
      </c>
      <c r="F423" s="311">
        <v>0</v>
      </c>
      <c r="G423" s="113"/>
      <c r="H423" s="113"/>
      <c r="I423" s="113"/>
      <c r="J423" s="113"/>
      <c r="K423" s="114"/>
    </row>
    <row r="424" spans="1:11" ht="15.75" customHeight="1" x14ac:dyDescent="0.25">
      <c r="A424" s="330">
        <v>26</v>
      </c>
      <c r="B424" s="344" t="s">
        <v>205</v>
      </c>
      <c r="C424" s="325" t="s">
        <v>15</v>
      </c>
      <c r="D424" s="353">
        <v>14151.0363</v>
      </c>
      <c r="E424" s="353">
        <v>608.29906000000005</v>
      </c>
      <c r="F424" s="385">
        <f>E424/D424</f>
        <v>4.2986184693766923E-2</v>
      </c>
      <c r="G424" s="328" t="s">
        <v>600</v>
      </c>
      <c r="H424" s="330">
        <v>1</v>
      </c>
      <c r="I424" s="330">
        <v>0</v>
      </c>
      <c r="J424" s="339">
        <f>I424/H424</f>
        <v>0</v>
      </c>
      <c r="K424" s="336" t="s">
        <v>597</v>
      </c>
    </row>
    <row r="425" spans="1:11" ht="15" customHeight="1" x14ac:dyDescent="0.25">
      <c r="A425" s="347"/>
      <c r="B425" s="345"/>
      <c r="C425" s="325"/>
      <c r="D425" s="353"/>
      <c r="E425" s="353"/>
      <c r="F425" s="385"/>
      <c r="G425" s="329"/>
      <c r="H425" s="331"/>
      <c r="I425" s="331"/>
      <c r="J425" s="341"/>
      <c r="K425" s="337"/>
    </row>
    <row r="426" spans="1:11" ht="47.25" x14ac:dyDescent="0.25">
      <c r="A426" s="347"/>
      <c r="B426" s="345"/>
      <c r="C426" s="325"/>
      <c r="D426" s="353"/>
      <c r="E426" s="353"/>
      <c r="F426" s="385"/>
      <c r="G426" s="170" t="s">
        <v>206</v>
      </c>
      <c r="H426" s="169">
        <v>0.496</v>
      </c>
      <c r="I426" s="169">
        <v>0</v>
      </c>
      <c r="J426" s="185">
        <f>I426/H426</f>
        <v>0</v>
      </c>
      <c r="K426" s="337"/>
    </row>
    <row r="427" spans="1:11" ht="31.5" x14ac:dyDescent="0.25">
      <c r="A427" s="347"/>
      <c r="B427" s="345"/>
      <c r="C427" s="325" t="s">
        <v>28</v>
      </c>
      <c r="D427" s="353">
        <v>8536.18</v>
      </c>
      <c r="E427" s="353">
        <v>74.691580000000002</v>
      </c>
      <c r="F427" s="385">
        <f>E427/D427</f>
        <v>8.7500005857420998E-3</v>
      </c>
      <c r="G427" s="170" t="s">
        <v>601</v>
      </c>
      <c r="H427" s="169">
        <v>0.3</v>
      </c>
      <c r="I427" s="169">
        <v>0</v>
      </c>
      <c r="J427" s="159">
        <f>I427/H427</f>
        <v>0</v>
      </c>
      <c r="K427" s="337"/>
    </row>
    <row r="428" spans="1:11" ht="47.25" x14ac:dyDescent="0.25">
      <c r="A428" s="347"/>
      <c r="B428" s="345"/>
      <c r="C428" s="325"/>
      <c r="D428" s="353"/>
      <c r="E428" s="353"/>
      <c r="F428" s="385"/>
      <c r="G428" s="170" t="s">
        <v>602</v>
      </c>
      <c r="H428" s="169">
        <v>1</v>
      </c>
      <c r="I428" s="169">
        <v>0</v>
      </c>
      <c r="J428" s="270">
        <f>I428/H428</f>
        <v>0</v>
      </c>
      <c r="K428" s="338"/>
    </row>
    <row r="429" spans="1:11" ht="72" customHeight="1" x14ac:dyDescent="0.25">
      <c r="A429" s="331"/>
      <c r="B429" s="345"/>
      <c r="C429" s="325"/>
      <c r="D429" s="353"/>
      <c r="E429" s="353"/>
      <c r="F429" s="385"/>
      <c r="G429" s="170" t="s">
        <v>603</v>
      </c>
      <c r="H429" s="169">
        <v>1</v>
      </c>
      <c r="I429" s="169">
        <v>1</v>
      </c>
      <c r="J429" s="270">
        <f>I429/H429</f>
        <v>1</v>
      </c>
      <c r="K429" s="170"/>
    </row>
    <row r="430" spans="1:11" ht="90.75" customHeight="1" x14ac:dyDescent="0.25">
      <c r="A430" s="169"/>
      <c r="B430" s="346"/>
      <c r="C430" s="153"/>
      <c r="D430" s="210"/>
      <c r="E430" s="210"/>
      <c r="F430" s="182"/>
      <c r="G430" s="170" t="s">
        <v>604</v>
      </c>
      <c r="H430" s="169">
        <v>1</v>
      </c>
      <c r="I430" s="169">
        <v>0</v>
      </c>
      <c r="J430" s="270">
        <f>I430/H430</f>
        <v>0</v>
      </c>
      <c r="K430" s="150" t="s">
        <v>598</v>
      </c>
    </row>
    <row r="431" spans="1:11" ht="15.75" x14ac:dyDescent="0.25">
      <c r="A431" s="113"/>
      <c r="B431" s="131" t="s">
        <v>19</v>
      </c>
      <c r="C431" s="132"/>
      <c r="D431" s="102">
        <f>D424+D427</f>
        <v>22687.2163</v>
      </c>
      <c r="E431" s="102">
        <f>E424+E427</f>
        <v>682.9906400000001</v>
      </c>
      <c r="F431" s="103">
        <f>E431/D431</f>
        <v>3.0104647082683303E-2</v>
      </c>
      <c r="G431" s="126"/>
      <c r="H431" s="127"/>
      <c r="I431" s="127"/>
      <c r="J431" s="273"/>
      <c r="K431" s="126"/>
    </row>
    <row r="432" spans="1:11" ht="82.5" customHeight="1" x14ac:dyDescent="0.25">
      <c r="A432" s="327">
        <v>27</v>
      </c>
      <c r="B432" s="174" t="s">
        <v>420</v>
      </c>
      <c r="C432" s="256" t="s">
        <v>15</v>
      </c>
      <c r="D432" s="154">
        <v>0</v>
      </c>
      <c r="E432" s="292">
        <v>0</v>
      </c>
      <c r="F432" s="159">
        <v>0</v>
      </c>
      <c r="G432" s="328" t="s">
        <v>605</v>
      </c>
      <c r="H432" s="460">
        <v>0</v>
      </c>
      <c r="I432" s="330">
        <v>0</v>
      </c>
      <c r="J432" s="339">
        <v>0</v>
      </c>
      <c r="K432" s="336"/>
    </row>
    <row r="433" spans="1:11" ht="62.25" customHeight="1" x14ac:dyDescent="0.25">
      <c r="A433" s="327"/>
      <c r="B433" s="150" t="s">
        <v>220</v>
      </c>
      <c r="C433" s="212" t="s">
        <v>28</v>
      </c>
      <c r="D433" s="162">
        <v>130526.69978</v>
      </c>
      <c r="E433" s="154">
        <v>0</v>
      </c>
      <c r="F433" s="159">
        <f>E433/D433</f>
        <v>0</v>
      </c>
      <c r="G433" s="329"/>
      <c r="H433" s="461"/>
      <c r="I433" s="331"/>
      <c r="J433" s="341"/>
      <c r="K433" s="338"/>
    </row>
    <row r="434" spans="1:11" s="148" customFormat="1" ht="15.75" x14ac:dyDescent="0.25">
      <c r="A434" s="327"/>
      <c r="B434" s="108" t="s">
        <v>187</v>
      </c>
      <c r="C434" s="133"/>
      <c r="D434" s="257">
        <f>D433+D432</f>
        <v>130526.69978</v>
      </c>
      <c r="E434" s="257">
        <f>E433+E432</f>
        <v>0</v>
      </c>
      <c r="F434" s="258">
        <f>E434/D434</f>
        <v>0</v>
      </c>
      <c r="G434" s="128"/>
      <c r="H434" s="149"/>
      <c r="I434" s="147"/>
      <c r="J434" s="130"/>
      <c r="K434" s="128"/>
    </row>
    <row r="435" spans="1:11" ht="15.75" customHeight="1" x14ac:dyDescent="0.25">
      <c r="A435" s="327"/>
      <c r="B435" s="328" t="s">
        <v>221</v>
      </c>
      <c r="C435" s="330" t="s">
        <v>15</v>
      </c>
      <c r="D435" s="332">
        <v>5499.3600100000003</v>
      </c>
      <c r="E435" s="332">
        <v>223.6</v>
      </c>
      <c r="F435" s="386">
        <f>E435/D435</f>
        <v>4.0659276641901464E-2</v>
      </c>
      <c r="G435" s="328" t="s">
        <v>606</v>
      </c>
      <c r="H435" s="460">
        <v>1</v>
      </c>
      <c r="I435" s="330">
        <v>0</v>
      </c>
      <c r="J435" s="339">
        <v>0</v>
      </c>
      <c r="K435" s="328" t="s">
        <v>598</v>
      </c>
    </row>
    <row r="436" spans="1:11" ht="15.75" customHeight="1" x14ac:dyDescent="0.25">
      <c r="A436" s="327"/>
      <c r="B436" s="343"/>
      <c r="C436" s="331"/>
      <c r="D436" s="333"/>
      <c r="E436" s="333"/>
      <c r="F436" s="388"/>
      <c r="G436" s="343"/>
      <c r="H436" s="462"/>
      <c r="I436" s="347"/>
      <c r="J436" s="340"/>
      <c r="K436" s="343"/>
    </row>
    <row r="437" spans="1:11" ht="50.25" customHeight="1" x14ac:dyDescent="0.25">
      <c r="A437" s="327"/>
      <c r="B437" s="343"/>
      <c r="C437" s="330" t="s">
        <v>28</v>
      </c>
      <c r="D437" s="332">
        <v>612076.24234999996</v>
      </c>
      <c r="E437" s="318">
        <v>0</v>
      </c>
      <c r="F437" s="339">
        <f>E437/D437</f>
        <v>0</v>
      </c>
      <c r="G437" s="329"/>
      <c r="H437" s="461"/>
      <c r="I437" s="331"/>
      <c r="J437" s="341"/>
      <c r="K437" s="343"/>
    </row>
    <row r="438" spans="1:11" ht="66.75" customHeight="1" x14ac:dyDescent="0.25">
      <c r="A438" s="327"/>
      <c r="B438" s="343"/>
      <c r="C438" s="347"/>
      <c r="D438" s="348"/>
      <c r="E438" s="349"/>
      <c r="F438" s="340"/>
      <c r="G438" s="170" t="s">
        <v>607</v>
      </c>
      <c r="H438" s="192">
        <v>1</v>
      </c>
      <c r="I438" s="169">
        <v>0</v>
      </c>
      <c r="J438" s="270">
        <v>0</v>
      </c>
      <c r="K438" s="343"/>
    </row>
    <row r="439" spans="1:11" ht="66.75" customHeight="1" x14ac:dyDescent="0.25">
      <c r="A439" s="327"/>
      <c r="B439" s="343"/>
      <c r="C439" s="347"/>
      <c r="D439" s="348"/>
      <c r="E439" s="349"/>
      <c r="F439" s="340"/>
      <c r="G439" s="170" t="s">
        <v>608</v>
      </c>
      <c r="H439" s="192">
        <v>1</v>
      </c>
      <c r="I439" s="169">
        <v>0</v>
      </c>
      <c r="J439" s="270">
        <v>0</v>
      </c>
      <c r="K439" s="329"/>
    </row>
    <row r="440" spans="1:11" ht="15.75" x14ac:dyDescent="0.25">
      <c r="A440" s="327"/>
      <c r="B440" s="108" t="s">
        <v>187</v>
      </c>
      <c r="C440" s="133"/>
      <c r="D440" s="247">
        <f>D435+D437</f>
        <v>617575.6023599999</v>
      </c>
      <c r="E440" s="247">
        <f>E435+E437</f>
        <v>223.6</v>
      </c>
      <c r="F440" s="248">
        <f>E440/D440</f>
        <v>3.6206093496170543E-4</v>
      </c>
      <c r="G440" s="128"/>
      <c r="H440" s="129"/>
      <c r="I440" s="129"/>
      <c r="J440" s="272"/>
      <c r="K440" s="128"/>
    </row>
    <row r="441" spans="1:11" ht="47.25" customHeight="1" x14ac:dyDescent="0.25">
      <c r="A441" s="327"/>
      <c r="B441" s="328" t="s">
        <v>222</v>
      </c>
      <c r="C441" s="330" t="s">
        <v>15</v>
      </c>
      <c r="D441" s="318">
        <v>800</v>
      </c>
      <c r="E441" s="332">
        <v>532.83614</v>
      </c>
      <c r="F441" s="386">
        <f>E441/D441</f>
        <v>0.66604517500000004</v>
      </c>
      <c r="G441" s="328" t="s">
        <v>609</v>
      </c>
      <c r="H441" s="330">
        <v>1</v>
      </c>
      <c r="I441" s="330">
        <v>0</v>
      </c>
      <c r="J441" s="339">
        <v>0</v>
      </c>
      <c r="K441" s="328" t="s">
        <v>598</v>
      </c>
    </row>
    <row r="442" spans="1:11" ht="6.75" customHeight="1" x14ac:dyDescent="0.25">
      <c r="A442" s="327"/>
      <c r="B442" s="343"/>
      <c r="C442" s="331"/>
      <c r="D442" s="319"/>
      <c r="E442" s="333"/>
      <c r="F442" s="388"/>
      <c r="G442" s="329"/>
      <c r="H442" s="331"/>
      <c r="I442" s="331"/>
      <c r="J442" s="341"/>
      <c r="K442" s="343"/>
    </row>
    <row r="443" spans="1:11" ht="51.75" customHeight="1" x14ac:dyDescent="0.25">
      <c r="A443" s="327"/>
      <c r="B443" s="329"/>
      <c r="C443" s="169"/>
      <c r="D443" s="285"/>
      <c r="E443" s="210"/>
      <c r="F443" s="182"/>
      <c r="G443" s="170" t="s">
        <v>610</v>
      </c>
      <c r="H443" s="169">
        <v>1</v>
      </c>
      <c r="I443" s="169">
        <v>0</v>
      </c>
      <c r="J443" s="270">
        <v>0</v>
      </c>
      <c r="K443" s="329"/>
    </row>
    <row r="444" spans="1:11" ht="15.75" x14ac:dyDescent="0.25">
      <c r="A444" s="327"/>
      <c r="B444" s="134" t="s">
        <v>187</v>
      </c>
      <c r="C444" s="133"/>
      <c r="D444" s="312">
        <f>D441</f>
        <v>800</v>
      </c>
      <c r="E444" s="249">
        <f>E441</f>
        <v>532.83614</v>
      </c>
      <c r="F444" s="251">
        <f>E444/D444</f>
        <v>0.66604517500000004</v>
      </c>
      <c r="G444" s="128"/>
      <c r="H444" s="129"/>
      <c r="I444" s="129"/>
      <c r="J444" s="130"/>
      <c r="K444" s="128"/>
    </row>
    <row r="445" spans="1:11" ht="15.75" x14ac:dyDescent="0.25">
      <c r="A445" s="99"/>
      <c r="B445" s="135" t="s">
        <v>19</v>
      </c>
      <c r="C445" s="132"/>
      <c r="D445" s="102">
        <f>D434+D440+D444</f>
        <v>748902.30213999993</v>
      </c>
      <c r="E445" s="102">
        <f>E434+E440+E444</f>
        <v>756.43614000000002</v>
      </c>
      <c r="F445" s="103">
        <f>E445/D445</f>
        <v>1.0100598407008124E-3</v>
      </c>
      <c r="G445" s="215"/>
      <c r="H445" s="100"/>
      <c r="I445" s="100"/>
      <c r="J445" s="100"/>
      <c r="K445" s="215"/>
    </row>
    <row r="446" spans="1:11" ht="51.75" customHeight="1" x14ac:dyDescent="0.25">
      <c r="A446" s="326">
        <v>28</v>
      </c>
      <c r="B446" s="344" t="s">
        <v>195</v>
      </c>
      <c r="C446" s="330" t="s">
        <v>15</v>
      </c>
      <c r="D446" s="332">
        <v>8129.6427000000003</v>
      </c>
      <c r="E446" s="318">
        <v>0</v>
      </c>
      <c r="F446" s="339">
        <f>E446/D446</f>
        <v>0</v>
      </c>
      <c r="G446" s="322" t="s">
        <v>599</v>
      </c>
      <c r="H446" s="323"/>
      <c r="I446" s="323"/>
      <c r="J446" s="323"/>
      <c r="K446" s="324"/>
    </row>
    <row r="447" spans="1:11" ht="31.5" x14ac:dyDescent="0.25">
      <c r="A447" s="327"/>
      <c r="B447" s="345"/>
      <c r="C447" s="347"/>
      <c r="D447" s="348"/>
      <c r="E447" s="349"/>
      <c r="F447" s="340"/>
      <c r="G447" s="150" t="s">
        <v>197</v>
      </c>
      <c r="H447" s="153">
        <v>93</v>
      </c>
      <c r="I447" s="153">
        <v>0</v>
      </c>
      <c r="J447" s="159">
        <v>0</v>
      </c>
      <c r="K447" s="150"/>
    </row>
    <row r="448" spans="1:11" ht="47.25" x14ac:dyDescent="0.25">
      <c r="A448" s="327"/>
      <c r="B448" s="345"/>
      <c r="C448" s="347"/>
      <c r="D448" s="348"/>
      <c r="E448" s="349"/>
      <c r="F448" s="340"/>
      <c r="G448" s="170" t="s">
        <v>196</v>
      </c>
      <c r="H448" s="169">
        <v>40</v>
      </c>
      <c r="I448" s="169">
        <v>0</v>
      </c>
      <c r="J448" s="270">
        <v>0</v>
      </c>
      <c r="K448" s="170"/>
    </row>
    <row r="449" spans="1:11" ht="47.25" x14ac:dyDescent="0.25">
      <c r="A449" s="327"/>
      <c r="B449" s="345"/>
      <c r="C449" s="331"/>
      <c r="D449" s="333"/>
      <c r="E449" s="319"/>
      <c r="F449" s="341"/>
      <c r="G449" s="150" t="s">
        <v>198</v>
      </c>
      <c r="H449" s="162">
        <v>1656.74</v>
      </c>
      <c r="I449" s="153">
        <v>0</v>
      </c>
      <c r="J449" s="159">
        <v>0</v>
      </c>
      <c r="K449" s="150"/>
    </row>
    <row r="450" spans="1:11" ht="78.75" x14ac:dyDescent="0.25">
      <c r="A450" s="82"/>
      <c r="B450" s="345"/>
      <c r="C450" s="259" t="s">
        <v>28</v>
      </c>
      <c r="D450" s="211">
        <v>149143.21</v>
      </c>
      <c r="E450" s="313">
        <v>0</v>
      </c>
      <c r="F450" s="270">
        <f>E450/D450</f>
        <v>0</v>
      </c>
      <c r="G450" s="189" t="s">
        <v>337</v>
      </c>
      <c r="H450" s="161">
        <v>40</v>
      </c>
      <c r="I450" s="161">
        <v>0</v>
      </c>
      <c r="J450" s="271">
        <v>0</v>
      </c>
      <c r="K450" s="189"/>
    </row>
    <row r="451" spans="1:11" ht="15.75" x14ac:dyDescent="0.25">
      <c r="A451" s="113"/>
      <c r="B451" s="100" t="s">
        <v>19</v>
      </c>
      <c r="C451" s="254"/>
      <c r="D451" s="255">
        <f>SUM(D446:D450)</f>
        <v>157272.85269999999</v>
      </c>
      <c r="E451" s="255">
        <f>SUM(E446:E450)</f>
        <v>0</v>
      </c>
      <c r="F451" s="255">
        <f>E451/D451</f>
        <v>0</v>
      </c>
      <c r="G451" s="113"/>
      <c r="H451" s="113"/>
      <c r="I451" s="113"/>
      <c r="J451" s="113"/>
      <c r="K451" s="114"/>
    </row>
    <row r="452" spans="1:11" ht="15.75" x14ac:dyDescent="0.25">
      <c r="A452" s="116"/>
      <c r="B452" s="83" t="s">
        <v>110</v>
      </c>
      <c r="C452" s="260"/>
      <c r="D452" s="22">
        <f>D23+D63+D72+D122+D127+D134+D147+D165+D178+D199+D224+D269+D305+D321+D350+D373+D385+D392+D398+D403+D406+D411+D417+D423+D431+D445+D451</f>
        <v>2148098.8983900002</v>
      </c>
      <c r="E452" s="22">
        <f>E23+E63+E72+E122+E127+E134+E147+E165+E178+E199+E224+E269+E305+E321+E350+E373+E385+E392+E398+E403+E406+E411+E417+E423+E431+E445+E451</f>
        <v>495385.43780000007</v>
      </c>
      <c r="F452" s="261">
        <f>E452/D452</f>
        <v>0.23061574966184814</v>
      </c>
      <c r="G452" s="122"/>
      <c r="H452" s="81"/>
      <c r="I452" s="81"/>
      <c r="J452" s="81"/>
      <c r="K452" s="122"/>
    </row>
    <row r="453" spans="1:11" ht="15.75" x14ac:dyDescent="0.25">
      <c r="A453" s="116"/>
      <c r="B453" s="25"/>
      <c r="C453" s="262"/>
      <c r="D453" s="263"/>
      <c r="E453" s="263"/>
      <c r="F453" s="264"/>
      <c r="G453" s="280"/>
      <c r="H453" s="21"/>
      <c r="I453" s="21"/>
      <c r="J453" s="221"/>
      <c r="K453" s="221"/>
    </row>
    <row r="454" spans="1:11" ht="15.75" x14ac:dyDescent="0.25">
      <c r="A454" s="116"/>
      <c r="B454" s="26" t="s">
        <v>111</v>
      </c>
      <c r="C454" s="265"/>
      <c r="D454" s="317">
        <f>D9+D24+D64+D73+D123+D128+D135+D148+D166+D179+D200+D225+D238+D262+D264+D270+D306+D322+D342+D347+D351+D374+D388+D393+D399+D404+D407+D412+D418+D424+D432+D435+D441+D446</f>
        <v>775828.00139999983</v>
      </c>
      <c r="E454" s="266">
        <f>E9+E24+E64+E73+E123+E128+E135+E148+E166+E179+E200+E225+E238+E262+E264+E270+E306+E322+E342+E347+E351+E374+E388+E393+E399+E404+E407+E412+E418+E424+E432+E435+E441+E446</f>
        <v>325865.22996000003</v>
      </c>
      <c r="F454" s="316">
        <f>E454/D454</f>
        <v>0.42002251706817562</v>
      </c>
      <c r="G454" s="281"/>
      <c r="H454" s="227"/>
      <c r="I454" s="228"/>
      <c r="J454" s="228"/>
      <c r="K454" s="221"/>
    </row>
    <row r="455" spans="1:11" ht="15.75" x14ac:dyDescent="0.25">
      <c r="A455" s="116"/>
      <c r="B455" s="26" t="s">
        <v>112</v>
      </c>
      <c r="C455" s="20"/>
      <c r="D455" s="205">
        <f>D15+D26+D66+D81+D125+D132+D138+D150+D175+D184+D209+D344+D378+D394+D401+D405+D408+D427+D433+D437+D450+D390</f>
        <v>1294047.9327099998</v>
      </c>
      <c r="E455" s="205">
        <f>E15+E26+E66+E81+E125+E132+E138+E150+E175+E184+E209+E344+E378+E394+E401+E405+E408+E427+E433+E437+E450+E390</f>
        <v>164695.49708</v>
      </c>
      <c r="F455" s="206">
        <f>E455/D455</f>
        <v>0.12727155843067892</v>
      </c>
      <c r="G455" s="228"/>
      <c r="H455" s="227"/>
      <c r="I455" s="228"/>
      <c r="J455" s="228"/>
      <c r="K455" s="221"/>
    </row>
    <row r="456" spans="1:11" ht="15.75" x14ac:dyDescent="0.25">
      <c r="A456" s="116"/>
      <c r="B456" s="26" t="s">
        <v>113</v>
      </c>
      <c r="C456" s="20"/>
      <c r="D456" s="245">
        <f>D27+D67+D126+D152+D187+D217+D395+D409</f>
        <v>78222.96428</v>
      </c>
      <c r="E456" s="245">
        <f>E27+E67+E126+E152+E187+E217+E395+E409</f>
        <v>4824.7107599999999</v>
      </c>
      <c r="F456" s="207">
        <f>E456/D456</f>
        <v>6.1678955846391763E-2</v>
      </c>
      <c r="G456" s="228"/>
      <c r="H456" s="227"/>
      <c r="I456" s="228"/>
      <c r="J456" s="228"/>
      <c r="K456" s="221"/>
    </row>
    <row r="457" spans="1:11" ht="15.75" x14ac:dyDescent="0.25">
      <c r="A457" s="117"/>
      <c r="B457" s="26" t="s">
        <v>114</v>
      </c>
      <c r="C457" s="267"/>
      <c r="D457" s="314">
        <v>0</v>
      </c>
      <c r="E457" s="314">
        <v>0</v>
      </c>
      <c r="F457" s="315">
        <v>0</v>
      </c>
      <c r="G457" s="228"/>
      <c r="H457" s="227"/>
      <c r="I457" s="228"/>
      <c r="J457" s="228"/>
      <c r="K457" s="221"/>
    </row>
    <row r="458" spans="1:11" ht="15.75" x14ac:dyDescent="0.25">
      <c r="A458" s="140"/>
      <c r="B458" s="124" t="s">
        <v>110</v>
      </c>
      <c r="C458" s="267"/>
      <c r="D458" s="205">
        <f>D454+D455+D456</f>
        <v>2148098.8983899998</v>
      </c>
      <c r="E458" s="268">
        <f>E454+E455+E456</f>
        <v>495385.43780000001</v>
      </c>
      <c r="F458" s="246">
        <f>E458/D458</f>
        <v>0.23061574966184817</v>
      </c>
      <c r="G458" s="228"/>
      <c r="H458" s="21"/>
      <c r="I458" s="221"/>
      <c r="J458" s="221"/>
      <c r="K458" s="221"/>
    </row>
    <row r="459" spans="1:11" x14ac:dyDescent="0.25">
      <c r="D459" s="269"/>
      <c r="E459" s="269"/>
      <c r="F459" s="269"/>
    </row>
    <row r="460" spans="1:11" x14ac:dyDescent="0.25">
      <c r="D460" s="269"/>
      <c r="E460" s="269"/>
      <c r="F460" s="269"/>
    </row>
  </sheetData>
  <mergeCells count="447">
    <mergeCell ref="F184:F186"/>
    <mergeCell ref="D128:D131"/>
    <mergeCell ref="C123:C124"/>
    <mergeCell ref="C135:C137"/>
    <mergeCell ref="C138:C146"/>
    <mergeCell ref="F175:F177"/>
    <mergeCell ref="C166:C174"/>
    <mergeCell ref="D166:D174"/>
    <mergeCell ref="B165:C165"/>
    <mergeCell ref="F166:F174"/>
    <mergeCell ref="C150:C151"/>
    <mergeCell ref="D150:D151"/>
    <mergeCell ref="F150:F151"/>
    <mergeCell ref="E153:E164"/>
    <mergeCell ref="F153:F164"/>
    <mergeCell ref="F148:F149"/>
    <mergeCell ref="E150:E151"/>
    <mergeCell ref="B148:B164"/>
    <mergeCell ref="C148:C149"/>
    <mergeCell ref="D148:D149"/>
    <mergeCell ref="C153:C164"/>
    <mergeCell ref="D153:D164"/>
    <mergeCell ref="F217:F223"/>
    <mergeCell ref="F200:F208"/>
    <mergeCell ref="D209:D216"/>
    <mergeCell ref="F209:F216"/>
    <mergeCell ref="A64:A71"/>
    <mergeCell ref="G73:K73"/>
    <mergeCell ref="G77:K77"/>
    <mergeCell ref="G79:K79"/>
    <mergeCell ref="G82:K82"/>
    <mergeCell ref="G89:K89"/>
    <mergeCell ref="G93:K93"/>
    <mergeCell ref="G102:K102"/>
    <mergeCell ref="G106:K106"/>
    <mergeCell ref="A73:A121"/>
    <mergeCell ref="A123:A126"/>
    <mergeCell ref="A128:A133"/>
    <mergeCell ref="D123:D124"/>
    <mergeCell ref="C132:C133"/>
    <mergeCell ref="D132:D133"/>
    <mergeCell ref="E132:E133"/>
    <mergeCell ref="F132:F133"/>
    <mergeCell ref="F128:F131"/>
    <mergeCell ref="C128:C131"/>
    <mergeCell ref="B123:B126"/>
    <mergeCell ref="B200:B223"/>
    <mergeCell ref="C200:C208"/>
    <mergeCell ref="B224:C224"/>
    <mergeCell ref="C209:C216"/>
    <mergeCell ref="C238:C260"/>
    <mergeCell ref="D238:D260"/>
    <mergeCell ref="E238:E260"/>
    <mergeCell ref="B179:B198"/>
    <mergeCell ref="B225:B229"/>
    <mergeCell ref="C194:C198"/>
    <mergeCell ref="D194:D198"/>
    <mergeCell ref="E194:E198"/>
    <mergeCell ref="G295:K295"/>
    <mergeCell ref="F264:F267"/>
    <mergeCell ref="G310:K310"/>
    <mergeCell ref="G301:K301"/>
    <mergeCell ref="G286:K286"/>
    <mergeCell ref="I435:I437"/>
    <mergeCell ref="J435:J437"/>
    <mergeCell ref="F238:F260"/>
    <mergeCell ref="B230:B236"/>
    <mergeCell ref="F225:F236"/>
    <mergeCell ref="G432:G433"/>
    <mergeCell ref="H424:H425"/>
    <mergeCell ref="K419:K422"/>
    <mergeCell ref="K424:K428"/>
    <mergeCell ref="I424:I425"/>
    <mergeCell ref="G424:G425"/>
    <mergeCell ref="B417:C417"/>
    <mergeCell ref="E427:E429"/>
    <mergeCell ref="B350:C350"/>
    <mergeCell ref="G250:K250"/>
    <mergeCell ref="G254:K254"/>
    <mergeCell ref="G303:K303"/>
    <mergeCell ref="F317:F319"/>
    <mergeCell ref="F306:F315"/>
    <mergeCell ref="G306:K306"/>
    <mergeCell ref="G347:K347"/>
    <mergeCell ref="G331:K331"/>
    <mergeCell ref="G335:K335"/>
    <mergeCell ref="F342:F343"/>
    <mergeCell ref="I264:I266"/>
    <mergeCell ref="G277:K277"/>
    <mergeCell ref="G281:K281"/>
    <mergeCell ref="G270:K270"/>
    <mergeCell ref="G322:K323"/>
    <mergeCell ref="G325:K325"/>
    <mergeCell ref="G388:K388"/>
    <mergeCell ref="A446:A449"/>
    <mergeCell ref="C446:C449"/>
    <mergeCell ref="D446:D449"/>
    <mergeCell ref="E446:E449"/>
    <mergeCell ref="F446:F449"/>
    <mergeCell ref="G446:K446"/>
    <mergeCell ref="B446:B450"/>
    <mergeCell ref="F435:F436"/>
    <mergeCell ref="I441:I442"/>
    <mergeCell ref="J441:J442"/>
    <mergeCell ref="C441:C442"/>
    <mergeCell ref="D441:D442"/>
    <mergeCell ref="E441:E442"/>
    <mergeCell ref="F441:F442"/>
    <mergeCell ref="I407:I409"/>
    <mergeCell ref="B407:B410"/>
    <mergeCell ref="A424:A429"/>
    <mergeCell ref="G399:G400"/>
    <mergeCell ref="H399:H400"/>
    <mergeCell ref="I399:I400"/>
    <mergeCell ref="G407:G409"/>
    <mergeCell ref="H407:H409"/>
    <mergeCell ref="G418:K418"/>
    <mergeCell ref="B349:C349"/>
    <mergeCell ref="C379:C384"/>
    <mergeCell ref="D395:D397"/>
    <mergeCell ref="F351:F372"/>
    <mergeCell ref="E395:E397"/>
    <mergeCell ref="C395:C397"/>
    <mergeCell ref="F270:F304"/>
    <mergeCell ref="C306:C315"/>
    <mergeCell ref="D306:D315"/>
    <mergeCell ref="C317:C319"/>
    <mergeCell ref="E317:E319"/>
    <mergeCell ref="B305:C305"/>
    <mergeCell ref="B341:C341"/>
    <mergeCell ref="B306:B307"/>
    <mergeCell ref="D317:D319"/>
    <mergeCell ref="B308:B315"/>
    <mergeCell ref="B320:C320"/>
    <mergeCell ref="B321:C321"/>
    <mergeCell ref="E374:E377"/>
    <mergeCell ref="C386:F386"/>
    <mergeCell ref="F395:F397"/>
    <mergeCell ref="B385:C385"/>
    <mergeCell ref="C351:C372"/>
    <mergeCell ref="F374:F377"/>
    <mergeCell ref="G119:K119"/>
    <mergeCell ref="E128:E131"/>
    <mergeCell ref="E123:E124"/>
    <mergeCell ref="G308:K308"/>
    <mergeCell ref="G289:K289"/>
    <mergeCell ref="F347:F348"/>
    <mergeCell ref="D379:D384"/>
    <mergeCell ref="E379:E384"/>
    <mergeCell ref="F379:F384"/>
    <mergeCell ref="G351:K351"/>
    <mergeCell ref="G353:K353"/>
    <mergeCell ref="G374:K374"/>
    <mergeCell ref="G359:K359"/>
    <mergeCell ref="G382:K382"/>
    <mergeCell ref="G355:K355"/>
    <mergeCell ref="G357:K357"/>
    <mergeCell ref="G339:K339"/>
    <mergeCell ref="G364:K364"/>
    <mergeCell ref="G366:K366"/>
    <mergeCell ref="G342:K342"/>
    <mergeCell ref="G376:K376"/>
    <mergeCell ref="G328:K328"/>
    <mergeCell ref="G312:K312"/>
    <mergeCell ref="G314:K314"/>
    <mergeCell ref="K156:K164"/>
    <mergeCell ref="G166:K166"/>
    <mergeCell ref="G124:G126"/>
    <mergeCell ref="H124:H126"/>
    <mergeCell ref="I124:I126"/>
    <mergeCell ref="J124:J126"/>
    <mergeCell ref="E148:E149"/>
    <mergeCell ref="G175:K175"/>
    <mergeCell ref="G202:K202"/>
    <mergeCell ref="G155:K155"/>
    <mergeCell ref="K152:K154"/>
    <mergeCell ref="E135:E137"/>
    <mergeCell ref="F135:F137"/>
    <mergeCell ref="G135:K135"/>
    <mergeCell ref="E138:E146"/>
    <mergeCell ref="F138:F146"/>
    <mergeCell ref="G138:K138"/>
    <mergeCell ref="F123:F124"/>
    <mergeCell ref="K124:K126"/>
    <mergeCell ref="K129:K130"/>
    <mergeCell ref="E187:E193"/>
    <mergeCell ref="F187:F193"/>
    <mergeCell ref="F194:F198"/>
    <mergeCell ref="F179:F183"/>
    <mergeCell ref="G208:K208"/>
    <mergeCell ref="G264:G266"/>
    <mergeCell ref="G256:K256"/>
    <mergeCell ref="G258:K258"/>
    <mergeCell ref="G234:K234"/>
    <mergeCell ref="G179:K179"/>
    <mergeCell ref="G184:K184"/>
    <mergeCell ref="G218:K218"/>
    <mergeCell ref="G220:K220"/>
    <mergeCell ref="G214:K214"/>
    <mergeCell ref="J264:J266"/>
    <mergeCell ref="G187:K187"/>
    <mergeCell ref="G189:K189"/>
    <mergeCell ref="G194:K194"/>
    <mergeCell ref="G196:K196"/>
    <mergeCell ref="G200:K200"/>
    <mergeCell ref="G222:K222"/>
    <mergeCell ref="G225:K226"/>
    <mergeCell ref="G238:K238"/>
    <mergeCell ref="K264:K266"/>
    <mergeCell ref="H264:H266"/>
    <mergeCell ref="G228:K228"/>
    <mergeCell ref="K240:K242"/>
    <mergeCell ref="K244:K249"/>
    <mergeCell ref="A9:A22"/>
    <mergeCell ref="B9:B22"/>
    <mergeCell ref="C9:C14"/>
    <mergeCell ref="D9:D14"/>
    <mergeCell ref="E9:E14"/>
    <mergeCell ref="B23:C23"/>
    <mergeCell ref="G9:K9"/>
    <mergeCell ref="F24:F25"/>
    <mergeCell ref="G24:K24"/>
    <mergeCell ref="G19:K19"/>
    <mergeCell ref="G21:K21"/>
    <mergeCell ref="A24:A62"/>
    <mergeCell ref="D28:D62"/>
    <mergeCell ref="E28:E62"/>
    <mergeCell ref="G49:K49"/>
    <mergeCell ref="G59:K59"/>
    <mergeCell ref="F28:F62"/>
    <mergeCell ref="E24:E25"/>
    <mergeCell ref="G45:K45"/>
    <mergeCell ref="C28:C62"/>
    <mergeCell ref="H1:J1"/>
    <mergeCell ref="H2:J2"/>
    <mergeCell ref="A6:K6"/>
    <mergeCell ref="A7:A8"/>
    <mergeCell ref="B7:B8"/>
    <mergeCell ref="C7:C8"/>
    <mergeCell ref="D7:E7"/>
    <mergeCell ref="F7:F8"/>
    <mergeCell ref="G7:K7"/>
    <mergeCell ref="H3:K3"/>
    <mergeCell ref="H4:K4"/>
    <mergeCell ref="C64:C65"/>
    <mergeCell ref="B134:C134"/>
    <mergeCell ref="B127:C127"/>
    <mergeCell ref="B128:B133"/>
    <mergeCell ref="G128:K128"/>
    <mergeCell ref="G123:K123"/>
    <mergeCell ref="G148:K148"/>
    <mergeCell ref="G150:K150"/>
    <mergeCell ref="C82:C113"/>
    <mergeCell ref="C114:C121"/>
    <mergeCell ref="B122:C122"/>
    <mergeCell ref="G64:K64"/>
    <mergeCell ref="D73:D80"/>
    <mergeCell ref="E73:E80"/>
    <mergeCell ref="B64:B71"/>
    <mergeCell ref="G140:K140"/>
    <mergeCell ref="G142:K142"/>
    <mergeCell ref="D67:D71"/>
    <mergeCell ref="D82:D121"/>
    <mergeCell ref="D135:D137"/>
    <mergeCell ref="D138:D146"/>
    <mergeCell ref="F73:F80"/>
    <mergeCell ref="G112:K112"/>
    <mergeCell ref="G114:K114"/>
    <mergeCell ref="A148:A164"/>
    <mergeCell ref="F9:F14"/>
    <mergeCell ref="C15:C22"/>
    <mergeCell ref="D15:D22"/>
    <mergeCell ref="E15:E22"/>
    <mergeCell ref="F15:F22"/>
    <mergeCell ref="B147:C147"/>
    <mergeCell ref="E64:E65"/>
    <mergeCell ref="F64:F65"/>
    <mergeCell ref="E67:E71"/>
    <mergeCell ref="F67:F71"/>
    <mergeCell ref="E82:E121"/>
    <mergeCell ref="F82:F121"/>
    <mergeCell ref="D64:D65"/>
    <mergeCell ref="B72:C72"/>
    <mergeCell ref="B73:B121"/>
    <mergeCell ref="C73:C80"/>
    <mergeCell ref="C67:C71"/>
    <mergeCell ref="A135:A146"/>
    <mergeCell ref="B135:B146"/>
    <mergeCell ref="B24:B62"/>
    <mergeCell ref="C24:C25"/>
    <mergeCell ref="D24:D25"/>
    <mergeCell ref="B63:C63"/>
    <mergeCell ref="E344:E345"/>
    <mergeCell ref="B316:C316"/>
    <mergeCell ref="F427:F429"/>
    <mergeCell ref="B418:B422"/>
    <mergeCell ref="C412:C416"/>
    <mergeCell ref="D412:D416"/>
    <mergeCell ref="E412:E416"/>
    <mergeCell ref="F412:F416"/>
    <mergeCell ref="D424:D426"/>
    <mergeCell ref="C424:C426"/>
    <mergeCell ref="E424:E426"/>
    <mergeCell ref="F424:F426"/>
    <mergeCell ref="D418:D422"/>
    <mergeCell ref="C418:C422"/>
    <mergeCell ref="E418:E422"/>
    <mergeCell ref="F418:F422"/>
    <mergeCell ref="C344:C345"/>
    <mergeCell ref="B403:C403"/>
    <mergeCell ref="F344:F345"/>
    <mergeCell ref="B406:C406"/>
    <mergeCell ref="B411:C411"/>
    <mergeCell ref="B412:B416"/>
    <mergeCell ref="E388:E389"/>
    <mergeCell ref="F388:F389"/>
    <mergeCell ref="A351:A372"/>
    <mergeCell ref="B398:C398"/>
    <mergeCell ref="B399:B402"/>
    <mergeCell ref="B404:B405"/>
    <mergeCell ref="A399:A402"/>
    <mergeCell ref="A393:A397"/>
    <mergeCell ref="C401:C402"/>
    <mergeCell ref="B387:C387"/>
    <mergeCell ref="D399:D400"/>
    <mergeCell ref="B373:C373"/>
    <mergeCell ref="C374:C377"/>
    <mergeCell ref="B351:B372"/>
    <mergeCell ref="A388:A391"/>
    <mergeCell ref="C390:C391"/>
    <mergeCell ref="D390:D391"/>
    <mergeCell ref="B374:B384"/>
    <mergeCell ref="A270:A304"/>
    <mergeCell ref="B270:B304"/>
    <mergeCell ref="C270:C304"/>
    <mergeCell ref="D270:D304"/>
    <mergeCell ref="E270:E304"/>
    <mergeCell ref="A225:A268"/>
    <mergeCell ref="B269:C269"/>
    <mergeCell ref="D264:D267"/>
    <mergeCell ref="B268:C268"/>
    <mergeCell ref="B237:C237"/>
    <mergeCell ref="B261:C261"/>
    <mergeCell ref="B263:C263"/>
    <mergeCell ref="B238:B260"/>
    <mergeCell ref="B264:B267"/>
    <mergeCell ref="C264:C267"/>
    <mergeCell ref="C225:C236"/>
    <mergeCell ref="D225:D236"/>
    <mergeCell ref="E264:E267"/>
    <mergeCell ref="E225:E236"/>
    <mergeCell ref="A166:A177"/>
    <mergeCell ref="B166:B177"/>
    <mergeCell ref="D200:D208"/>
    <mergeCell ref="E200:E208"/>
    <mergeCell ref="A200:A223"/>
    <mergeCell ref="C217:C223"/>
    <mergeCell ref="D217:D223"/>
    <mergeCell ref="E217:E223"/>
    <mergeCell ref="E209:E216"/>
    <mergeCell ref="B178:C178"/>
    <mergeCell ref="C179:C183"/>
    <mergeCell ref="D179:D183"/>
    <mergeCell ref="E179:E183"/>
    <mergeCell ref="C184:C186"/>
    <mergeCell ref="D184:D186"/>
    <mergeCell ref="E184:E186"/>
    <mergeCell ref="C187:C193"/>
    <mergeCell ref="D187:D193"/>
    <mergeCell ref="A179:A198"/>
    <mergeCell ref="E166:E174"/>
    <mergeCell ref="C175:C177"/>
    <mergeCell ref="D175:D177"/>
    <mergeCell ref="E175:E177"/>
    <mergeCell ref="B199:C199"/>
    <mergeCell ref="A306:A320"/>
    <mergeCell ref="A374:A384"/>
    <mergeCell ref="A432:A444"/>
    <mergeCell ref="A322:A349"/>
    <mergeCell ref="D401:D402"/>
    <mergeCell ref="E401:E402"/>
    <mergeCell ref="F401:F402"/>
    <mergeCell ref="A407:A410"/>
    <mergeCell ref="A412:A416"/>
    <mergeCell ref="E322:E340"/>
    <mergeCell ref="F322:F340"/>
    <mergeCell ref="D351:D372"/>
    <mergeCell ref="E351:E372"/>
    <mergeCell ref="C342:C343"/>
    <mergeCell ref="D342:D343"/>
    <mergeCell ref="E342:E343"/>
    <mergeCell ref="D347:D348"/>
    <mergeCell ref="B317:B319"/>
    <mergeCell ref="D322:D340"/>
    <mergeCell ref="B347:B348"/>
    <mergeCell ref="B346:C346"/>
    <mergeCell ref="B342:B345"/>
    <mergeCell ref="D344:D345"/>
    <mergeCell ref="C347:C348"/>
    <mergeCell ref="K251:K252"/>
    <mergeCell ref="G317:K317"/>
    <mergeCell ref="B322:B325"/>
    <mergeCell ref="B441:B443"/>
    <mergeCell ref="B435:B439"/>
    <mergeCell ref="B424:B430"/>
    <mergeCell ref="C437:C439"/>
    <mergeCell ref="D437:D439"/>
    <mergeCell ref="E437:E439"/>
    <mergeCell ref="F437:F439"/>
    <mergeCell ref="D374:D377"/>
    <mergeCell ref="C322:C340"/>
    <mergeCell ref="C399:C400"/>
    <mergeCell ref="B392:C392"/>
    <mergeCell ref="C427:C429"/>
    <mergeCell ref="D427:D429"/>
    <mergeCell ref="B393:B397"/>
    <mergeCell ref="E306:E315"/>
    <mergeCell ref="E347:E348"/>
    <mergeCell ref="K435:K439"/>
    <mergeCell ref="K441:K443"/>
    <mergeCell ref="B388:B391"/>
    <mergeCell ref="C388:C389"/>
    <mergeCell ref="D388:D389"/>
    <mergeCell ref="E390:E391"/>
    <mergeCell ref="F390:F391"/>
    <mergeCell ref="G390:K390"/>
    <mergeCell ref="A418:A422"/>
    <mergeCell ref="A404:A405"/>
    <mergeCell ref="G441:G442"/>
    <mergeCell ref="H441:H442"/>
    <mergeCell ref="C435:C436"/>
    <mergeCell ref="D435:D436"/>
    <mergeCell ref="G404:K404"/>
    <mergeCell ref="E435:E436"/>
    <mergeCell ref="K407:K409"/>
    <mergeCell ref="J407:J409"/>
    <mergeCell ref="H432:H433"/>
    <mergeCell ref="I432:I433"/>
    <mergeCell ref="J432:J433"/>
    <mergeCell ref="K432:K433"/>
    <mergeCell ref="G435:G437"/>
    <mergeCell ref="H435:H437"/>
    <mergeCell ref="E399:E400"/>
    <mergeCell ref="F399:F400"/>
    <mergeCell ref="J399:J400"/>
    <mergeCell ref="K399:K400"/>
    <mergeCell ref="J424:J425"/>
  </mergeCells>
  <phoneticPr fontId="25" type="noConversion"/>
  <printOptions horizontalCentered="1"/>
  <pageMargins left="0.78740157480314965" right="0.51181102362204722" top="1.1811023622047245" bottom="0.78740157480314965" header="0.51181102362204722" footer="0.51181102362204722"/>
  <pageSetup paperSize="9" scale="57" fitToHeight="0" orientation="landscape" r:id="rId1"/>
  <rowBreaks count="8" manualBreakCount="8">
    <brk id="51" max="10" man="1"/>
    <brk id="98" max="10" man="1"/>
    <brk id="149" max="10" man="1"/>
    <brk id="188" max="10" man="1"/>
    <brk id="247" max="10" man="1"/>
    <brk id="281" max="10" man="1"/>
    <brk id="318" max="10" man="1"/>
    <brk id="365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4"/>
  <sheetViews>
    <sheetView zoomScale="90" zoomScaleNormal="90" workbookViewId="0">
      <selection activeCell="B42" sqref="B42"/>
    </sheetView>
  </sheetViews>
  <sheetFormatPr defaultRowHeight="15" x14ac:dyDescent="0.25"/>
  <cols>
    <col min="1" max="1" width="5.5703125" customWidth="1"/>
    <col min="2" max="2" width="29.7109375" customWidth="1"/>
    <col min="3" max="3" width="18.28515625" customWidth="1"/>
    <col min="4" max="4" width="16.28515625" customWidth="1"/>
    <col min="5" max="5" width="17.140625" customWidth="1"/>
    <col min="6" max="6" width="19.28515625" customWidth="1"/>
    <col min="7" max="7" width="17.85546875" customWidth="1"/>
    <col min="8" max="8" width="15.42578125" customWidth="1"/>
    <col min="9" max="9" width="16.7109375" customWidth="1"/>
    <col min="10" max="10" width="17.42578125" customWidth="1"/>
  </cols>
  <sheetData>
    <row r="1" spans="1:10" ht="16.5" x14ac:dyDescent="0.25">
      <c r="A1" s="33"/>
      <c r="B1" s="33"/>
      <c r="C1" s="499" t="s">
        <v>156</v>
      </c>
      <c r="D1" s="499"/>
      <c r="E1" s="499"/>
      <c r="F1" s="499"/>
      <c r="G1" s="33"/>
      <c r="H1" s="33"/>
      <c r="I1" s="33"/>
      <c r="J1" s="33"/>
    </row>
    <row r="2" spans="1:10" ht="17.25" thickBot="1" x14ac:dyDescent="0.3">
      <c r="A2" s="33"/>
      <c r="B2" s="33"/>
      <c r="C2" s="33"/>
      <c r="D2" s="33"/>
      <c r="E2" s="33"/>
      <c r="F2" s="33"/>
      <c r="G2" s="33"/>
      <c r="H2" s="33"/>
      <c r="I2" s="33"/>
      <c r="J2" s="33"/>
    </row>
    <row r="3" spans="1:10" ht="16.5" x14ac:dyDescent="0.25">
      <c r="A3" s="500" t="s">
        <v>4</v>
      </c>
      <c r="B3" s="502" t="s">
        <v>120</v>
      </c>
      <c r="C3" s="504" t="s">
        <v>157</v>
      </c>
      <c r="D3" s="505"/>
      <c r="E3" s="505"/>
      <c r="F3" s="494" t="s">
        <v>121</v>
      </c>
      <c r="G3" s="506" t="s">
        <v>158</v>
      </c>
      <c r="H3" s="507"/>
      <c r="I3" s="508"/>
      <c r="J3" s="494" t="s">
        <v>121</v>
      </c>
    </row>
    <row r="4" spans="1:10" ht="16.5" x14ac:dyDescent="0.25">
      <c r="A4" s="501"/>
      <c r="B4" s="503"/>
      <c r="C4" s="34" t="s">
        <v>122</v>
      </c>
      <c r="D4" s="35" t="s">
        <v>123</v>
      </c>
      <c r="E4" s="35" t="s">
        <v>124</v>
      </c>
      <c r="F4" s="495"/>
      <c r="G4" s="34" t="s">
        <v>122</v>
      </c>
      <c r="H4" s="35" t="s">
        <v>123</v>
      </c>
      <c r="I4" s="35" t="s">
        <v>124</v>
      </c>
      <c r="J4" s="495"/>
    </row>
    <row r="5" spans="1:10" ht="16.5" x14ac:dyDescent="0.25">
      <c r="A5" s="38">
        <v>1</v>
      </c>
      <c r="B5" s="39" t="s">
        <v>125</v>
      </c>
      <c r="C5" s="63">
        <v>4200000</v>
      </c>
      <c r="D5" s="40">
        <v>8445000</v>
      </c>
      <c r="E5" s="40"/>
      <c r="F5" s="40">
        <f>C5+D5+E5</f>
        <v>12645000</v>
      </c>
      <c r="G5" s="40">
        <v>4200000</v>
      </c>
      <c r="H5" s="40">
        <v>5916755.5999999996</v>
      </c>
      <c r="I5" s="40"/>
      <c r="J5" s="40">
        <f>G5+H5+I5</f>
        <v>10116755.6</v>
      </c>
    </row>
    <row r="6" spans="1:10" ht="16.5" x14ac:dyDescent="0.25">
      <c r="A6" s="496">
        <f>A5+1</f>
        <v>2</v>
      </c>
      <c r="B6" s="39" t="s">
        <v>126</v>
      </c>
      <c r="C6" s="40">
        <v>26915580</v>
      </c>
      <c r="D6" s="40">
        <f t="shared" ref="D6:I6" si="0">D7+D8+D9</f>
        <v>0</v>
      </c>
      <c r="E6" s="40">
        <f t="shared" si="0"/>
        <v>0</v>
      </c>
      <c r="F6" s="63">
        <v>26915580</v>
      </c>
      <c r="G6" s="40">
        <v>26915580</v>
      </c>
      <c r="H6" s="40">
        <f t="shared" si="0"/>
        <v>0</v>
      </c>
      <c r="I6" s="40">
        <f t="shared" si="0"/>
        <v>0</v>
      </c>
      <c r="J6" s="40">
        <v>26915580</v>
      </c>
    </row>
    <row r="7" spans="1:10" x14ac:dyDescent="0.25">
      <c r="A7" s="497"/>
      <c r="B7" s="64" t="s">
        <v>127</v>
      </c>
      <c r="C7" s="65">
        <v>0</v>
      </c>
      <c r="D7" s="65"/>
      <c r="E7" s="65"/>
      <c r="F7" s="65">
        <f>C7+D7+E7</f>
        <v>0</v>
      </c>
      <c r="G7" s="65">
        <f t="shared" ref="G7" si="1">D7+E7+F7</f>
        <v>0</v>
      </c>
      <c r="H7" s="65"/>
      <c r="I7" s="65"/>
      <c r="J7" s="65">
        <f>G7+H7+I7</f>
        <v>0</v>
      </c>
    </row>
    <row r="8" spans="1:10" x14ac:dyDescent="0.25">
      <c r="A8" s="497"/>
      <c r="B8" s="64" t="s">
        <v>128</v>
      </c>
      <c r="C8" s="66">
        <v>23115580</v>
      </c>
      <c r="D8" s="65"/>
      <c r="E8" s="65"/>
      <c r="F8" s="67">
        <f>C8+D8+E8</f>
        <v>23115580</v>
      </c>
      <c r="G8" s="65">
        <v>23115580</v>
      </c>
      <c r="H8" s="65"/>
      <c r="I8" s="65"/>
      <c r="J8" s="65">
        <v>23115580</v>
      </c>
    </row>
    <row r="9" spans="1:10" x14ac:dyDescent="0.25">
      <c r="A9" s="498"/>
      <c r="B9" s="64" t="s">
        <v>129</v>
      </c>
      <c r="C9" s="68">
        <v>3800000</v>
      </c>
      <c r="D9" s="65"/>
      <c r="E9" s="65"/>
      <c r="F9" s="69">
        <f>C9+D9+E9</f>
        <v>3800000</v>
      </c>
      <c r="G9" s="68">
        <v>3800000</v>
      </c>
      <c r="H9" s="65"/>
      <c r="I9" s="65"/>
      <c r="J9" s="68">
        <v>3800000</v>
      </c>
    </row>
    <row r="10" spans="1:10" ht="16.5" x14ac:dyDescent="0.25">
      <c r="A10" s="38">
        <f>A6+1</f>
        <v>3</v>
      </c>
      <c r="B10" s="39" t="s">
        <v>130</v>
      </c>
      <c r="C10" s="70">
        <v>1808516.74</v>
      </c>
      <c r="D10" s="71">
        <v>14821830</v>
      </c>
      <c r="E10" s="40"/>
      <c r="F10" s="70">
        <f>SUM(C10:E10)</f>
        <v>16630346.74</v>
      </c>
      <c r="G10" s="70">
        <v>1576506.98</v>
      </c>
      <c r="H10" s="71">
        <v>12733742.119999999</v>
      </c>
      <c r="I10" s="40"/>
      <c r="J10" s="70">
        <f>SUM(H10+G10)</f>
        <v>14310249.1</v>
      </c>
    </row>
    <row r="11" spans="1:10" ht="16.5" x14ac:dyDescent="0.25">
      <c r="A11" s="38">
        <f t="shared" ref="A11:A32" si="2">A10+1</f>
        <v>4</v>
      </c>
      <c r="B11" s="39" t="s">
        <v>131</v>
      </c>
      <c r="C11" s="42">
        <v>75213244.939999998</v>
      </c>
      <c r="D11" s="40">
        <v>230864518</v>
      </c>
      <c r="E11" s="40"/>
      <c r="F11" s="40">
        <f>SUM(C11:E11)</f>
        <v>306077762.94</v>
      </c>
      <c r="G11" s="40">
        <v>74120623.390000001</v>
      </c>
      <c r="H11" s="72">
        <v>213769784.13999999</v>
      </c>
      <c r="I11" s="40"/>
      <c r="J11" s="73">
        <f>G11+H11+I10</f>
        <v>287890407.52999997</v>
      </c>
    </row>
    <row r="12" spans="1:10" ht="16.5" x14ac:dyDescent="0.25">
      <c r="A12" s="36">
        <f t="shared" si="2"/>
        <v>5</v>
      </c>
      <c r="B12" s="39" t="s">
        <v>132</v>
      </c>
      <c r="C12" s="42">
        <v>2794726.82</v>
      </c>
      <c r="D12" s="40"/>
      <c r="E12" s="40"/>
      <c r="F12" s="42">
        <v>2794726.82</v>
      </c>
      <c r="G12" s="42">
        <v>2759843.63</v>
      </c>
      <c r="H12" s="40"/>
      <c r="I12" s="40"/>
      <c r="J12" s="41">
        <f t="shared" ref="J12:J30" si="3">G12+H12+I12</f>
        <v>2759843.63</v>
      </c>
    </row>
    <row r="13" spans="1:10" ht="16.5" x14ac:dyDescent="0.25">
      <c r="A13" s="36">
        <f t="shared" si="2"/>
        <v>6</v>
      </c>
      <c r="B13" s="39" t="s">
        <v>133</v>
      </c>
      <c r="C13" s="42">
        <v>83508890.439999998</v>
      </c>
      <c r="D13" s="40">
        <v>3297288.81</v>
      </c>
      <c r="E13" s="40"/>
      <c r="F13" s="41">
        <f t="shared" ref="F13:F30" si="4">C13+D13+E13</f>
        <v>86806179.25</v>
      </c>
      <c r="G13" s="42">
        <v>83200768.150000006</v>
      </c>
      <c r="H13" s="40">
        <v>3043539.4</v>
      </c>
      <c r="I13" s="40"/>
      <c r="J13" s="41">
        <f t="shared" si="3"/>
        <v>86244307.550000012</v>
      </c>
    </row>
    <row r="14" spans="1:10" ht="16.5" x14ac:dyDescent="0.25">
      <c r="A14" s="36">
        <f t="shared" si="2"/>
        <v>7</v>
      </c>
      <c r="B14" s="39" t="s">
        <v>134</v>
      </c>
      <c r="C14" s="42">
        <v>4010888.85</v>
      </c>
      <c r="D14" s="40">
        <v>5825435.0599999996</v>
      </c>
      <c r="E14" s="40">
        <v>1034563.39</v>
      </c>
      <c r="F14" s="41">
        <f>SUM(C14:E14)</f>
        <v>10870887.300000001</v>
      </c>
      <c r="G14" s="42">
        <v>3943171.79</v>
      </c>
      <c r="H14" s="40">
        <v>5741664.2400000002</v>
      </c>
      <c r="I14" s="40">
        <v>1017096.54</v>
      </c>
      <c r="J14" s="41">
        <f t="shared" si="3"/>
        <v>10701932.57</v>
      </c>
    </row>
    <row r="15" spans="1:10" ht="16.5" x14ac:dyDescent="0.25">
      <c r="A15" s="36">
        <f t="shared" si="2"/>
        <v>8</v>
      </c>
      <c r="B15" s="39" t="s">
        <v>135</v>
      </c>
      <c r="C15" s="42">
        <v>2644533.77</v>
      </c>
      <c r="D15" s="40">
        <v>154951012.97999999</v>
      </c>
      <c r="E15" s="40"/>
      <c r="F15" s="41">
        <f t="shared" si="4"/>
        <v>157595546.75</v>
      </c>
      <c r="G15" s="42">
        <v>2020475.82</v>
      </c>
      <c r="H15" s="40">
        <v>154951012.97</v>
      </c>
      <c r="I15" s="40"/>
      <c r="J15" s="73">
        <f t="shared" si="3"/>
        <v>156971488.78999999</v>
      </c>
    </row>
    <row r="16" spans="1:10" ht="16.5" x14ac:dyDescent="0.25">
      <c r="A16" s="36">
        <f t="shared" si="2"/>
        <v>9</v>
      </c>
      <c r="B16" s="39" t="s">
        <v>136</v>
      </c>
      <c r="C16" s="42">
        <v>965045.16</v>
      </c>
      <c r="D16" s="40"/>
      <c r="E16" s="40"/>
      <c r="F16" s="41">
        <f t="shared" si="4"/>
        <v>965045.16</v>
      </c>
      <c r="G16" s="42">
        <v>887045.16</v>
      </c>
      <c r="H16" s="40"/>
      <c r="I16" s="40"/>
      <c r="J16" s="41">
        <f t="shared" si="3"/>
        <v>887045.16</v>
      </c>
    </row>
    <row r="17" spans="1:11" ht="16.5" x14ac:dyDescent="0.25">
      <c r="A17" s="36">
        <f t="shared" si="2"/>
        <v>10</v>
      </c>
      <c r="B17" s="39" t="s">
        <v>137</v>
      </c>
      <c r="C17" s="42">
        <v>586465</v>
      </c>
      <c r="D17" s="40">
        <v>970510</v>
      </c>
      <c r="E17" s="40"/>
      <c r="F17" s="41">
        <f t="shared" si="4"/>
        <v>1556975</v>
      </c>
      <c r="G17" s="42">
        <v>586465</v>
      </c>
      <c r="H17" s="40">
        <v>970510</v>
      </c>
      <c r="I17" s="40"/>
      <c r="J17" s="41">
        <f t="shared" si="3"/>
        <v>1556975</v>
      </c>
    </row>
    <row r="18" spans="1:11" ht="16.5" x14ac:dyDescent="0.25">
      <c r="A18" s="36">
        <f t="shared" si="2"/>
        <v>11</v>
      </c>
      <c r="B18" s="39" t="s">
        <v>138</v>
      </c>
      <c r="C18" s="42">
        <v>11816712.66</v>
      </c>
      <c r="D18" s="40"/>
      <c r="E18" s="40"/>
      <c r="F18" s="41">
        <f t="shared" si="4"/>
        <v>11816712.66</v>
      </c>
      <c r="G18" s="42">
        <v>11695265.529999999</v>
      </c>
      <c r="H18" s="40"/>
      <c r="I18" s="40"/>
      <c r="J18" s="41">
        <f t="shared" si="3"/>
        <v>11695265.529999999</v>
      </c>
    </row>
    <row r="19" spans="1:11" ht="16.5" x14ac:dyDescent="0.25">
      <c r="A19" s="36">
        <f t="shared" si="2"/>
        <v>12</v>
      </c>
      <c r="B19" s="39" t="s">
        <v>139</v>
      </c>
      <c r="C19" s="42">
        <v>103032483.59</v>
      </c>
      <c r="D19" s="40">
        <v>4564700</v>
      </c>
      <c r="E19" s="40"/>
      <c r="F19" s="41">
        <f t="shared" si="4"/>
        <v>107597183.59</v>
      </c>
      <c r="G19" s="42">
        <v>102598788.98999999</v>
      </c>
      <c r="H19" s="40">
        <v>4382566.05</v>
      </c>
      <c r="I19" s="40"/>
      <c r="J19" s="41">
        <f t="shared" si="3"/>
        <v>106981355.03999999</v>
      </c>
    </row>
    <row r="20" spans="1:11" ht="16.5" x14ac:dyDescent="0.25">
      <c r="A20" s="38">
        <f t="shared" si="2"/>
        <v>13</v>
      </c>
      <c r="B20" s="39" t="s">
        <v>140</v>
      </c>
      <c r="C20" s="42">
        <v>5261935.47</v>
      </c>
      <c r="D20" s="40"/>
      <c r="E20" s="40"/>
      <c r="F20" s="41">
        <f t="shared" si="4"/>
        <v>5261935.47</v>
      </c>
      <c r="G20" s="42">
        <v>5261935.47</v>
      </c>
      <c r="H20" s="40"/>
      <c r="I20" s="40"/>
      <c r="J20" s="41">
        <f t="shared" si="3"/>
        <v>5261935.47</v>
      </c>
    </row>
    <row r="21" spans="1:11" ht="16.5" x14ac:dyDescent="0.25">
      <c r="A21" s="36">
        <f t="shared" si="2"/>
        <v>14</v>
      </c>
      <c r="B21" s="39" t="s">
        <v>141</v>
      </c>
      <c r="C21" s="42">
        <v>24076547.609999999</v>
      </c>
      <c r="D21" s="40"/>
      <c r="E21" s="40"/>
      <c r="F21" s="41">
        <f t="shared" si="4"/>
        <v>24076547.609999999</v>
      </c>
      <c r="G21" s="42">
        <v>24076547.609999999</v>
      </c>
      <c r="H21" s="40"/>
      <c r="I21" s="40"/>
      <c r="J21" s="41">
        <f t="shared" si="3"/>
        <v>24076547.609999999</v>
      </c>
    </row>
    <row r="22" spans="1:11" ht="16.5" x14ac:dyDescent="0.25">
      <c r="A22" s="36">
        <f t="shared" si="2"/>
        <v>15</v>
      </c>
      <c r="B22" s="39" t="s">
        <v>142</v>
      </c>
      <c r="C22" s="42">
        <v>8096600</v>
      </c>
      <c r="D22" s="40">
        <v>3092346</v>
      </c>
      <c r="E22" s="40"/>
      <c r="F22" s="41">
        <f t="shared" si="4"/>
        <v>11188946</v>
      </c>
      <c r="G22" s="42">
        <v>8096600</v>
      </c>
      <c r="H22" s="40">
        <v>3092346</v>
      </c>
      <c r="I22" s="40"/>
      <c r="J22" s="41">
        <f t="shared" si="3"/>
        <v>11188946</v>
      </c>
    </row>
    <row r="23" spans="1:11" ht="16.5" x14ac:dyDescent="0.25">
      <c r="A23" s="36">
        <f t="shared" si="2"/>
        <v>16</v>
      </c>
      <c r="B23" s="39" t="s">
        <v>143</v>
      </c>
      <c r="C23" s="42">
        <v>123421652.86</v>
      </c>
      <c r="D23" s="40">
        <v>10607391.32</v>
      </c>
      <c r="E23" s="40">
        <v>227300.13</v>
      </c>
      <c r="F23" s="41">
        <f t="shared" si="4"/>
        <v>134256344.31</v>
      </c>
      <c r="G23" s="42">
        <v>123265809.14</v>
      </c>
      <c r="H23" s="40">
        <v>7732303.7599999998</v>
      </c>
      <c r="I23" s="40">
        <v>227300.13</v>
      </c>
      <c r="J23" s="41">
        <f t="shared" si="3"/>
        <v>131225413.03</v>
      </c>
    </row>
    <row r="24" spans="1:11" ht="16.5" x14ac:dyDescent="0.25">
      <c r="A24" s="36">
        <f t="shared" si="2"/>
        <v>17</v>
      </c>
      <c r="B24" s="39" t="s">
        <v>144</v>
      </c>
      <c r="C24" s="42">
        <v>941200</v>
      </c>
      <c r="D24" s="40"/>
      <c r="E24" s="40"/>
      <c r="F24" s="41">
        <f t="shared" si="4"/>
        <v>941200</v>
      </c>
      <c r="G24" s="42">
        <v>843750.25</v>
      </c>
      <c r="H24" s="40"/>
      <c r="I24" s="40"/>
      <c r="J24" s="41">
        <f t="shared" si="3"/>
        <v>843750.25</v>
      </c>
    </row>
    <row r="25" spans="1:11" ht="16.5" x14ac:dyDescent="0.25">
      <c r="A25" s="36">
        <f t="shared" si="2"/>
        <v>18</v>
      </c>
      <c r="B25" s="39" t="s">
        <v>145</v>
      </c>
      <c r="C25" s="42">
        <v>5246279.2</v>
      </c>
      <c r="D25" s="40">
        <v>36151853.939999998</v>
      </c>
      <c r="E25" s="40">
        <v>58170547.060000002</v>
      </c>
      <c r="F25" s="41">
        <f t="shared" si="4"/>
        <v>99568680.200000003</v>
      </c>
      <c r="G25" s="42">
        <v>5193279.05</v>
      </c>
      <c r="H25" s="40">
        <v>36151853.210000001</v>
      </c>
      <c r="I25" s="40">
        <v>58170546.829999998</v>
      </c>
      <c r="J25" s="41">
        <f t="shared" si="3"/>
        <v>99515679.090000004</v>
      </c>
      <c r="K25" s="74"/>
    </row>
    <row r="26" spans="1:11" ht="16.5" x14ac:dyDescent="0.25">
      <c r="A26" s="36">
        <f t="shared" si="2"/>
        <v>19</v>
      </c>
      <c r="B26" s="39" t="s">
        <v>146</v>
      </c>
      <c r="C26" s="42">
        <v>0</v>
      </c>
      <c r="D26" s="40">
        <v>0</v>
      </c>
      <c r="E26" s="40">
        <v>0</v>
      </c>
      <c r="F26" s="41">
        <f t="shared" si="4"/>
        <v>0</v>
      </c>
      <c r="G26" s="42">
        <v>0</v>
      </c>
      <c r="H26" s="40">
        <v>0</v>
      </c>
      <c r="I26" s="40">
        <v>0</v>
      </c>
      <c r="J26" s="41">
        <f t="shared" si="3"/>
        <v>0</v>
      </c>
    </row>
    <row r="27" spans="1:11" ht="16.5" x14ac:dyDescent="0.25">
      <c r="A27" s="36">
        <f t="shared" si="2"/>
        <v>20</v>
      </c>
      <c r="B27" s="39" t="s">
        <v>147</v>
      </c>
      <c r="C27" s="42">
        <v>259980.56</v>
      </c>
      <c r="D27" s="40"/>
      <c r="E27" s="40"/>
      <c r="F27" s="41">
        <f t="shared" si="4"/>
        <v>259980.56</v>
      </c>
      <c r="G27" s="42">
        <v>259980.56</v>
      </c>
      <c r="H27" s="40">
        <v>0</v>
      </c>
      <c r="I27" s="40"/>
      <c r="J27" s="41">
        <f t="shared" si="3"/>
        <v>259980.56</v>
      </c>
    </row>
    <row r="28" spans="1:11" ht="16.5" x14ac:dyDescent="0.25">
      <c r="A28" s="36">
        <f t="shared" si="2"/>
        <v>21</v>
      </c>
      <c r="B28" s="39" t="s">
        <v>148</v>
      </c>
      <c r="C28" s="42">
        <v>745000</v>
      </c>
      <c r="D28" s="40"/>
      <c r="E28" s="40"/>
      <c r="F28" s="41">
        <v>745000</v>
      </c>
      <c r="G28" s="42">
        <v>740375</v>
      </c>
      <c r="H28" s="40"/>
      <c r="I28" s="40"/>
      <c r="J28" s="41">
        <f t="shared" si="3"/>
        <v>740375</v>
      </c>
    </row>
    <row r="29" spans="1:11" ht="16.5" x14ac:dyDescent="0.25">
      <c r="A29" s="36">
        <f t="shared" si="2"/>
        <v>22</v>
      </c>
      <c r="B29" s="39" t="s">
        <v>149</v>
      </c>
      <c r="C29" s="42">
        <v>575359.6</v>
      </c>
      <c r="D29" s="40">
        <v>8291400</v>
      </c>
      <c r="E29" s="40">
        <v>53613600</v>
      </c>
      <c r="F29" s="41">
        <f>SUM(C29:E29)</f>
        <v>62480359.600000001</v>
      </c>
      <c r="G29" s="42">
        <v>545359.6</v>
      </c>
      <c r="H29" s="40">
        <v>8291400</v>
      </c>
      <c r="I29" s="40">
        <v>53613600</v>
      </c>
      <c r="J29" s="41">
        <f>SUM(G29:I29)</f>
        <v>62450359.600000001</v>
      </c>
    </row>
    <row r="30" spans="1:11" ht="33" x14ac:dyDescent="0.25">
      <c r="A30" s="43">
        <f t="shared" si="2"/>
        <v>23</v>
      </c>
      <c r="B30" s="75" t="s">
        <v>150</v>
      </c>
      <c r="C30" s="42">
        <v>20066190</v>
      </c>
      <c r="D30" s="42">
        <v>4242514.03</v>
      </c>
      <c r="E30" s="40"/>
      <c r="F30" s="41">
        <f t="shared" si="4"/>
        <v>24308704.030000001</v>
      </c>
      <c r="G30" s="42">
        <v>20066190</v>
      </c>
      <c r="H30" s="42">
        <v>2470473.6</v>
      </c>
      <c r="I30" s="40"/>
      <c r="J30" s="41">
        <f t="shared" si="3"/>
        <v>22536663.600000001</v>
      </c>
    </row>
    <row r="31" spans="1:11" ht="16.5" x14ac:dyDescent="0.25">
      <c r="A31" s="36">
        <f t="shared" si="2"/>
        <v>24</v>
      </c>
      <c r="B31" s="44" t="s">
        <v>151</v>
      </c>
      <c r="C31" s="45" t="s">
        <v>20</v>
      </c>
      <c r="D31" s="46"/>
      <c r="E31" s="46"/>
      <c r="F31" s="47" t="s">
        <v>35</v>
      </c>
      <c r="G31" s="45"/>
      <c r="H31" s="46"/>
      <c r="I31" s="46"/>
      <c r="J31" s="47" t="s">
        <v>35</v>
      </c>
    </row>
    <row r="32" spans="1:11" ht="16.5" x14ac:dyDescent="0.25">
      <c r="A32" s="36">
        <f t="shared" si="2"/>
        <v>25</v>
      </c>
      <c r="B32" s="44" t="s">
        <v>152</v>
      </c>
      <c r="C32" s="45"/>
      <c r="D32" s="46"/>
      <c r="E32" s="46"/>
      <c r="F32" s="47" t="s">
        <v>35</v>
      </c>
      <c r="G32" s="45"/>
      <c r="H32" s="46"/>
      <c r="I32" s="46"/>
      <c r="J32" s="47" t="s">
        <v>35</v>
      </c>
    </row>
    <row r="33" spans="1:10" ht="17.25" thickBot="1" x14ac:dyDescent="0.3">
      <c r="A33" s="48"/>
      <c r="B33" s="49" t="s">
        <v>110</v>
      </c>
      <c r="C33" s="96">
        <f>SUM(C7:C30)+C5</f>
        <v>506187833.2700001</v>
      </c>
      <c r="D33" s="97">
        <f>SUM(D5:D32)</f>
        <v>486125800.13999999</v>
      </c>
      <c r="E33" s="97">
        <f>SUM(E14:E29)</f>
        <v>113046010.58000001</v>
      </c>
      <c r="F33" s="95"/>
      <c r="G33" s="96">
        <f>SUM(G7:G30)+G5</f>
        <v>502854361.12000006</v>
      </c>
      <c r="H33" s="96">
        <f>SUM(H5:H30)</f>
        <v>459247951.09000003</v>
      </c>
      <c r="I33" s="96">
        <f>SUM(I6:I30)</f>
        <v>113028543.5</v>
      </c>
      <c r="J33" s="98">
        <f>G33+H33+I33</f>
        <v>1075130855.71</v>
      </c>
    </row>
    <row r="34" spans="1:10" ht="16.5" x14ac:dyDescent="0.25">
      <c r="A34" s="50" t="s">
        <v>153</v>
      </c>
      <c r="B34" s="51" t="s">
        <v>154</v>
      </c>
      <c r="C34" s="52"/>
      <c r="D34" s="52"/>
      <c r="E34" s="52"/>
      <c r="F34" s="53"/>
      <c r="G34" s="52"/>
      <c r="H34" s="52"/>
      <c r="I34" s="52"/>
      <c r="J34" s="53"/>
    </row>
    <row r="35" spans="1:10" ht="16.5" x14ac:dyDescent="0.25">
      <c r="A35" s="54"/>
      <c r="B35" s="55" t="s">
        <v>155</v>
      </c>
      <c r="C35" s="77"/>
      <c r="D35" s="56"/>
      <c r="E35" s="56"/>
      <c r="F35" s="57">
        <f>SUM(F33:F34)</f>
        <v>0</v>
      </c>
      <c r="G35" s="56"/>
      <c r="H35" s="56"/>
      <c r="I35" s="56"/>
      <c r="J35" s="57"/>
    </row>
    <row r="36" spans="1:10" ht="16.5" x14ac:dyDescent="0.25">
      <c r="A36" s="58"/>
      <c r="B36" s="58"/>
      <c r="C36" s="87"/>
      <c r="D36" s="58"/>
      <c r="E36" s="58"/>
      <c r="F36" s="58"/>
      <c r="G36" s="59"/>
      <c r="H36" s="59"/>
      <c r="I36" s="60"/>
      <c r="J36" s="58"/>
    </row>
    <row r="37" spans="1:10" ht="16.5" x14ac:dyDescent="0.25">
      <c r="A37" s="33"/>
      <c r="B37" s="33"/>
      <c r="C37" s="77"/>
      <c r="D37" s="33"/>
      <c r="E37" s="33"/>
      <c r="F37" s="33"/>
      <c r="G37" s="37"/>
      <c r="H37" s="33"/>
      <c r="I37" s="61"/>
      <c r="J37" s="33"/>
    </row>
    <row r="38" spans="1:10" ht="16.5" x14ac:dyDescent="0.25">
      <c r="A38" s="33"/>
      <c r="B38" s="33"/>
      <c r="C38" s="87"/>
      <c r="D38" s="33"/>
      <c r="E38" s="33"/>
      <c r="F38" s="33"/>
      <c r="G38" s="61"/>
      <c r="H38" s="33"/>
      <c r="I38" s="33"/>
      <c r="J38" s="33"/>
    </row>
    <row r="39" spans="1:10" x14ac:dyDescent="0.25">
      <c r="C39" s="78"/>
      <c r="F39" s="62"/>
      <c r="G39" s="62"/>
    </row>
    <row r="40" spans="1:10" ht="15.75" x14ac:dyDescent="0.25">
      <c r="B40" s="26" t="s">
        <v>111</v>
      </c>
      <c r="C40" s="85" t="e">
        <f>SUM(C35+C25+C9+C1+#REF!+#REF!+#REF!+#REF!+#REF!+#REF!+#REF!+#REF!+#REF!+#REF!+#REF!+#REF!+#REF!+#REF!+#REF!+#REF!+#REF!+#REF!)</f>
        <v>#VALUE!</v>
      </c>
      <c r="D40" s="85">
        <v>502854.36</v>
      </c>
      <c r="E40" s="27" t="e">
        <f>D40/C40</f>
        <v>#VALUE!</v>
      </c>
      <c r="F40" s="88"/>
      <c r="G40" s="62"/>
    </row>
    <row r="41" spans="1:10" ht="15.75" x14ac:dyDescent="0.25">
      <c r="B41" s="26" t="s">
        <v>112</v>
      </c>
      <c r="C41" s="22" t="e">
        <f>+SUM(#REF!+#REF!+#REF!+#REF!+#REF!+#REF!+#REF!+#REF!+#REF!+#REF!+#REF!+C6+C11+C26+C36)</f>
        <v>#REF!</v>
      </c>
      <c r="D41" s="86" t="s">
        <v>164</v>
      </c>
      <c r="E41" s="28" t="e">
        <f>D41/C41</f>
        <v>#REF!</v>
      </c>
      <c r="F41" s="89"/>
      <c r="G41" s="62"/>
    </row>
    <row r="42" spans="1:10" ht="16.5" thickBot="1" x14ac:dyDescent="0.3">
      <c r="B42" s="26" t="s">
        <v>113</v>
      </c>
      <c r="C42" s="94">
        <v>113046.01</v>
      </c>
      <c r="D42" s="29" t="e">
        <f>SUM(D27+D7+#REF!+#REF!+#REF!)</f>
        <v>#REF!</v>
      </c>
      <c r="E42" s="30" t="e">
        <f>D42/C42</f>
        <v>#REF!</v>
      </c>
      <c r="F42" s="90"/>
    </row>
    <row r="43" spans="1:10" ht="31.5" x14ac:dyDescent="0.25">
      <c r="B43" s="26" t="s">
        <v>114</v>
      </c>
      <c r="C43" s="16">
        <v>0</v>
      </c>
      <c r="D43" s="17">
        <v>0</v>
      </c>
      <c r="E43" s="31">
        <v>0</v>
      </c>
      <c r="F43" s="91"/>
    </row>
    <row r="44" spans="1:10" ht="15.75" x14ac:dyDescent="0.25">
      <c r="B44" s="32" t="s">
        <v>110</v>
      </c>
      <c r="C44" s="16" t="e">
        <f>SUM(C40:C42)</f>
        <v>#VALUE!</v>
      </c>
      <c r="D44" s="76">
        <v>1075130.8600000001</v>
      </c>
      <c r="E44" s="18" t="e">
        <f>D44/C44</f>
        <v>#VALUE!</v>
      </c>
      <c r="F44" s="92"/>
    </row>
  </sheetData>
  <mergeCells count="8">
    <mergeCell ref="J3:J4"/>
    <mergeCell ref="A6:A9"/>
    <mergeCell ref="C1:F1"/>
    <mergeCell ref="A3:A4"/>
    <mergeCell ref="B3:B4"/>
    <mergeCell ref="C3:E3"/>
    <mergeCell ref="F3:F4"/>
    <mergeCell ref="G3:I3"/>
  </mergeCells>
  <pageMargins left="0.70866141732283472" right="0.70866141732283472" top="0.74803149606299213" bottom="0.74803149606299213" header="0.31496062992125984" footer="0.31496062992125984"/>
  <pageSetup paperSize="9" scale="71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8"/>
  <sheetViews>
    <sheetView view="pageBreakPreview" topLeftCell="A4" zoomScale="60" zoomScaleNormal="100" workbookViewId="0">
      <selection activeCell="G9" sqref="G9:G10"/>
    </sheetView>
  </sheetViews>
  <sheetFormatPr defaultRowHeight="15" x14ac:dyDescent="0.25"/>
  <cols>
    <col min="1" max="1" width="9.28515625" customWidth="1"/>
    <col min="2" max="2" width="31.7109375" customWidth="1"/>
    <col min="3" max="3" width="12.85546875" customWidth="1"/>
    <col min="4" max="5" width="20.42578125" customWidth="1"/>
    <col min="6" max="6" width="14.5703125" customWidth="1"/>
    <col min="7" max="7" width="46.28515625" customWidth="1"/>
    <col min="8" max="8" width="15.7109375" customWidth="1"/>
    <col min="9" max="9" width="18.140625" customWidth="1"/>
    <col min="10" max="10" width="17.42578125" customWidth="1"/>
    <col min="11" max="11" width="28.5703125" customWidth="1"/>
    <col min="13" max="13" width="11.7109375" bestFit="1" customWidth="1"/>
  </cols>
  <sheetData>
    <row r="1" spans="1:13" ht="15.75" x14ac:dyDescent="0.25">
      <c r="A1" s="1"/>
      <c r="B1" s="2"/>
      <c r="C1" s="3"/>
      <c r="D1" s="4"/>
      <c r="E1" s="5"/>
      <c r="F1" s="2"/>
      <c r="G1" s="2"/>
      <c r="H1" s="509" t="s">
        <v>0</v>
      </c>
      <c r="I1" s="509"/>
      <c r="J1" s="509"/>
    </row>
    <row r="2" spans="1:13" ht="15.75" x14ac:dyDescent="0.25">
      <c r="A2" s="6"/>
      <c r="B2" s="7"/>
      <c r="C2" s="8"/>
      <c r="D2" s="9"/>
      <c r="E2" s="10"/>
      <c r="F2" s="7"/>
      <c r="G2" s="11"/>
      <c r="H2" s="510" t="s">
        <v>1</v>
      </c>
      <c r="I2" s="510"/>
      <c r="J2" s="510"/>
    </row>
    <row r="3" spans="1:13" ht="15.75" x14ac:dyDescent="0.25">
      <c r="A3" s="6"/>
      <c r="B3" s="7"/>
      <c r="C3" s="8"/>
      <c r="D3" s="9"/>
      <c r="E3" s="10"/>
      <c r="F3" s="7"/>
      <c r="G3" s="7"/>
      <c r="H3" s="420" t="s">
        <v>2</v>
      </c>
      <c r="I3" s="420"/>
      <c r="J3" s="420"/>
    </row>
    <row r="4" spans="1:13" ht="15.75" x14ac:dyDescent="0.25">
      <c r="A4" s="6"/>
      <c r="B4" s="7"/>
      <c r="C4" s="8"/>
      <c r="D4" s="9"/>
      <c r="E4" s="10"/>
      <c r="F4" s="7"/>
      <c r="G4" s="7"/>
      <c r="H4" s="409" t="s">
        <v>3</v>
      </c>
      <c r="I4" s="409"/>
      <c r="J4" s="409"/>
    </row>
    <row r="5" spans="1:13" ht="15.75" x14ac:dyDescent="0.25">
      <c r="A5" s="6"/>
      <c r="B5" s="7"/>
      <c r="C5" s="8"/>
      <c r="D5" s="9"/>
      <c r="E5" s="10"/>
      <c r="F5" s="7"/>
      <c r="G5" s="6"/>
      <c r="H5" s="7"/>
      <c r="I5" s="7"/>
      <c r="J5" s="12"/>
    </row>
    <row r="6" spans="1:13" ht="91.9" customHeight="1" thickBot="1" x14ac:dyDescent="0.3">
      <c r="A6" s="511" t="s">
        <v>179</v>
      </c>
      <c r="B6" s="511"/>
      <c r="C6" s="511"/>
      <c r="D6" s="511"/>
      <c r="E6" s="511"/>
      <c r="F6" s="511"/>
      <c r="G6" s="511"/>
      <c r="H6" s="511"/>
      <c r="I6" s="511"/>
      <c r="J6" s="511"/>
      <c r="K6" s="511"/>
    </row>
    <row r="7" spans="1:13" ht="35.450000000000003" customHeight="1" x14ac:dyDescent="0.25">
      <c r="A7" s="411" t="s">
        <v>4</v>
      </c>
      <c r="B7" s="413" t="s">
        <v>5</v>
      </c>
      <c r="C7" s="415" t="s">
        <v>6</v>
      </c>
      <c r="D7" s="413" t="s">
        <v>7</v>
      </c>
      <c r="E7" s="413"/>
      <c r="F7" s="417" t="s">
        <v>8</v>
      </c>
      <c r="G7" s="413" t="s">
        <v>9</v>
      </c>
      <c r="H7" s="413"/>
      <c r="I7" s="413"/>
      <c r="J7" s="413"/>
      <c r="K7" s="419"/>
    </row>
    <row r="8" spans="1:13" ht="48" thickBot="1" x14ac:dyDescent="0.3">
      <c r="A8" s="512"/>
      <c r="B8" s="414"/>
      <c r="C8" s="416"/>
      <c r="D8" s="13" t="s">
        <v>169</v>
      </c>
      <c r="E8" s="14" t="s">
        <v>10</v>
      </c>
      <c r="F8" s="418"/>
      <c r="G8" s="15" t="s">
        <v>11</v>
      </c>
      <c r="H8" s="15" t="s">
        <v>170</v>
      </c>
      <c r="I8" s="15" t="s">
        <v>12</v>
      </c>
      <c r="J8" s="15" t="s">
        <v>13</v>
      </c>
      <c r="K8" s="13" t="s">
        <v>14</v>
      </c>
    </row>
    <row r="9" spans="1:13" ht="35.450000000000003" customHeight="1" x14ac:dyDescent="0.25">
      <c r="A9" s="326">
        <v>21</v>
      </c>
      <c r="B9" s="523" t="s">
        <v>178</v>
      </c>
      <c r="C9" s="525" t="s">
        <v>15</v>
      </c>
      <c r="D9" s="527">
        <v>2727</v>
      </c>
      <c r="E9" s="527">
        <v>377.15</v>
      </c>
      <c r="F9" s="517">
        <f>E9/D9*100%</f>
        <v>0.1383021635496883</v>
      </c>
      <c r="G9" s="519" t="s">
        <v>118</v>
      </c>
      <c r="H9" s="326">
        <v>10</v>
      </c>
      <c r="I9" s="326">
        <v>2</v>
      </c>
      <c r="J9" s="521">
        <f>I9/H9</f>
        <v>0.2</v>
      </c>
      <c r="K9" s="326" t="s">
        <v>172</v>
      </c>
    </row>
    <row r="10" spans="1:13" ht="186" customHeight="1" x14ac:dyDescent="0.25">
      <c r="A10" s="327"/>
      <c r="B10" s="524"/>
      <c r="C10" s="526"/>
      <c r="D10" s="528"/>
      <c r="E10" s="528"/>
      <c r="F10" s="518"/>
      <c r="G10" s="520"/>
      <c r="H10" s="357"/>
      <c r="I10" s="357"/>
      <c r="J10" s="522"/>
      <c r="K10" s="357"/>
    </row>
    <row r="11" spans="1:13" ht="31.5" x14ac:dyDescent="0.25">
      <c r="A11" s="327"/>
      <c r="B11" s="524"/>
      <c r="C11" s="84" t="s">
        <v>28</v>
      </c>
      <c r="D11" s="119">
        <v>0</v>
      </c>
      <c r="E11" s="123">
        <f>'[1]Касса на 01.04.'!H27</f>
        <v>0</v>
      </c>
      <c r="F11" s="19">
        <v>0</v>
      </c>
      <c r="G11" s="122" t="s">
        <v>119</v>
      </c>
      <c r="H11" s="81">
        <v>8</v>
      </c>
      <c r="I11" s="81">
        <v>0</v>
      </c>
      <c r="J11" s="118">
        <f>I11/H11</f>
        <v>0</v>
      </c>
      <c r="K11" s="13" t="s">
        <v>172</v>
      </c>
    </row>
    <row r="12" spans="1:13" ht="36" customHeight="1" x14ac:dyDescent="0.25">
      <c r="A12" s="357"/>
      <c r="B12" s="121"/>
      <c r="C12" s="115"/>
      <c r="D12" s="119"/>
      <c r="E12" s="123"/>
      <c r="F12" s="19"/>
      <c r="G12" s="122" t="s">
        <v>173</v>
      </c>
      <c r="H12" s="81">
        <v>0</v>
      </c>
      <c r="I12" s="81">
        <v>0</v>
      </c>
      <c r="J12" s="118">
        <v>0</v>
      </c>
      <c r="K12" s="13"/>
    </row>
    <row r="13" spans="1:13" ht="15.75" x14ac:dyDescent="0.25">
      <c r="A13" s="13"/>
      <c r="B13" s="515" t="s">
        <v>108</v>
      </c>
      <c r="C13" s="516"/>
      <c r="D13" s="23">
        <v>2727</v>
      </c>
      <c r="E13" s="23">
        <v>377.15</v>
      </c>
      <c r="F13" s="24">
        <f>E13/D13</f>
        <v>0.1383021635496883</v>
      </c>
      <c r="G13" s="120"/>
      <c r="H13" s="13"/>
      <c r="I13" s="13"/>
      <c r="J13" s="13"/>
      <c r="K13" s="13"/>
    </row>
    <row r="14" spans="1:13" ht="15.75" x14ac:dyDescent="0.25">
      <c r="M14" s="93"/>
    </row>
    <row r="15" spans="1:13" ht="102" customHeight="1" x14ac:dyDescent="0.35">
      <c r="A15" s="513" t="s">
        <v>180</v>
      </c>
      <c r="B15" s="514"/>
      <c r="C15" s="514"/>
      <c r="D15" s="514"/>
      <c r="E15" s="514"/>
      <c r="F15" s="514"/>
      <c r="G15" s="514"/>
      <c r="H15" s="514"/>
      <c r="I15" s="514"/>
      <c r="J15" s="514"/>
      <c r="K15" s="514"/>
      <c r="L15" s="514"/>
      <c r="M15" s="514"/>
    </row>
    <row r="16" spans="1:13" x14ac:dyDescent="0.25">
      <c r="E16" s="80"/>
    </row>
    <row r="18" spans="13:13" x14ac:dyDescent="0.25">
      <c r="M18" s="79"/>
    </row>
  </sheetData>
  <mergeCells count="24">
    <mergeCell ref="A15:M15"/>
    <mergeCell ref="B13:C13"/>
    <mergeCell ref="F9:F10"/>
    <mergeCell ref="G9:G10"/>
    <mergeCell ref="H9:H10"/>
    <mergeCell ref="I9:I10"/>
    <mergeCell ref="J9:J10"/>
    <mergeCell ref="K9:K10"/>
    <mergeCell ref="A9:A12"/>
    <mergeCell ref="B9:B11"/>
    <mergeCell ref="C9:C10"/>
    <mergeCell ref="D9:D10"/>
    <mergeCell ref="E9:E10"/>
    <mergeCell ref="G7:K7"/>
    <mergeCell ref="H1:J1"/>
    <mergeCell ref="H2:J2"/>
    <mergeCell ref="H3:J3"/>
    <mergeCell ref="H4:J4"/>
    <mergeCell ref="A6:K6"/>
    <mergeCell ref="A7:A8"/>
    <mergeCell ref="B7:B8"/>
    <mergeCell ref="C7:C8"/>
    <mergeCell ref="D7:E7"/>
    <mergeCell ref="F7:F8"/>
  </mergeCells>
  <pageMargins left="0.59055118110236227" right="0.19685039370078741" top="0.74803149606299213" bottom="0.74803149606299213" header="0.31496062992125984" footer="0.31496062992125984"/>
  <pageSetup paperSize="9" scale="37" fitToHeight="52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Лист1</vt:lpstr>
      <vt:lpstr>Лист2</vt:lpstr>
      <vt:lpstr>Лист3</vt:lpstr>
      <vt:lpstr>Лист4</vt:lpstr>
      <vt:lpstr>Лист1!Заголовки_для_печати</vt:lpstr>
      <vt:lpstr>Лист1!Область_печати</vt:lpstr>
      <vt:lpstr>Лист4!Область_печати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2025-07-30T11:48:09Z</dcterms:modified>
</cp:coreProperties>
</file>