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0" documentId="13_ncr:1_{C2E6FAC3-69E8-4941-B50A-F98D10CE85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  <sheet name="Лист4" sheetId="4" r:id="rId4"/>
  </sheets>
  <externalReferences>
    <externalReference r:id="rId5"/>
  </externalReferences>
  <definedNames>
    <definedName name="_xlnm.Print_Area" localSheetId="0">Лист1!$A$1:$K$504</definedName>
    <definedName name="_xlnm.Print_Area" localSheetId="3">Лист4!$A$1:$M$15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01" i="1" l="1"/>
  <c r="J315" i="1"/>
  <c r="J273" i="1"/>
  <c r="J37" i="1"/>
  <c r="J374" i="1" l="1"/>
  <c r="D500" i="1"/>
  <c r="E502" i="1"/>
  <c r="E501" i="1"/>
  <c r="E500" i="1"/>
  <c r="J250" i="1"/>
  <c r="E138" i="1"/>
  <c r="J100" i="1"/>
  <c r="J86" i="1"/>
  <c r="E497" i="1"/>
  <c r="D497" i="1"/>
  <c r="E490" i="1"/>
  <c r="D490" i="1"/>
  <c r="E483" i="1"/>
  <c r="D483" i="1"/>
  <c r="E487" i="1"/>
  <c r="D487" i="1"/>
  <c r="E480" i="1"/>
  <c r="D480" i="1"/>
  <c r="E473" i="1"/>
  <c r="D473" i="1"/>
  <c r="E460" i="1"/>
  <c r="D460" i="1"/>
  <c r="E455" i="1"/>
  <c r="D455" i="1"/>
  <c r="E440" i="1"/>
  <c r="D440" i="1"/>
  <c r="E435" i="1"/>
  <c r="D435" i="1"/>
  <c r="E427" i="1"/>
  <c r="D427" i="1"/>
  <c r="E420" i="1"/>
  <c r="D420" i="1"/>
  <c r="E408" i="1"/>
  <c r="D408" i="1"/>
  <c r="D383" i="1"/>
  <c r="E380" i="1"/>
  <c r="D380" i="1"/>
  <c r="E350" i="1"/>
  <c r="E355" i="1" s="1"/>
  <c r="D350" i="1"/>
  <c r="D355" i="1" s="1"/>
  <c r="E337" i="1"/>
  <c r="D337" i="1"/>
  <c r="E289" i="1"/>
  <c r="D289" i="1"/>
  <c r="D282" i="1"/>
  <c r="E279" i="1"/>
  <c r="D279" i="1"/>
  <c r="E251" i="1"/>
  <c r="D251" i="1"/>
  <c r="E238" i="1"/>
  <c r="D238" i="1"/>
  <c r="E213" i="1"/>
  <c r="D213" i="1"/>
  <c r="E192" i="1"/>
  <c r="D192" i="1"/>
  <c r="E157" i="1"/>
  <c r="D157" i="1"/>
  <c r="E145" i="1"/>
  <c r="D145" i="1"/>
  <c r="E133" i="1"/>
  <c r="D133" i="1"/>
  <c r="E84" i="1"/>
  <c r="D84" i="1"/>
  <c r="F84" i="1" s="1"/>
  <c r="E73" i="1"/>
  <c r="J141" i="1"/>
  <c r="J191" i="1"/>
  <c r="J188" i="1"/>
  <c r="J183" i="1"/>
  <c r="J332" i="1"/>
  <c r="J322" i="1"/>
  <c r="J321" i="1"/>
  <c r="J320" i="1"/>
  <c r="J319" i="1"/>
  <c r="J316" i="1"/>
  <c r="J313" i="1"/>
  <c r="J308" i="1"/>
  <c r="J300" i="1"/>
  <c r="F291" i="1"/>
  <c r="J206" i="1"/>
  <c r="J207" i="1"/>
  <c r="J212" i="1"/>
  <c r="F428" i="1"/>
  <c r="F430" i="1"/>
  <c r="F432" i="1"/>
  <c r="J65" i="1"/>
  <c r="J44" i="1"/>
  <c r="J43" i="1"/>
  <c r="J42" i="1"/>
  <c r="J41" i="1"/>
  <c r="F496" i="1"/>
  <c r="F492" i="1"/>
  <c r="J465" i="1"/>
  <c r="J353" i="1"/>
  <c r="J372" i="1"/>
  <c r="J370" i="1"/>
  <c r="J368" i="1"/>
  <c r="J364" i="1"/>
  <c r="J361" i="1"/>
  <c r="J360" i="1"/>
  <c r="J358" i="1"/>
  <c r="J224" i="1"/>
  <c r="J225" i="1"/>
  <c r="J226" i="1"/>
  <c r="J227" i="1"/>
  <c r="J221" i="1"/>
  <c r="J220" i="1"/>
  <c r="J219" i="1"/>
  <c r="J171" i="1"/>
  <c r="J172" i="1"/>
  <c r="J173" i="1"/>
  <c r="J174" i="1"/>
  <c r="J175" i="1"/>
  <c r="J176" i="1"/>
  <c r="J169" i="1"/>
  <c r="J168" i="1"/>
  <c r="J166" i="1"/>
  <c r="J16" i="1"/>
  <c r="J18" i="1"/>
  <c r="J17" i="1"/>
  <c r="J83" i="1"/>
  <c r="J82" i="1"/>
  <c r="J439" i="1"/>
  <c r="J156" i="1"/>
  <c r="J155" i="1"/>
  <c r="J147" i="1"/>
  <c r="J477" i="1"/>
  <c r="J476" i="1"/>
  <c r="J400" i="1"/>
  <c r="J407" i="1"/>
  <c r="J406" i="1"/>
  <c r="J394" i="1"/>
  <c r="J154" i="1"/>
  <c r="J153" i="1"/>
  <c r="J182" i="1"/>
  <c r="J76" i="1"/>
  <c r="F160" i="1"/>
  <c r="F158" i="1"/>
  <c r="D290" i="1" l="1"/>
  <c r="D491" i="1"/>
  <c r="E491" i="1"/>
  <c r="F145" i="1"/>
  <c r="D384" i="1"/>
  <c r="F157" i="1"/>
  <c r="F500" i="1"/>
  <c r="J484" i="1" l="1"/>
  <c r="J481" i="1"/>
  <c r="F484" i="1"/>
  <c r="F480" i="1" l="1"/>
  <c r="F487" i="1"/>
  <c r="F491" i="1"/>
  <c r="J426" i="1"/>
  <c r="J432" i="1"/>
  <c r="F148" i="1" l="1"/>
  <c r="J419" i="1"/>
  <c r="J331" i="1" l="1"/>
  <c r="J466" i="1" l="1"/>
  <c r="J77" i="1"/>
  <c r="J256" i="1"/>
  <c r="J423" i="1"/>
  <c r="J479" i="1"/>
  <c r="J478" i="1"/>
  <c r="J204" i="1" l="1"/>
  <c r="E383" i="1"/>
  <c r="E384" i="1" s="1"/>
  <c r="J184" i="1"/>
  <c r="F192" i="1"/>
  <c r="E467" i="1"/>
  <c r="D467" i="1"/>
  <c r="J438" i="1"/>
  <c r="F467" i="1" l="1"/>
  <c r="F383" i="1"/>
  <c r="J416" i="1" l="1"/>
  <c r="F462" i="1" l="1"/>
  <c r="J113" i="1" l="1"/>
  <c r="J111" i="1"/>
  <c r="J110" i="1"/>
  <c r="J109" i="1"/>
  <c r="J105" i="1"/>
  <c r="J104" i="1"/>
  <c r="J12" i="1" l="1"/>
  <c r="F9" i="1" l="1"/>
  <c r="J32" i="1"/>
  <c r="J31" i="1"/>
  <c r="F85" i="1"/>
  <c r="J69" i="1"/>
  <c r="J68" i="1"/>
  <c r="J67" i="1"/>
  <c r="F26" i="1"/>
  <c r="F24" i="1"/>
  <c r="J146" i="1"/>
  <c r="F456" i="1"/>
  <c r="J456" i="1"/>
  <c r="F474" i="1"/>
  <c r="J366" i="1"/>
  <c r="J436" i="1"/>
  <c r="F436" i="1"/>
  <c r="J102" i="1"/>
  <c r="J101" i="1"/>
  <c r="J93" i="1"/>
  <c r="J92" i="1"/>
  <c r="F435" i="1" l="1"/>
  <c r="F460" i="1"/>
  <c r="J140" i="1"/>
  <c r="F143" i="1"/>
  <c r="F139" i="1"/>
  <c r="J129" i="1"/>
  <c r="J123" i="1"/>
  <c r="J96" i="1"/>
  <c r="F93" i="1"/>
  <c r="J462" i="1"/>
  <c r="J464" i="1"/>
  <c r="J463" i="1"/>
  <c r="J186" i="1"/>
  <c r="F180" i="1"/>
  <c r="J190" i="1"/>
  <c r="J187" i="1"/>
  <c r="J185" i="1"/>
  <c r="J181" i="1"/>
  <c r="J336" i="1"/>
  <c r="J334" i="1"/>
  <c r="J330" i="1"/>
  <c r="J329" i="1"/>
  <c r="J328" i="1"/>
  <c r="J326" i="1"/>
  <c r="J312" i="1"/>
  <c r="J311" i="1"/>
  <c r="J310" i="1"/>
  <c r="J303" i="1"/>
  <c r="J302" i="1"/>
  <c r="J299" i="1"/>
  <c r="J298" i="1"/>
  <c r="J297" i="1"/>
  <c r="J296" i="1"/>
  <c r="J295" i="1"/>
  <c r="J211" i="1"/>
  <c r="J209" i="1"/>
  <c r="J205" i="1"/>
  <c r="J202" i="1"/>
  <c r="J200" i="1"/>
  <c r="F198" i="1"/>
  <c r="F193" i="1"/>
  <c r="E179" i="1"/>
  <c r="D179" i="1"/>
  <c r="J286" i="1"/>
  <c r="J280" i="1"/>
  <c r="J278" i="1"/>
  <c r="J277" i="1"/>
  <c r="J267" i="1"/>
  <c r="J266" i="1"/>
  <c r="J263" i="1"/>
  <c r="J261" i="1"/>
  <c r="J260" i="1"/>
  <c r="J259" i="1"/>
  <c r="J257" i="1"/>
  <c r="J254" i="1"/>
  <c r="J249" i="1"/>
  <c r="J247" i="1"/>
  <c r="J246" i="1"/>
  <c r="J245" i="1"/>
  <c r="J244" i="1"/>
  <c r="J243" i="1"/>
  <c r="J241" i="1"/>
  <c r="F280" i="1"/>
  <c r="F283" i="1"/>
  <c r="E282" i="1"/>
  <c r="E290" i="1" s="1"/>
  <c r="J418" i="1"/>
  <c r="J415" i="1"/>
  <c r="J410" i="1"/>
  <c r="F423" i="1"/>
  <c r="J20" i="1"/>
  <c r="J15" i="1"/>
  <c r="J14" i="1"/>
  <c r="E23" i="1"/>
  <c r="D23" i="1"/>
  <c r="J237" i="1"/>
  <c r="J233" i="1"/>
  <c r="J231" i="1"/>
  <c r="J230" i="1"/>
  <c r="J229" i="1"/>
  <c r="J223" i="1"/>
  <c r="J218" i="1"/>
  <c r="J215" i="1"/>
  <c r="F223" i="1"/>
  <c r="F214" i="1"/>
  <c r="J135" i="1"/>
  <c r="F136" i="1"/>
  <c r="F134" i="1"/>
  <c r="J341" i="1"/>
  <c r="F350" i="1"/>
  <c r="F338" i="1"/>
  <c r="J398" i="1"/>
  <c r="J396" i="1"/>
  <c r="J392" i="1"/>
  <c r="J386" i="1"/>
  <c r="F385" i="1"/>
  <c r="F376" i="1"/>
  <c r="F381" i="1"/>
  <c r="J442" i="1"/>
  <c r="E498" i="1" l="1"/>
  <c r="F23" i="1"/>
  <c r="F384" i="1"/>
  <c r="F179" i="1"/>
  <c r="F213" i="1"/>
  <c r="F289" i="1"/>
  <c r="F133" i="1"/>
  <c r="F427" i="1"/>
  <c r="F282" i="1"/>
  <c r="F355" i="1"/>
  <c r="F380" i="1"/>
  <c r="J81" i="1"/>
  <c r="F76" i="1"/>
  <c r="F74" i="1"/>
  <c r="J128" i="1"/>
  <c r="J126" i="1"/>
  <c r="J121" i="1"/>
  <c r="J117" i="1"/>
  <c r="J115" i="1"/>
  <c r="J114" i="1"/>
  <c r="J108" i="1"/>
  <c r="J106" i="1"/>
  <c r="J97" i="1"/>
  <c r="F290" i="1" l="1"/>
  <c r="J474" i="1"/>
  <c r="J433" i="1"/>
  <c r="J434" i="1"/>
  <c r="J430" i="1"/>
  <c r="J429" i="1"/>
  <c r="J28" i="1"/>
  <c r="J27" i="1"/>
  <c r="J347" i="1"/>
  <c r="J339" i="1"/>
  <c r="J414" i="1"/>
  <c r="J412" i="1"/>
  <c r="F409" i="1"/>
  <c r="J22" i="1"/>
  <c r="J217" i="1"/>
  <c r="J79" i="1"/>
  <c r="F420" i="1" l="1"/>
  <c r="E504" i="1"/>
  <c r="J421" i="1"/>
  <c r="J148" i="1"/>
  <c r="J55" i="1"/>
  <c r="J54" i="1"/>
  <c r="J53" i="1"/>
  <c r="J48" i="1"/>
  <c r="J38" i="1"/>
  <c r="J34" i="1"/>
  <c r="J30" i="1"/>
  <c r="J29" i="1"/>
  <c r="J318" i="1"/>
  <c r="F501" i="1"/>
  <c r="F137" i="1"/>
  <c r="F201" i="1"/>
  <c r="J235" i="1"/>
  <c r="J127" i="1" l="1"/>
  <c r="J98" i="1"/>
  <c r="J87" i="1"/>
  <c r="J13" i="1" l="1"/>
  <c r="F13" i="4"/>
  <c r="J11" i="4"/>
  <c r="E11" i="4"/>
  <c r="J9" i="4"/>
  <c r="F9" i="4"/>
  <c r="J25" i="1"/>
  <c r="J352" i="1"/>
  <c r="J349" i="1"/>
  <c r="J413" i="1"/>
  <c r="F408" i="1" l="1"/>
  <c r="F238" i="1" l="1"/>
  <c r="F146" i="1"/>
  <c r="D138" i="1"/>
  <c r="F138" i="1" s="1"/>
  <c r="F35" i="2"/>
  <c r="F14" i="2"/>
  <c r="D42" i="2"/>
  <c r="E42" i="2" s="1"/>
  <c r="C41" i="2"/>
  <c r="E41" i="2" s="1"/>
  <c r="C40" i="2"/>
  <c r="E40" i="2" s="1"/>
  <c r="E33" i="2"/>
  <c r="F29" i="2"/>
  <c r="J29" i="2"/>
  <c r="J10" i="2"/>
  <c r="C33" i="2"/>
  <c r="J30" i="2"/>
  <c r="F30" i="2"/>
  <c r="J28" i="2"/>
  <c r="J27" i="2"/>
  <c r="F27" i="2"/>
  <c r="J26" i="2"/>
  <c r="F26" i="2"/>
  <c r="J25" i="2"/>
  <c r="F25" i="2"/>
  <c r="J24" i="2"/>
  <c r="F24" i="2"/>
  <c r="J23" i="2"/>
  <c r="F23" i="2"/>
  <c r="J22" i="2"/>
  <c r="F22" i="2"/>
  <c r="J21" i="2"/>
  <c r="F21" i="2"/>
  <c r="J20" i="2"/>
  <c r="F20" i="2"/>
  <c r="J19" i="2"/>
  <c r="F19" i="2"/>
  <c r="J18" i="2"/>
  <c r="F18" i="2"/>
  <c r="J17" i="2"/>
  <c r="F17" i="2"/>
  <c r="J16" i="2"/>
  <c r="F16" i="2"/>
  <c r="J15" i="2"/>
  <c r="F15" i="2"/>
  <c r="J14" i="2"/>
  <c r="J13" i="2"/>
  <c r="F13" i="2"/>
  <c r="J12" i="2"/>
  <c r="J11" i="2"/>
  <c r="F11" i="2"/>
  <c r="F10" i="2"/>
  <c r="F9" i="2"/>
  <c r="F8" i="2"/>
  <c r="F7" i="2"/>
  <c r="G7" i="2" s="1"/>
  <c r="I6" i="2"/>
  <c r="I33" i="2" s="1"/>
  <c r="H6" i="2"/>
  <c r="H33" i="2" s="1"/>
  <c r="E6" i="2"/>
  <c r="D6" i="2"/>
  <c r="D33" i="2" s="1"/>
  <c r="A6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J5" i="2"/>
  <c r="F5" i="2"/>
  <c r="F337" i="1" l="1"/>
  <c r="C44" i="2"/>
  <c r="E44" i="2" s="1"/>
  <c r="G33" i="2"/>
  <c r="J7" i="2"/>
  <c r="J33" i="2" l="1"/>
  <c r="D27" i="1" l="1"/>
  <c r="F440" i="1"/>
  <c r="J382" i="1"/>
  <c r="J379" i="1"/>
  <c r="J377" i="1"/>
  <c r="J343" i="1"/>
  <c r="J262" i="1"/>
  <c r="D162" i="1"/>
  <c r="J64" i="1"/>
  <c r="J63" i="1"/>
  <c r="J62" i="1"/>
  <c r="J61" i="1"/>
  <c r="J60" i="1"/>
  <c r="J59" i="1"/>
  <c r="J58" i="1"/>
  <c r="J57" i="1"/>
  <c r="J26" i="1"/>
  <c r="D73" i="1" l="1"/>
  <c r="D502" i="1"/>
  <c r="D504" i="1" s="1"/>
  <c r="F504" i="1" s="1"/>
  <c r="F502" i="1" l="1"/>
  <c r="F73" i="1"/>
  <c r="D498" i="1"/>
  <c r="F498" i="1" s="1"/>
</calcChain>
</file>

<file path=xl/sharedStrings.xml><?xml version="1.0" encoding="utf-8"?>
<sst xmlns="http://schemas.openxmlformats.org/spreadsheetml/2006/main" count="915" uniqueCount="668">
  <si>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</si>
  <si>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</si>
  <si>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</si>
  <si>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</si>
  <si>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</si>
  <si>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</si>
  <si>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</si>
  <si>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</si>
  <si>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</si>
  <si>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</si>
  <si>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>Профинансировано в отчетном периоде, тыс. руб.</t>
  </si>
  <si>
    <t>Наименование индикатора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</si>
  <si>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</si>
  <si>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</si>
  <si>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</si>
  <si>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МБ</t>
  </si>
  <si>
    <t>Задача 1. Развитие приоритетных направлений туризма на территории городского округа Жигулевск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</si>
  <si>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</si>
  <si>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 xml:space="preserve">Количество публикаций и информации в средствах массовой информации о мероприятиях в сфере туризма в городском округе Жигулевск, ед. 
</t>
  </si>
  <si>
    <t>Задача 4. Обеспечение деятельности МБУ "Центр развития туризма" по развитию туризма в городском округе Жигулевск</t>
  </si>
  <si>
    <t>Количество мероприятий в рамках муниципального задания, шт.</t>
  </si>
  <si>
    <t>ИТОГО по Программе:</t>
  </si>
  <si>
    <t xml:space="preserve"> 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</si>
  <si>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</si>
  <si>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 xml:space="preserve">Площадь усовершенствованных покрытий, убираемых механизированным способом, включая остановки общественного транспорта, м2 </t>
  </si>
  <si>
    <t xml:space="preserve">ОБ </t>
  </si>
  <si>
    <t xml:space="preserve">Площадь неусовершенствованных покрытий, убираемых вручную, м2 </t>
  </si>
  <si>
    <t>ФБ</t>
  </si>
  <si>
    <t xml:space="preserve">Площадь окашиваемых территорий, м2 </t>
  </si>
  <si>
    <t>Объем убранных деревьев, упавших после сильных ветров, м3</t>
  </si>
  <si>
    <t>Количество высаженной цветочной рассады, шт.</t>
  </si>
  <si>
    <t>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 (шт).</t>
  </si>
  <si>
    <t>Количество спиленных аварийных деревьев, куб.м.</t>
  </si>
  <si>
    <t>Количество деревьев, подвергнутых формовочной обрезке, куб.м.</t>
  </si>
  <si>
    <t>Количество благоустроенных территоррий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</t>
  </si>
  <si>
    <t>Количество благоустроенных сельских территорий, шт.</t>
  </si>
  <si>
    <t>Благоустройство территорий по наказам избирателей, шт.</t>
  </si>
  <si>
    <t>Количество приобретенной техники по лизингу, ед.</t>
  </si>
  <si>
    <t>Задача 2. Совершенствование системы обращения с отходами производства и потребления</t>
  </si>
  <si>
    <t xml:space="preserve">Количество оборудованных мест сбора и удаления отходов на территории жилищного фонда элементами сбора и удаления отходов на территории городского округа Жигулевск, шт. </t>
  </si>
  <si>
    <t>Объем ликвидированных несанкционированных объектов размещения отходов, м3</t>
  </si>
  <si>
    <t>Количество проведенных месячников санитарной очистки территории городского округа Жигулевск, шт.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</si>
  <si>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</si>
  <si>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Протяженность промытых трубопроводов ливневой канализации (различных диаметров), п.м.</t>
  </si>
  <si>
    <t xml:space="preserve">Объем очищенных камер, проходных и полупроходных каналов от мокрого ила и грязи, м3 </t>
  </si>
  <si>
    <t xml:space="preserve">Площадь очищенных ливневых ручьев от ила, грязи, мусора, ТБО и сорной растительности, м2 </t>
  </si>
  <si>
    <t>Задача 4.  Поддержание текущего состояния существующих кладбищ городского округа Жигулевск в нормативном состоянии</t>
  </si>
  <si>
    <t>Площадь территории мест захоронения, на которой выполнены работы по благоустройству, м2</t>
  </si>
  <si>
    <t>Доля очищенной территории кладбищ от случайного и негабаритного мусора, %</t>
  </si>
  <si>
    <t>Процент по выполнению работ по уборке негабаритного мусора с территории кладбищ, %</t>
  </si>
  <si>
    <t>Степень очистки территории кладбища от свежевыпавшего снега, %</t>
  </si>
  <si>
    <t>Доля обработанных асфальтовых покрытий на кладбищах противогололедными материалами, %</t>
  </si>
  <si>
    <t>Объем собранного мусора в контейнеры и вывезенного на полигон ТБО с территории кладбищ (городское кладбище), %</t>
  </si>
  <si>
    <t>Объем собранного мусора в контейнеры и вывезенного на полигон ТБО с территории кладбищ (сельские кладбища), %</t>
  </si>
  <si>
    <t>Обеспечение своевременного ухода за бесхозными могилами спецквартала кладбища, шт.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</si>
  <si>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</si>
  <si>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Количество единиц оборудования, применяемых при проведении работ по ремонту уличного освещения г.о.Жигулевск  шт.</t>
  </si>
  <si>
    <t>Количество отремонтированных (реконструированных) светоточек уличного освещения городского округа Жигулевск, шт.</t>
  </si>
  <si>
    <t>Объем потребленной электроэнергии для осуществления уличного освещения, тыс.кВт/ч</t>
  </si>
  <si>
    <t>Задача 6</t>
  </si>
  <si>
    <t>Количесто снесенного ветхого аварийного жилья, шт.</t>
  </si>
  <si>
    <t>Задача 1</t>
  </si>
  <si>
    <t>1. Число погибших в ДТП, чел.</t>
  </si>
  <si>
    <t>ОБ</t>
  </si>
  <si>
    <t>2. Протяженность отремонтированных дорог местного значения, км.</t>
  </si>
  <si>
    <t>3. Площадь ямочного ремонта дорог местного значения, м2</t>
  </si>
  <si>
    <t>4. Площадь отремонтированных внутриквартальных дорог, м2</t>
  </si>
  <si>
    <t>5. Площадь ямочного ремонта внутриквартальных дорог, м2</t>
  </si>
  <si>
    <t>Муниципальная программа  «Обеспечение общественной безопасности на территории городского округа Жигулевск» на 2022-2027 годы</t>
  </si>
  <si>
    <t>Уровень преступности на 10 тысяч населения, ед.</t>
  </si>
  <si>
    <t>Количество народных дружин, действующих на территории городского округа Жигулевск, ед.</t>
  </si>
  <si>
    <t>Задача 2</t>
  </si>
  <si>
    <t>Количество межнациональных конфликтов, ед.</t>
  </si>
  <si>
    <r>
      <rPr>
        <b/>
        <sz val="12"/>
        <rFont val="Times New Roman"/>
        <family val="1"/>
        <charset val="204"/>
      </rPr>
      <t>Задача 3</t>
    </r>
    <r>
      <rPr>
        <sz val="12"/>
        <rFont val="Times New Roman"/>
        <family val="1"/>
        <charset val="204"/>
      </rPr>
      <t/>
    </r>
  </si>
  <si>
    <t>Количество преступлений, совершенных несовершеннолетними в возрасте от 14 до 18 лет, шт.</t>
  </si>
  <si>
    <t>Количество участников преступлений в возрасте от 14 до 18 лет, шт.</t>
  </si>
  <si>
    <t>Задача 4</t>
  </si>
  <si>
    <t>Количество проведенных мероприятий по профилактике терроризма и экстремизма, ед.</t>
  </si>
  <si>
    <t>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</si>
  <si>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Количество проведенных проверок выполнения требований антитеррористической защищенности объектов массового пребывания людей, ед.</t>
  </si>
  <si>
    <t>Задача 5</t>
  </si>
  <si>
    <t>Поэтапное сокращение больных наркоманией, ед.</t>
  </si>
  <si>
    <t>Количество профилактических мероприятий антинаркотической направленности, ед.</t>
  </si>
  <si>
    <t>Количество участников мероприятий по формированию здорового образа жизни, ед.</t>
  </si>
  <si>
    <t>Доля нормативных правовых актов, прошедших антикоррупционную эксперизу, от общего количества нормативных правовых актов, принятых в отчетном периоде, %</t>
  </si>
  <si>
    <t>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</si>
  <si>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Колличество проведенных обследований антикоррупционной деятельности структурных подразделений админситрации городского округа Жигулевск, ед.</t>
  </si>
  <si>
    <t>Доля представлений прокуратуры в отношении муниципальных служащих, представивших неполные (недостоверные) сведения о доходах от общего числа муницппальных служащих, представляющих указанные сведения, %</t>
  </si>
  <si>
    <t>Количество проведенных мероприятий по вопросам противодействия коррупции, ед.</t>
  </si>
  <si>
    <t>Количество проведенных плановых проверок при размещении мунципального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</si>
  <si>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</si>
  <si>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Количество проведенных проверок, направленных на выявление факторов неправомерного отчуждения муниципальной ответственности, ед.</t>
  </si>
  <si>
    <t>Задача 7</t>
  </si>
  <si>
    <t>Протяженность минерализированных полос в местах примыкания территории городского округа Жигулевск к лесным массивам, км.</t>
  </si>
  <si>
    <t>Количество добровольных пожарных, чел.</t>
  </si>
  <si>
    <t>Количество проведенных пожарно-профилактических мероприятий, ед.</t>
  </si>
  <si>
    <t>Задача 8</t>
  </si>
  <si>
    <t>Выполнение Плана комплектования учебных учреждений Самарской области на учебный год от городского округа Жигулевск, %</t>
  </si>
  <si>
    <t>Количество чрезвычайных ситуаций, произошедших на территории городского округа Жигулевск, ед.</t>
  </si>
  <si>
    <t>Число погибших и пострадавших при чрезвычайных ситуациях, чел.</t>
  </si>
  <si>
    <t>Задача 9</t>
  </si>
  <si>
    <t>Количество профилактических мероприятий по обеспечению безопасности людей на водных объектах, ед.</t>
  </si>
  <si>
    <t>Задача 10</t>
  </si>
  <si>
    <t>Площадь, на которой проведены дератизационные обработки от грызунов, га.</t>
  </si>
  <si>
    <t>Площадь на которой проведены акарицидные обработки от клещей, га</t>
  </si>
  <si>
    <t>Площадь муниципальных объектов, на которой проведены обработки от грызунов и членистоногих (дератизация, дезинсекция), га</t>
  </si>
  <si>
    <t>Количество отловленных животных без владельцев, ед.</t>
  </si>
  <si>
    <t>Задача 11</t>
  </si>
  <si>
    <t>Количество зарегистрированных утечек информации ограниченного доступа и персональных данных, ед.</t>
  </si>
  <si>
    <t>Количество нарушений установленных российким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</si>
  <si>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>Задача 1. Предоставление  молодым семьям - участникам программы социальных выплат на приобретение жилья или строительство индивидуального жилого дома</t>
  </si>
  <si>
    <t>Количество молодых семей, улучшивших жилищные условия, ед.</t>
  </si>
  <si>
    <t>Задача 1. Проведение эффективной градостроительной политики, создание условий для строительства жилья экономкласса</t>
  </si>
  <si>
    <t>Количество маршрутных наблюдений за загрязнением атмосферного воздуха, шт.</t>
  </si>
  <si>
    <t>Количество проведенных субботников "Зеленая весна" на территории г.о.Жигулевск, шт</t>
  </si>
  <si>
    <t xml:space="preserve">ФБ </t>
  </si>
  <si>
    <t>х</t>
  </si>
  <si>
    <t>Задача 1. Создание условий для развития физической культуры и спорта</t>
  </si>
  <si>
    <t xml:space="preserve">Количество проведенных официальных физкультурных и спортивных мероприятий, ед.
</t>
  </si>
  <si>
    <t>Доля жителей городского округа Жигулевск, регулярно занимающихся физической культурой и спортом, %</t>
  </si>
  <si>
    <t>Количество предоставленных услуг МАУ "ЦРФКИС", услуг</t>
  </si>
  <si>
    <t>Уровень обеспеченности населения спортивными сооружениями исходя из единовременной пропускной способности объектов спорта, %</t>
  </si>
  <si>
    <t>Задача 2.  Популяризация физической культуры и спорта</t>
  </si>
  <si>
    <t>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ед.</t>
  </si>
  <si>
    <t>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</si>
  <si>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-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</si>
  <si>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</si>
  <si>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</si>
  <si>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</si>
  <si>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представленных (во всех формах) зрителю музейных предметов, ед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</si>
  <si>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</si>
  <si>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Количество детей,  привлекаемых к участию в творческих мероприятиях, человек</t>
  </si>
  <si>
    <t>Задача 4. Формирование положительного имиджа городского округа Жигулевск Самарской области</t>
  </si>
  <si>
    <t>Количество городских культурно-досуговых мероприятий, ед.</t>
  </si>
  <si>
    <t>Количество участников культурно-досуговых мероприятий, проводимых муниципальными учреждениями клубного типа, человек</t>
  </si>
  <si>
    <t>Задача 5. Укрепление кадрового потенциала сферы культуры</t>
  </si>
  <si>
    <t>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</si>
  <si>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Задача 6. Обеспечение деятельности муниципальных учреждений культуры</t>
  </si>
  <si>
    <t>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</si>
  <si>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>Задача 1. Вовлечение молодежи в самостоятельную социально-экономическую деятельность, содействие занятости молодежи.</t>
  </si>
  <si>
    <t>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</si>
  <si>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Задача 2.  Поддержка молодежных инициатив, деятельности детских и молодежных обьединений городского округа Жигулевск</t>
  </si>
  <si>
    <t>Количество молодежных объединений, принявших участие в мероприятиях городского и (или) областного и (или) всероссийского уровней</t>
  </si>
  <si>
    <t>Количество молодежи, вовлеченной в добровольческую деятельность, человек</t>
  </si>
  <si>
    <t>Задача 3. Приобщение молодежи к вопросам духовно-нравственного и патриотического воспитания</t>
  </si>
  <si>
    <t xml:space="preserve">Количество граждан, регулярно учавствующих в работе патриотических объединений и клубов, человек </t>
  </si>
  <si>
    <t>Задача 4.  Создание условий для интеллектуального, творческого развития молодежи, приобщение к здоровому образу жизни</t>
  </si>
  <si>
    <t>Количество городских мероприятий в сфере молодежной политики, ед.</t>
  </si>
  <si>
    <t>0</t>
  </si>
  <si>
    <t>Количество посещений мероприятий, ед.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</si>
  <si>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</si>
  <si>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</si>
  <si>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Задача 6. Огранизация отдыха, оздоровления детей и подростков в каникулярное время</t>
  </si>
  <si>
    <t>Задача 7. Оказание муниципальной услуги "Организация реализации государственной молодежной политики, занятости подростков во внеурочное время" МБУ "ДМО" в рамках муниципального задания</t>
  </si>
  <si>
    <t>Количество организованных мероприятий в рамках текущей деятельности, ед.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</si>
  <si>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ветеранов.</t>
  </si>
  <si>
    <t>Количество консультаций, данных ветеранам, по вопросам предоставления мер социальной поддержки, чел.</t>
  </si>
  <si>
    <t xml:space="preserve">количество ветеранов обратившихся        </t>
  </si>
  <si>
    <t>Количество ветеранов, прошедших ежегодный медицинский осмотр, чел.</t>
  </si>
  <si>
    <t>Количество ветеранов, получивших социальные услуги, чел.</t>
  </si>
  <si>
    <t xml:space="preserve">количество ветеранов/пенсионеров состоящих на социальном обслуживании </t>
  </si>
  <si>
    <t>Количество ветеранов, получивших услуги пункта проката технических средств реабилитации, чел.</t>
  </si>
  <si>
    <t>Количество ветеранов, обученных навыкам пользования техническими средствами реабилитации, чел.</t>
  </si>
  <si>
    <t>Количество ветеранов, обеспеченных путевками на санаторно-курортное лечение, чел.</t>
  </si>
  <si>
    <t>Задача 3 . Создание условий для активного участия ветеранов в общественной жизни, упрочение социальных связей</t>
  </si>
  <si>
    <t>Количество ветеранов, охваченных культурно-массовыми и спортивными мероприятиями, чел.</t>
  </si>
  <si>
    <t>Итого по подпрограмме №1:</t>
  </si>
  <si>
    <t>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</si>
  <si>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25/1/6</t>
  </si>
  <si>
    <t>Количество инвалидов, поставленных на диспансерный учет для восстановительно-поддерживающей терапии, чел.</t>
  </si>
  <si>
    <t>250</t>
  </si>
  <si>
    <t>количество обратившихся        на БМСЭ</t>
  </si>
  <si>
    <t>Количество лиц, прошедших  диспансеризацию из числа лиц, впервые признанных инвалидами и инвалидов трудоспособного возраста, чел.</t>
  </si>
  <si>
    <t>Количество обследованных инвалидов по рекомендации БМСЭ, чел.</t>
  </si>
  <si>
    <t xml:space="preserve">Количество инвалидов, направленных в реабилитационные центры, чел. </t>
  </si>
  <si>
    <t>35</t>
  </si>
  <si>
    <t>Количество безработных инвалидов, направленных на обучение согласно индивидуальной программе реабилитации (ИПР), чел.</t>
  </si>
  <si>
    <t>10</t>
  </si>
  <si>
    <t>2</t>
  </si>
  <si>
    <t xml:space="preserve">Количество  безработных инвалидов, получивших профориентационные консультации, чел. </t>
  </si>
  <si>
    <t>30</t>
  </si>
  <si>
    <t>Количество безработных  инвалидов, получившие государственные услуги по социальной адаптации, чел.</t>
  </si>
  <si>
    <t xml:space="preserve">Количество  безработных инвалидов, направленных  на временные работы, чел. </t>
  </si>
  <si>
    <t>Количество  безработных инвалидов, направленных  на  общественные работы, чел.</t>
  </si>
  <si>
    <t>16</t>
  </si>
  <si>
    <t>Количество безработных инвалидов, получивших государственные услуги по психологической поддержке, чел.</t>
  </si>
  <si>
    <t>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</si>
  <si>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100/120</t>
  </si>
  <si>
    <t>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</si>
  <si>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>100</t>
  </si>
  <si>
    <t xml:space="preserve">Количество инвалидов,  обученных  навыкам пользования техническими средствами реабилитации, чел. </t>
  </si>
  <si>
    <t>200</t>
  </si>
  <si>
    <t xml:space="preserve">Количество муниципальных учреждений, оборудованных с целью обеспечения доступности для инвалидов пандусами и поручнями и парковочными местами,ед. </t>
  </si>
  <si>
    <t>отсутствие финансирования</t>
  </si>
  <si>
    <t>Количество инвалидов, получивших "Транспортные услуги"</t>
  </si>
  <si>
    <t>Количество обустроенных колясочных съездов на перекрестках улиц</t>
  </si>
  <si>
    <t>Количество социально-значимых объектов муниципальной собственности, адаптированных с учетом требований их доступности для маломобильных граждан, ед.</t>
  </si>
  <si>
    <t>Количество культурно-массовых и спортивных мероприятий, проведенных для инвалидов и детей-инвалидов, ед./чел.</t>
  </si>
  <si>
    <t>75/2000</t>
  </si>
  <si>
    <t>Количество консультаций, данных инвалидам по вопросам предоставления мер социальной поддержки, ед.</t>
  </si>
  <si>
    <t>Итого по подпрограмме №2:</t>
  </si>
  <si>
    <t>количество обратившихся        граждан за компенсацией</t>
  </si>
  <si>
    <t xml:space="preserve"> Приобретение и установка автономных пожарных дымовых извещателей многодетным семьям, получающим пенсию по потере кормильца, семьям с детьми-инвалидами многодетным семьям, признанным в установленном порядке малоимущими, а также семьям с детьми находящимися в социально опасном положении, ед.</t>
  </si>
  <si>
    <t>Итого по подпрограмме №3: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</si>
  <si>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</si>
  <si>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Задача 3. Развитие системы финансовой поддержки СМСП, путем обеспечения доступа СМСП к финансовым ресурсам</t>
  </si>
  <si>
    <t>Количество займов, предоставленных СМСП в Фонде, ед.</t>
  </si>
  <si>
    <t>Объем займов, предоставленных СМСП в Фонде, млн.руб.</t>
  </si>
  <si>
    <t>Количество СМСП, действующих более 1 года</t>
  </si>
  <si>
    <t>Количество СМСП, действующих до 1 года</t>
  </si>
  <si>
    <t>Задача 4. Развитие и поддержка предпринимательской инициативы. Пропаганда предпринимательства.</t>
  </si>
  <si>
    <t>Количество публикаций в муниципальных СМИ, официальных сайтах, наружная реклама</t>
  </si>
  <si>
    <t>Количество СМСП, участников региональных предпринимательских конкурсов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</si>
  <si>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</si>
  <si>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</si>
  <si>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Задача 6. Содействие развитию социально ориентированного предпринимательства</t>
  </si>
  <si>
    <t xml:space="preserve"> Количество СМСП, отвечающих критериям отнесения к социальному предпринимательству, направленных в МЭР СО (ИКАСО)</t>
  </si>
  <si>
    <t>Задача 7. Выведение на экспорт при поддержке центров (агентств) координации поддержки ориентированных СМСП</t>
  </si>
  <si>
    <t xml:space="preserve"> Количество СМСП, получивших услуги ЦПЭ</t>
  </si>
  <si>
    <t>Объем поддержанного экспорта СМСП-экспортеров, заключивших экспортные контракты по результатам услуг ЦПЭ</t>
  </si>
  <si>
    <t>Задача 8. Развитие торговли городского округа Жигулевск и повышение конкурентоспособности товаров местного производства</t>
  </si>
  <si>
    <t>Рост оборота розничной торговли к предыдущему году, %</t>
  </si>
  <si>
    <t>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</si>
  <si>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Количество организованных ярмарок на территории городского округа Жигулевск в соответствии с действующим законодательством, ед.</t>
  </si>
  <si>
    <t>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</si>
  <si>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>Задача 9. Развитие общественного питания городского округа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</si>
  <si>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</t>
  </si>
  <si>
    <t>Задача 10. Реализация комплекса мер по защите прав потребителей в городском округе Жигулевск.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</si>
  <si>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</si>
  <si>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>Задача 1. Обеспечение проведения оценки рыночной стоимости объектов муниципального и бесхозяйного имущества</t>
  </si>
  <si>
    <t xml:space="preserve">Количество объектов  муниципального имущества, находящегося в казне, в отношении которых проведена оценка рыночной стоимости, ед. </t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</si>
  <si>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</si>
  <si>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Количество объектов муниципального имущества, на которые подготовлена техническая документация, ед.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</si>
  <si>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</si>
  <si>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</si>
  <si>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Количество объектов обслуживаемого внутридомового газового оборудования, ед.</t>
  </si>
  <si>
    <t>Задача 4. Обеспечение содержания незаселенных жилых помещений муниципального жилищного фонда</t>
  </si>
  <si>
    <t>Количество незаселенных жилых помещений муниципального жилищного фонда, содержание которых осуществляется за счет средств программы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</si>
  <si>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</si>
  <si>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</si>
  <si>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t>Количество помещений муниципального жилищного фонда и нежилых помещений казны для оплаты взносов на капитальный ремонт, единиц</t>
  </si>
  <si>
    <t>Итого по подпрограмме № 1:</t>
  </si>
  <si>
    <t>Задача 6, 7, 8, 9, 10</t>
  </si>
  <si>
    <t>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</si>
  <si>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Итого по подпрограмме № 2:</t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</si>
  <si>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</si>
  <si>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 xml:space="preserve">Актуальность сформированной нормативной нормативной базы, регулирующей вопросы муниципальной службы на территории городского округа Жигулевск, %                                       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</si>
  <si>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</si>
  <si>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</si>
  <si>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не менее 25</t>
  </si>
  <si>
    <t>Количество муниципальных служащих, принявших участие в мероприятиях, проводимых Правительством Самарской области, человек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</si>
  <si>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</si>
  <si>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</si>
  <si>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</si>
  <si>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</si>
  <si>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</si>
  <si>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Наличие программного продукта АКС управления персоналом (с необходимым количеством специальных модулей), ед.</t>
  </si>
  <si>
    <t>Количество поощрений муниципальных служащих, ед.</t>
  </si>
  <si>
    <t>не менее 5 в год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</si>
  <si>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</si>
  <si>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</si>
  <si>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Актуализация размещенной информации по вопросам муниципальной службы, %</t>
  </si>
  <si>
    <t>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</si>
  <si>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</si>
  <si>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</si>
  <si>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Отсутствие жалоб потребителей государственных и муниципальных услуг, жалобы</t>
  </si>
  <si>
    <t>не более 2</t>
  </si>
  <si>
    <t>Удовлетворенность потребителей государственных и муниципальных услуг работой МФЦ, %</t>
  </si>
  <si>
    <t>Соблюдение сроков, полноты и достоверности донесения информации, %</t>
  </si>
  <si>
    <t>Итого по подпрограмме № 3: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</si>
  <si>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</si>
  <si>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</si>
  <si>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</si>
  <si>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</si>
  <si>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</si>
  <si>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</si>
  <si>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</si>
  <si>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</si>
  <si>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</si>
  <si>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</si>
  <si>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</si>
  <si>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5.3. Количество проведенных городских семинаров и совещаний с рассмотрением вопросов охраны труда, Ед.</t>
  </si>
  <si>
    <t>5.4. Количество приобретенных (обновленных) стендов по охране труда, Ед.</t>
  </si>
  <si>
    <t>5.5. Количество подписок на журналы по охране труда, Ед.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</si>
  <si>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</si>
  <si>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</si>
  <si>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</si>
  <si>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</si>
  <si>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</si>
  <si>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</si>
  <si>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>7.4.Численность работников с впервые установленным профессиональным заболеванием, Чел.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</si>
  <si>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</si>
  <si>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</si>
  <si>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</si>
  <si>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</si>
  <si>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Задача 3. Содействие СОНКО в развитии гражданского общества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</si>
  <si>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</si>
  <si>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Средства жильцов МКД</t>
  </si>
  <si>
    <t>Количество многоквартирных домов, в которых проведены первоочередные виды работ по капитальному ремонту, шт.</t>
  </si>
  <si>
    <t>Количество медицинских работников, получивших компенсацию расходов по договору найма (поднайма) жилого помещения, чел.</t>
  </si>
  <si>
    <t>Количество врачей ГБУЗ СО "ЖЦГБ" прошедших повышение квалификации</t>
  </si>
  <si>
    <t>Количествол терапевтов и педиатров, воспользовавшихся бесплатным проездом на общественном транспорте для обслуживания вызовов.</t>
  </si>
  <si>
    <t>Количество студентов высших учебных заведений и ординаторов, получающих денежную выплату</t>
  </si>
  <si>
    <t xml:space="preserve">                                                                           МБ</t>
  </si>
  <si>
    <t>Количество благоустроенных дворовых территорий, шт.</t>
  </si>
  <si>
    <t>Количество благоустроенных муниципальных территорий общего пользования, шт.</t>
  </si>
  <si>
    <t>Доля благоустроенных дворовых территорий, %</t>
  </si>
  <si>
    <t>Доля благоустроенных муниципальных территорий общего пользования, %</t>
  </si>
  <si>
    <t>Итого по Программе:</t>
  </si>
  <si>
    <t>Задача 1.Выявление ветхого жилищного фонда на территории городского округа Жигулевск</t>
  </si>
  <si>
    <t>Количество визуальных осмотров многоквартирных жилых домов, шт.</t>
  </si>
  <si>
    <t>Задача 2. Инвентаризация имеющегося ветхого жилищного фонда и принятие решения о дальнейшем его использовании.</t>
  </si>
  <si>
    <t>Количество изготовленных технических паспортов с текущей степенью износа МКД ветхого жилищного фонда</t>
  </si>
  <si>
    <t xml:space="preserve">Количествообследований ветхого жилищного фонда </t>
  </si>
  <si>
    <t>Задача 3. Переселение граждан из аварийного жилищного фонда, признанного таковым до 01 января 2017 г.</t>
  </si>
  <si>
    <t>Число граждан, переселенных из аврийного жилищного фонда</t>
  </si>
  <si>
    <t>Количество расселяемых жилых помещений из аварийного жилищного фонда</t>
  </si>
  <si>
    <t>Общая площадь приобретаемых или построенных жилых помещений для переселения из аварийного жилищного фонда</t>
  </si>
  <si>
    <t>Приобретение программного обеспечения "Технокад-муниципалитет"</t>
  </si>
  <si>
    <t>Количество расселенных жилых помещений, которые не были расселены в процессе реализации областных адресных программ по переселению граждан из аварийного жилищного фонда на территории Самарской области, признанного таковым до 01.01.2012</t>
  </si>
  <si>
    <t>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</si>
  <si>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Количество проведенных скрининговых обследований</t>
  </si>
  <si>
    <t>Количество публикаций в СМИ и в сети Интернет направленных на формирование здорового образа жизни, шт.</t>
  </si>
  <si>
    <t>Количество проведенных городских мероприятий мотивирующих граждан к здоровому образу жизни, шт.</t>
  </si>
  <si>
    <t>Количество граждан, ежегодно проходящих профилактический осмотр и (или) диспансеризацию, человек</t>
  </si>
  <si>
    <t>Количество участников молодежных акций антиалкогольной, анитнаркотической и антитабачной направленности, чел.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</si>
  <si>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</si>
  <si>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</si>
  <si>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</si>
  <si>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</si>
  <si>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</si>
  <si>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2.1.Количество СОНКО, получивших информационную, методическую и консультационную поддержку, ед.</t>
  </si>
  <si>
    <t>1.1.Количество СОНКО, получивших финансовую поддержку, ед.</t>
  </si>
  <si>
    <t>3.1.Количество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</si>
  <si>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1. Количество земельных участков, поставленных на государственный кадастровый учет, ед</t>
  </si>
  <si>
    <t>2. Отчет о рыночной стоимости земельного участка, ед.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</si>
  <si>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</si>
  <si>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</si>
  <si>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</si>
  <si>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</si>
  <si>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</si>
  <si>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</si>
  <si>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</si>
  <si>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</si>
  <si>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</si>
  <si>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</si>
  <si>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</si>
  <si>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</si>
  <si>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</si>
  <si>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</si>
  <si>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</si>
  <si>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</si>
  <si>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</si>
  <si>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</si>
  <si>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</si>
  <si>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</si>
  <si>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</si>
  <si>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</si>
  <si>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</si>
  <si>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</si>
  <si>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</si>
  <si>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</si>
  <si>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</si>
  <si>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</si>
  <si>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</si>
  <si>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</si>
  <si>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</si>
  <si>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</si>
  <si>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</si>
  <si>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</si>
  <si>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</si>
  <si>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</si>
  <si>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t>4 КВАРТАЛ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</si>
  <si>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01.01.2023</t>
    </r>
  </si>
  <si>
    <r>
      <t xml:space="preserve">Касса на </t>
    </r>
    <r>
      <rPr>
        <b/>
        <sz val="13"/>
        <color indexed="10"/>
        <rFont val="Arial Cyr"/>
        <charset val="204"/>
      </rPr>
      <t>01.01.2023</t>
    </r>
  </si>
  <si>
    <t>не менее 10       в год</t>
  </si>
  <si>
    <t xml:space="preserve">количество обратившихся  в ГБУЗ СО ЦГБ      </t>
  </si>
  <si>
    <t>количество ветеранов обратившихся        в КЦСО</t>
  </si>
  <si>
    <t xml:space="preserve">количество путевок выделяемых МСДиСП </t>
  </si>
  <si>
    <t>количество принявших участие в мероприятиях</t>
  </si>
  <si>
    <t>Задача 1.Обеспечение мероприятий по медицинской, социальной и психологической реабилитации инвалидов</t>
  </si>
  <si>
    <t>количество обратившихся в ГБУ СО ЦСО</t>
  </si>
  <si>
    <t>Задача 2. Обеспечение инвалидов средствами реабилитации и приспособлениями, облегчающими их труд и быт</t>
  </si>
  <si>
    <t>Задача 3 Обеспечение беспрепятственного доступа и пользования инвалидами объектами социальной и транспортной инфраструктуры</t>
  </si>
  <si>
    <t>Задача 4. Обеспечение социокультурной реабилитации инвалидов</t>
  </si>
  <si>
    <t>Задача 5. Информационное, кадровое и методическое обеспечение системы реабилитации инвалидов.</t>
  </si>
  <si>
    <t xml:space="preserve"> Компенсация гражданам расходов за питание в общеобразовательных учреждениях детям из многодетных семей, получающих пенсию по потере кормильца, детям — инвалидам, детям, прибывшим из зоны проведения специальной операции, детям супругов и несовершеннолетним родственникам (брат, сестра, племянник и т.д.),  находящимся на иждивении гражданина, призванного на военную службу по мобилизации в Вооруженные Силы Российской Федерации  (одного вида, обед или завтрак), а также  компенсация гражданам 50% расходов за питание (завтрак) детям из многодетных семей, признанных в установленном порядке малоимущими</t>
  </si>
  <si>
    <t xml:space="preserve">Подпрограмма № 4:
«Предоставление мер социальной поддержки отдельным категориям граждан» на 2018-2025 годы </t>
  </si>
  <si>
    <t>459 247,951</t>
  </si>
  <si>
    <t>Доля расходов, направленных на приобретение основных средств, в общем объеме расходов муниципальтных учреждений культуры</t>
  </si>
  <si>
    <t>Итого по подпрограмме №4:</t>
  </si>
  <si>
    <t>отсутствие специального транспорта</t>
  </si>
  <si>
    <t>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маломобильных групп населения в г.о.Жигулевск</t>
  </si>
  <si>
    <t xml:space="preserve">Подпрограмма № 2: "Доступная среда" на 2018-2025 годы
</t>
  </si>
  <si>
    <t>Подпрограмма № 1: "Ветераны" на 2018-2025 годы</t>
  </si>
  <si>
    <t xml:space="preserve">Муниципальная программа «О мерах социальной поддержки отдельных категорий граждан городского округа Жигулевск» на 2018-2025 годы
</t>
  </si>
  <si>
    <t>Количество поездок в общественном транспорте городского округа Жигулевск,компенсируемых детям, детям супругов и несовершеннолетним родственникам (брат, сестра, племянник и т.д.), находящихся на иждивении гражданина, призванного на военную службу по мобилизации в Вооруженные Силы Российской Федерации.</t>
  </si>
  <si>
    <t xml:space="preserve">в соответствии с заключенными договорами </t>
  </si>
  <si>
    <t xml:space="preserve">Предусмотрено на 2023 год,          тыс. руб. </t>
  </si>
  <si>
    <t>Предусмотрено на 2023 год</t>
  </si>
  <si>
    <t>Количество СМСП,получивших комплексные услуги центра "Мой бизнес"</t>
  </si>
  <si>
    <t xml:space="preserve"> Количество вновь созданных СМПС, получивших услуги центра "Мой бизнес"</t>
  </si>
  <si>
    <t>Количество СМСП, зарегистрированных на платформе "МСП РФ"</t>
  </si>
  <si>
    <t>в том числе уникальных</t>
  </si>
  <si>
    <t>Количество СМСП, получивших услуги в центре "Мой бизнес" в г.о.Жигулевск,</t>
  </si>
  <si>
    <t>Количество самозанятых граждан, получивших услуги в центре "Мой бизнес" в г.о.Жигулевск</t>
  </si>
  <si>
    <t>Количество потенциальных СМСП, получивших услуги в центре "Мой бизнес" в г.о.Жигулевск</t>
  </si>
  <si>
    <t>Количество обращений в центр "Мой бизнес" в г.о.Жигулевск за услугами и мерами поддержки</t>
  </si>
  <si>
    <t>Количество субьектов МСП</t>
  </si>
  <si>
    <t>Количество СМСП, зарегистрированных на платформе экспорта</t>
  </si>
  <si>
    <t>Задача 4. Переселение граждан из аварийного жилищного фонда,признанного таковым после 01 января 2017 г.</t>
  </si>
  <si>
    <t>планируется выполнение во 2 кв.</t>
  </si>
  <si>
    <t>3. Проведение комплексных кадастровых работ (ККР) ед.</t>
  </si>
  <si>
    <t xml:space="preserve">не менее 10       </t>
  </si>
  <si>
    <t>Количество направленных в АО "ГФСО" заявок от СМСП, заинтересованных в получении финансовой поддержке,в том числе:</t>
  </si>
  <si>
    <t>Муниципальная программа "Стимулирование жилищного строительства на территории городского округа Жигулевск Самарской области" на 2016-2025 годы</t>
  </si>
  <si>
    <t>Муниципальная программа "Поддержка социально ориентированных некоммерческих организаций городского округа Жигулевск" на 2016-2025 годы</t>
  </si>
  <si>
    <t>Муниципальная программа городского округа Жигулевск "Медицинские кадры" на 2016-2025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</si>
  <si>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2019-2025 годы</t>
  </si>
  <si>
    <t>Отчет о ходе реализации муниципальной программы городского округа Жигулевск по состоянию на 01.01.2023                                                                                                                                                                                                                                                                                                                                                                                                                                                                                                   Наименование структурного подразделения (головного исполнителя) муниципальной программы :     Отдел по земельным отношениям</t>
  </si>
  <si>
    <t>Начальник отдела по земельным отношениям КУМИ                                                                    А.Ю.Бардин</t>
  </si>
  <si>
    <t>Факт ЦИ ниже плана,что свидетельствует о благоприятном развитии оперативной обстановки на территории г.о. Жигулевск</t>
  </si>
  <si>
    <t>Количество установленных знаков на водных объектах, ед.</t>
  </si>
  <si>
    <t>Количество поддержаных студентов педагогов</t>
  </si>
  <si>
    <t>Количество поездок к местам проведения мероприятий для участников специальной военной операции и членов их семей</t>
  </si>
  <si>
    <t>Количество отремонтированных подпорных стенок и лестниц</t>
  </si>
  <si>
    <t>Количество восстановленных опор уличного освещения</t>
  </si>
  <si>
    <t>Количество зарегистрированных проявлений терроризма и экстремизма в городском округе Жигулесвк, ед.</t>
  </si>
  <si>
    <t>количество обратившихся граждан</t>
  </si>
  <si>
    <t>порядок заявительный (количество обратившихся)</t>
  </si>
  <si>
    <t>Количество порций компенсируемых в размере 100% понесенных расходов на питание в общеобразовательных учреждениях детям из зоны проведения специальной военной операции,детям супругов и несовершеннолетним родственникам (брат,сестра,племянник и тд.)находящимся на иждивении гражданина,призванного на военную службу по моблизации в Вооруженные Силы Российской Федерации</t>
  </si>
  <si>
    <t>Количество установленных систем видеонаблюдения на контейнерных площадках</t>
  </si>
  <si>
    <t>Количество уборок и вывоза мусора(веток,растительной поросли, строительного мусора) с территории г.о.Жигулевск</t>
  </si>
  <si>
    <t>Реализация мероприятий по разработке градостроительной документации, в том числе:</t>
  </si>
  <si>
    <t>Количество внесенных изменений в Генеральный план городского округа Жигулевск</t>
  </si>
  <si>
    <t>Количество внесенных изменений  в Правила землепользования и застройки городского округа Жигулевск</t>
  </si>
  <si>
    <t>Количество избирательных участков,подлежащих охране во время проведения выборов в границах г.о.Жигулевск</t>
  </si>
  <si>
    <t>2.2.Количество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</si>
  <si>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2.3. Количество представителей СОНКО, принявших участие в мероприятиях, способствующих повышению квалификации, чел.</t>
  </si>
  <si>
    <t>2.4. Количество СОНКО, принявших участие в конкурсах грантов,ед.</t>
  </si>
  <si>
    <t>2.5. Наличие реестра СОНКО - получателей муниципальной поддержки</t>
  </si>
  <si>
    <t>Доля граждан в возрасте от 55 лет (женщины) и от 60 лет (мужчины) до 79 лет включительно, регулярно занимающихся физической культурой и сортом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</si>
  <si>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2018-2030 годы" </t>
  </si>
  <si>
    <t>Задача . Участие населения городского округа Жигулевск в решении социально значимых вопросов</t>
  </si>
  <si>
    <t>1. Доля населения городского округа Жигулевск, достигшего 16 лет, принимающего участие в реализации проектов поддержки общественных инициатив, от общего числа населения г.о.Жигулевск, %</t>
  </si>
  <si>
    <t>3. Количество реализованных проектов по поддержке общественных инициатив, ед</t>
  </si>
  <si>
    <t>Количество обслуживаемых фонтанов, шт.</t>
  </si>
  <si>
    <t>Количество обследований водоприемных оголовков водозаборного сооружения водоснабжения г.о.Жигулевск, шт.</t>
  </si>
  <si>
    <t xml:space="preserve">Количество обратившихся граждан.                          </t>
  </si>
  <si>
    <t>количество проводимых мероприятий за пределами городского округа</t>
  </si>
  <si>
    <t>Денежная выплата осущ.2 раза в год:                           1) не позднее 10 августа текущего финансового года за период с 1 января по 30 июня текущего финансового года.                                                         2) не позднее 10 декабря текущего финансового года за период с 1 июля по 31 декабря текущего финансового года.</t>
  </si>
  <si>
    <t>Количество урн для мусора , установленных вдоль тротуаров  г.о.Жигулевск</t>
  </si>
  <si>
    <t>250/100</t>
  </si>
  <si>
    <t>Задача 1 Своевременная подготовка и опубликование в полном объеме номативно-правовых актов городского округа Жигулевск</t>
  </si>
  <si>
    <t>Количество участников социально значимых мероприятий и проектов, реализованных СОНКО на территории городского округа Жигулевск, чел.</t>
  </si>
  <si>
    <t>2. Количество инициированных проектов по поддержке общественных инициатив, ед</t>
  </si>
  <si>
    <t>Количество выполненных топографических съемок общественных территорий, шт.</t>
  </si>
  <si>
    <t>Количество разработанных конкурсных заявок, шт</t>
  </si>
  <si>
    <t>Количество отремонтированных тротуаров, шт.</t>
  </si>
  <si>
    <t>Итого по Подпрограмме:</t>
  </si>
  <si>
    <t>Количество реконструированных котельных, ед.</t>
  </si>
  <si>
    <t>Количество котельных, на тепловых сетях которых проведен капитальный ремонт, ед.</t>
  </si>
  <si>
    <t>Количество, проведенных экспертиз сметной документации на корректировку ПСД и производство работ по ликвидации массивов существующих размещения отходов,шт.</t>
  </si>
  <si>
    <t>Количество проведенного строительного контроля за выполнением работ на объекте:"Производство работ по ликвидации и рекультивации массивов существующих объектов размещения отходов", шт.</t>
  </si>
  <si>
    <t>Задача 1. Своевременная оплата коммунальных расходов, на содержание зданий с целью обеспечения бесперебойной поставки энергоресурсов потребителям</t>
  </si>
  <si>
    <t>Количество случаев отключения потребителей от источников энергоресурсов по причине несвоевременных расчетов за поставленные ресурсы, шт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</si>
  <si>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 , повышение противопожарной безопасности объектов</t>
  </si>
  <si>
    <t>Количество жалоб потребителей на несвоевременное оказание услуг по причине неудовлетворительного технического обслуживания, шт</t>
  </si>
  <si>
    <t>Количество случаев закрытия объектов по причине нарушения противопожарного режима и несвоевременного устранения предписаний ОГПН, %</t>
  </si>
  <si>
    <t>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 , шт</t>
  </si>
  <si>
    <t>Количество случаев закрытия объектов по причине нарушения санэпидемиологического состояния и несвоевременного устранения предписаний ОРПН, шт</t>
  </si>
  <si>
    <t>Задача 3. Проведение капитального ремонта и подготовка учреждений образования к новому учебному году</t>
  </si>
  <si>
    <t>Количество отремонтированных пищеблоков в общеобразовательных учреждениях, шт.</t>
  </si>
  <si>
    <t>Задача 4. Проектирование и строительство дошкольных образовательных учреждений</t>
  </si>
  <si>
    <t>Проектирование и строительство дошкольных образовательных учреждений в рамках национальных проектов</t>
  </si>
  <si>
    <t xml:space="preserve">Подпрограмма № 3:
«Социальная поддержка многодетных семей, семей с детьми, одиноко проживающих пенсионеров и семей мобилизованных граждан» на 2018-2025 годы </t>
  </si>
  <si>
    <t>5</t>
  </si>
  <si>
    <t>Количество приобретенных мусоросборников, шт.</t>
  </si>
  <si>
    <t>4. Доля внебюджетных средств, привлеченных для софинансирования проектов по поддержке общественных инициатив в денежной форме и (или) неденежной форме (неоплачиваемый вклад)</t>
  </si>
  <si>
    <t>Количество отремонтированных контейнерных площадок, шт.</t>
  </si>
  <si>
    <t>Количество приобретенных мусоросборников, предназначенных для складирования твердых коммунальнвх отходов, шт</t>
  </si>
  <si>
    <t>Доля выездов спасателей аварийной спасательной группы МКУ «Управление по вопросам общественной безопасности"городского округа Жигулевск Самарской области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</si>
  <si>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Количество обученных специалистов организации в МКУ "Управление по вопросам общественной безопасности"городского округа Жигулевск Самарской области, чел.</t>
  </si>
  <si>
    <t>Отчет о ходе реализации муниципальных программ городского округа Жигулевск по состоянию на "01" апреля 2025 года</t>
  </si>
  <si>
    <t>2,811</t>
  </si>
  <si>
    <t>2679</t>
  </si>
  <si>
    <t>3558</t>
  </si>
  <si>
    <t>197,134</t>
  </si>
  <si>
    <t xml:space="preserve">Адресная муниципальная программа городского округа Жигулевск Самарской области "Переселение граждан из аварийного жилищного фонда, признанного таковым в период с 1 января 2017 года до 01 января 2022 года" </t>
  </si>
  <si>
    <t>Задачи: 1. Переселение граждан из многоквартирных жилых домов, признанных в установленном порядке аварийными и подлежащеми сносу или реконструкции в период с 1 января 2017 года до 01 января 2022 года; 2. Предоставление государственной поддержки на переселение граждан из аварийного жилищного фонда</t>
  </si>
  <si>
    <t>2. Количество расселяемых жилых помещений из аварийного жилищного фонда, количество квартир</t>
  </si>
  <si>
    <t>1. Число граждан, переселенных из аварийного жилищного фонда, чел.</t>
  </si>
  <si>
    <t>3. Общая площадь расселяемых жилых помещений из аварийного жилищного фонда, кв.м.</t>
  </si>
  <si>
    <t>4.Оценка возмещения лицам, в чьей собственности находятся жилые помещения, входящие в аварийный фонд в соответствии со статьей 32 Жилищного кодекса Российской Федерации, шт.</t>
  </si>
  <si>
    <t xml:space="preserve">Муниципальная программа 
«Улучшение условий и охраны труда в городском округе Жигулевск» на 2022-2027 годы </t>
  </si>
  <si>
    <t>Предусмотрено на 2025 год</t>
  </si>
  <si>
    <t xml:space="preserve">Предусмотрено на 2025 год, тыс. руб. </t>
  </si>
  <si>
    <t>98,82% (всего р.м. 9275, из них на 9166 р.м. проведена СОУТ)</t>
  </si>
  <si>
    <t>70% (обучено 2932 чел.из зпланированных к обучению на 2025 год 4187 чел - 1/3 от общего кол. работн.)</t>
  </si>
  <si>
    <t>25,63% (всего в 2025г. 41 публикаций: - 6 в газете, 35 на официальном сайте)</t>
  </si>
  <si>
    <t>62,5% (всего в 2025 году: 3 совещания с СОТ, 1 заседание координац. совета, 1 заседание трехсторон. комиссии)</t>
  </si>
  <si>
    <t>В 1 квартале 2025 года несчастныхслучаев на производстве со смертельным исходом на территоррии городского округа не зарегистрировано</t>
  </si>
  <si>
    <t>В 1 квартале 2025 года несчастныхслучаев на производстве а территоррии городского округа не зарегистрировано</t>
  </si>
  <si>
    <t>Муниципальная программа "Поддержка общественных инициатив граждан" на 2024 - 2027 годы</t>
  </si>
  <si>
    <t>Показатель будет достигнут в 3 квартале</t>
  </si>
  <si>
    <t>Показатель будет достигнут в 4 квартале</t>
  </si>
  <si>
    <t>Муниципальная программа «Развитие систем водоснабжения, водоочистки и водоотведения городского округа Жигулевск» на 2024-2027 годы</t>
  </si>
  <si>
    <t>Протяженность отремонтированных сетей водоснабжения с. Ширяево городского округа Жигулевск, км</t>
  </si>
  <si>
    <t>Снижение аварийности объектов водоснабжения, %</t>
  </si>
  <si>
    <t>Количество актуализированных схем водоснабжения и водоотведения на территории г.о.Жигулевск, шт.</t>
  </si>
  <si>
    <t>Количество проведенных инвентаризаций объектов водоснабжения и водоотведения с целью определения их эксплатационного состояния, шт.</t>
  </si>
  <si>
    <t>Объем выбросов загрязняющих веществ в атмосферу, тыс.т.</t>
  </si>
  <si>
    <t>Показатель будет достигнут в 2 квартале</t>
  </si>
  <si>
    <t>Количество выполненных проектно-изыскательных работ по рекультивации свалки твердых бытовых отходов г.Жигулевск, шт.</t>
  </si>
  <si>
    <t>Количество выполненных корректировок проектной сметной документации и производства работ по ликвидации и рекультивации массивов существующих объектов, в том числе реконструкции их элементов, шт.</t>
  </si>
  <si>
    <t>Количество обустроенных контейнерных площадок, шт.</t>
  </si>
  <si>
    <t>Количество ликвидированных несанкционированных обьектов размещения отходов, шт.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</si>
  <si>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2019-2027 годы</t>
  </si>
  <si>
    <t xml:space="preserve">Работа по оценке рыночной стоимости предшествует работа по формированию земельных участков, постановке на государственный кадастровый учет, получению технических условий для подключениям к сетям, поэтому значение целевых индикаторов планируется во 2 квартале 2025 </t>
  </si>
  <si>
    <t xml:space="preserve">На территории г.о.Жигулевск в 2025 году проводятся федеральные комплексные кадастровые работы в отношении 43 кадастровых кварталов в период с 01.01.2025 по 31.12.2025 из федерального бюджета. Значение целевых индикаторов планируется во 2 квартале 2025 </t>
  </si>
  <si>
    <t xml:space="preserve">Работа по постановке на государственный кадасторовый учет земельных участков ведется с кадастровыми инженерами. Поскольку постановка на ГКУ предшествует выезд на земельный участок для определения его координат, подготовка схемы расположения земельного участка, ее утверждение, перевод ее в электронный вид, подготовка межевого плана, т.е. постановка на ГКУ занимает длительный период, поэтому значение целевых индикаторов планируется во 2 квартале 2025 </t>
  </si>
  <si>
    <t>Контракт по результатам конкурса на стадии заключения с ООО "Мостовик". Срок выполнения до 01.09.2025</t>
  </si>
  <si>
    <t>84</t>
  </si>
  <si>
    <t>6. Количествоприобретенной техники в лизинг, ед</t>
  </si>
  <si>
    <t>Средства на приобретение техники не выделялись в 2025 году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</si>
  <si>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2018-2027 годы</t>
  </si>
  <si>
    <t>1. Наличие проекта "Визит-Центра" в селе Ширяево</t>
  </si>
  <si>
    <t>2. Наличие положительного заключения гос.экспертизы проекта "Визит-Центра" в селе Ширяево</t>
  </si>
  <si>
    <t>3. Количество участников  летнего фестиваля на территории городского пляжа</t>
  </si>
  <si>
    <t>4. Количество участников фестиваля "Жигулевский окунь"</t>
  </si>
  <si>
    <t xml:space="preserve">5. Количество человек, посетивших музей "Жигулевская мозаика", музей Николы Теслы </t>
  </si>
  <si>
    <t>6. Проведение экскурсий в музей промышленных предприятий г.о. Жигулевск</t>
  </si>
  <si>
    <t>7. Количество туристов посетивших ФГБУ "Жигулевский заповедник", ФГБУ "НП "Самарская лука"</t>
  </si>
  <si>
    <t>8. Количество коллективных средств размещения</t>
  </si>
  <si>
    <t>9. Объем трат туристов, млн.руб</t>
  </si>
  <si>
    <t>Муниципальная программа "Строительство, содержание и ремонт зданий общеобразовательных учреждений городского округа Жигулевск" на 2022-2027 годы</t>
  </si>
  <si>
    <t>Количество капитально отремонтированных зданий общеобразовательных учереждений, находящихся в оперативном управлении МКУ "ТОиЭЗ"</t>
  </si>
  <si>
    <t>Количество капитально отремонтированных зданий дошкольных образовательных учереждений, находящихся в оперативном управлении МКУ "ТОиЭЗ"</t>
  </si>
  <si>
    <t>Количество зданий общеобразовательных учреждений, находящихся в оперативном управлении МКУ "ТОиЭЗ", подготовленных к новому учебному году, шт.</t>
  </si>
  <si>
    <t>Количество зданий дошкольных образовательных учреждений, находящихся в оперативном управлении МКУ "ТОиЭЗ", подготовленных к новому учебному году, шт.</t>
  </si>
  <si>
    <t xml:space="preserve">Количество зданий учереждений образований дооснащенных системами оповещения и управления эвакуацией </t>
  </si>
  <si>
    <t xml:space="preserve">Количество зданий общеобразовательных учреждений, в которых проведена замена систем противопожарной безопасности со сроком службы 10 и более лет </t>
  </si>
  <si>
    <t>Доля общеобразовательных учереждений, здания которых находятся в аварийном состоянии или требуют капитального ремонта</t>
  </si>
  <si>
    <t>Доля дошкольных образовательных учереждений, здания которых находятся в аварийном состоянии или требуют капитального ремонта</t>
  </si>
  <si>
    <t>Доля общеобразовательных и дошкольных  учереждений, в зданиях которых которых созданы условия для обучения детей с инвалидностью и детей с ОВЗ</t>
  </si>
  <si>
    <t xml:space="preserve">Доля образовательных  учереждений, в зданиях которых проведены мероприятия по замене систем поротивопожарной безопасности со сроком службы 10 и более лет </t>
  </si>
  <si>
    <t>Порядок заявительный. Обратились меньшее колличество медицинских работников. Выплаты осуществляются в течении 20 рабочих дней с момента окончания квартала (запланированная сумма 210 тыс.руб.)</t>
  </si>
  <si>
    <t>Кол-во молодежи в возрасте 14-35 лет</t>
  </si>
  <si>
    <t xml:space="preserve">Доля молодых людей, вовлеченных в добровольческую деятельность </t>
  </si>
  <si>
    <t xml:space="preserve">Количество участников слета детских организаций </t>
  </si>
  <si>
    <t>3 квартал</t>
  </si>
  <si>
    <t>Количество молодежных объединений, принявших участие в Слете детских и молодежных объединений</t>
  </si>
  <si>
    <t xml:space="preserve">3 квартал </t>
  </si>
  <si>
    <t>Доля молодых людей, участвующих в проектах и прогрммах, направленных на патриотическое воспитание</t>
  </si>
  <si>
    <t>1235 чел</t>
  </si>
  <si>
    <t>2490 чел</t>
  </si>
  <si>
    <t>4 квартал</t>
  </si>
  <si>
    <t>Количество зрителей патриотического фестиваля "За нами Россия!", человек</t>
  </si>
  <si>
    <t>Количество участников патриотического фестиваля "За нами Россия!", человек</t>
  </si>
  <si>
    <t>2 квартал</t>
  </si>
  <si>
    <t xml:space="preserve">Муниципальная программа городского округа Жигулевск "Молодежь Жигулевска" на 2018-2027 годы
</t>
  </si>
  <si>
    <t xml:space="preserve">Задача 6. Цифровая зрелость органов муниципального управления </t>
  </si>
  <si>
    <t>Доля муниципальных услуг, предоставляемых в электронном виде</t>
  </si>
  <si>
    <t xml:space="preserve"> Муниципальная программа «Учет и содержание муниципального имущества городского округа Жигулевск» на 2018-2027 годы</t>
  </si>
  <si>
    <t>Проведение физкультурно-оздоровительных мероприятий среди различных категорий граждан по месту работы и учебы, направленных на формирование ЗОЖ, в том числе предусматривающих выполнение нормативов комплекса ГТО</t>
  </si>
  <si>
    <t>Запрашиваем в ГУП "ЦТИ" технически сведения относятся к информации, предоставляеммой в соответствии с проводимой работой по реальзации Федерального закона № 518-ФЗ на безвозмездной основе, освоение финансирования планируется до конца года. Изготовление технических планов выполняет МКУ "ЖСЗ" в рамках текущей деятельности. Заключаются договора на изготовление технических паспортов.</t>
  </si>
  <si>
    <t>Работы будут проводиться во втором-третьем кварталах</t>
  </si>
  <si>
    <t>Работы проводятся в рамках МЗ МБУ "Благоустройство" в течение календарного года</t>
  </si>
  <si>
    <t xml:space="preserve">Работы проводятся в рамках МЗ МБУ "Благоустройство", показатель будет достигнут в 3 квартале </t>
  </si>
  <si>
    <t xml:space="preserve">Работы проводятся в рамках МЗ МБУ "Благоустройство", показатель будет достигнут в 2 квартале </t>
  </si>
  <si>
    <t>Количество обустроенных противопожарных полос в местах примыкания г.о. Жигулевск к лесным массивам, км</t>
  </si>
  <si>
    <t>Количество очищенных прудов, шт</t>
  </si>
  <si>
    <t>Количество расчищенных территорий в с.Бахилова Поляна для проведения геодезических работ по разбивке земельных участков, шт</t>
  </si>
  <si>
    <t>Количество благоустроенных территорий парка с.Ширяево вокруг Монумента погибшим воинам, шт</t>
  </si>
  <si>
    <t>Показатель будет достигнут во 2 квартале</t>
  </si>
  <si>
    <t>Данное мероприятие перенесено в МП "Охрана окружающей среды городского округа Жигулевск" на 2019-2027 годы</t>
  </si>
  <si>
    <t>Показатель будет достигнут во 3 квартале</t>
  </si>
  <si>
    <t xml:space="preserve">Работы проводятся в рамках МЗ МБУ "Благоустройство" в течение календарного года </t>
  </si>
  <si>
    <t>Процент содержания старого кладбища, %</t>
  </si>
  <si>
    <t>Показатель будет достигнут во 4 квартале</t>
  </si>
  <si>
    <t>Подпрограмма № 1 "Реконструкция котельных городского округа Жигулевск" на 2024-2027 годы</t>
  </si>
  <si>
    <t>Подпрограмма № 2 " Капитальный ремонт сетей теплоснабжения и ГВС котельных городского округа Жигулевск" на 2024-2027 годы</t>
  </si>
  <si>
    <t>Подпрограмма № 3 "Актуализация схемы теплоснабжения в административных границах городского округа Жигулевск" на 2024-2027 годы</t>
  </si>
  <si>
    <t>Количество актуализация схемы теплоснабжения в административных границах городского округа Жигулевск, шт</t>
  </si>
  <si>
    <t>Муниципальная программа «Охрана окружающей среды городского округа Жигулевск» на 2019-2027 годы</t>
  </si>
  <si>
    <t>1102,002</t>
  </si>
  <si>
    <t>Доля муниципальных учереждений культуры, здания которых находятся в удовлетворительном состоянии в общем количестве муниципальных учереждений культуры к 2030 году</t>
  </si>
  <si>
    <t xml:space="preserve">Количество созданных модельных библиотек </t>
  </si>
  <si>
    <t>Количество приобретенного специализированного автотранспорта для обслуживания населения удаленных территорий</t>
  </si>
  <si>
    <t>Удовлетворенность населения качеством предоствления муниципальных услуг в сфере культуры, %</t>
  </si>
  <si>
    <t>Доля учащихся с 1 по 4 классы общеобразовательных учреждений городского округа Жигулевск Самарской области, вовлеченных в движение "Орлята России" к 2030 гуду</t>
  </si>
  <si>
    <t>Соотношение средней заработной платы работников муниципальных учреждений дополнительного образования в  городском округе Жигулевск Самарской области и средней заработной платы в Самарской области, %</t>
  </si>
  <si>
    <t>Итоговое значение показателя будет достигнуто в 4 квартале 2025 года</t>
  </si>
  <si>
    <t>Итоговое значение показателя будет достигнуто в 3 квартале 2025 года</t>
  </si>
  <si>
    <t>Доля субъектов МСП, превысивших передельные значения для определения категорий субъектов МСП (микро-, малые, средние)</t>
  </si>
  <si>
    <t>Количество самозанятых граждан</t>
  </si>
  <si>
    <t>Количество направленных в АО "ГФСО" уникальных субъектов МСП, заинтересованных в получении финансовой поддержки</t>
  </si>
  <si>
    <t>Количество СМСП, принявших участие во Всероссийском опросе работодателей о перспективной потребности в кадрах</t>
  </si>
  <si>
    <t>Количество СМСП, принявших участие в мероприятиях, проводимых центром "Мой бизнес"</t>
  </si>
  <si>
    <t>Увеличение количества молодых предпринимателей (до 25 лет)</t>
  </si>
  <si>
    <t>Охват участников мероприятий среди молодежи</t>
  </si>
  <si>
    <t xml:space="preserve">Количество мероприятий для школьников и студентов </t>
  </si>
  <si>
    <t>Охват участников мероприятий среди социального, креативного и семейного бизнеса</t>
  </si>
  <si>
    <t>Данные за 1 квартал будут представлены Федеральной службой государственной статистики в июне 2025</t>
  </si>
  <si>
    <t>Количество предоставленных мест для размещения нестационарных торговых объектов без проведения торгов (конкурсов, аукционов) на льготных условиях или на безвозмездной основе производителям товаров (сельскохозяйственных и продовольственных товаров, в том числе фермерской продукции) и организациям потребительской кооперации</t>
  </si>
  <si>
    <t>По итогам года</t>
  </si>
  <si>
    <t>Доля граждан в возрасте от 25 до 54 лет (женщины) и до 59 лет (мужчины) включительно, регулярно занимающихся физической культурой и сортом</t>
  </si>
  <si>
    <t>Количество созданных спортивных объектов по месту жительства, на территории образовательных учереждений</t>
  </si>
  <si>
    <t>Количество учереждений физической культуры и спорта, в которые поставлены спортивная экипировка, оборудование и инвентарь</t>
  </si>
  <si>
    <t xml:space="preserve">По итогам года </t>
  </si>
  <si>
    <t>в том числе ИЖС</t>
  </si>
  <si>
    <t>Годовой объем ввода жилья,</t>
  </si>
  <si>
    <t>Выполнение в 4 квартале</t>
  </si>
  <si>
    <t>Выполнение в течении календарного года</t>
  </si>
  <si>
    <t>количество обратившихся в КЦСО</t>
  </si>
  <si>
    <t>1/0/2</t>
  </si>
  <si>
    <t>60</t>
  </si>
  <si>
    <t>количество направлений выделенных министерством здравоохранения в 2025</t>
  </si>
  <si>
    <t>4/0/33,33</t>
  </si>
  <si>
    <t>60/24</t>
  </si>
  <si>
    <t>24/24</t>
  </si>
  <si>
    <t>112</t>
  </si>
  <si>
    <t>количество путевок выделяемых МСДиСП в 2025</t>
  </si>
  <si>
    <t>18</t>
  </si>
  <si>
    <t>количество определено министерством труда, занятости и миграционной политики в 2025 году</t>
  </si>
  <si>
    <t>количество проведенных  мероприятий</t>
  </si>
  <si>
    <t>9/18</t>
  </si>
  <si>
    <t>9/15</t>
  </si>
  <si>
    <t>33</t>
  </si>
  <si>
    <t>количество средств выделенных МСДиСП в 2025 году</t>
  </si>
  <si>
    <t>86</t>
  </si>
  <si>
    <t xml:space="preserve">Количество адаптированных жилых помещений и общедомового имущества с учетом требований их доступности для маломобильных граждан </t>
  </si>
  <si>
    <t xml:space="preserve">отсутствие финансирования из областного бюджета </t>
  </si>
  <si>
    <t>36/609</t>
  </si>
  <si>
    <t>48/30,45</t>
  </si>
  <si>
    <t>3</t>
  </si>
  <si>
    <t>количество обратившихся        в УСЗН, КЦСОН и КСПН в 2025 году</t>
  </si>
  <si>
    <t>количество граждан включенных в списки нуждающихся в установке извещателей и утвержденных главой городского округа</t>
  </si>
  <si>
    <t>%</t>
  </si>
  <si>
    <t>Поддержка отдельных категорий граждан</t>
  </si>
  <si>
    <t xml:space="preserve"> Муниципальная программа «Благоустройство городского округа Жигулевск» на 2018-2027 годы
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</si>
  <si>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2022-2027 годы</t>
  </si>
  <si>
    <t xml:space="preserve">Муниципальная программа: "Молодой семье - доступное жилье" на 2015-2027 годы
</t>
  </si>
  <si>
    <t xml:space="preserve">Муниципальная программа «Развитие физической культуры и спорта в городском округе Жигулевск» на 2018-2027 годы
</t>
  </si>
  <si>
    <t xml:space="preserve">Муниципальная программа городского округа Жигулевск «Культура» на 2023 -2027 годы
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</si>
  <si>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2022-2027 годы
</t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</si>
  <si>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2018-2027 годы</t>
    </r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</si>
  <si>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2018-2027 годы</t>
    </r>
  </si>
  <si>
    <r>
      <t xml:space="preserve">Муниципальная программа «Повышение качества предоставления муниципальных услуг» на 2022-2027 годы
                                              </t>
    </r>
    <r>
      <rPr>
        <sz val="12"/>
        <rFont val="Times New Roman"/>
        <family val="1"/>
        <charset val="204"/>
      </rPr>
      <t xml:space="preserve">Подпрограмма №1:
«Развитие муниципальной службы в городском округе Жигулевск» 
на 2022-2027 годы
</t>
    </r>
    <r>
      <rPr>
        <b/>
        <sz val="12"/>
        <rFont val="Times New Roman"/>
        <family val="1"/>
        <charset val="204"/>
      </rPr>
      <t xml:space="preserve">
</t>
    </r>
  </si>
  <si>
    <t xml:space="preserve">Подпрограмма № 2:
«Повышение качества предоставления государственных и муниципальных услуг на базе МБУ «МФЦ» на 2022-2027 годы </t>
  </si>
  <si>
    <t>Подпрограмма №3: "Опубликование нормативно-правовых актов и иной официальной информации городского округа Жигулевск" на 2022-2027 годы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</si>
  <si>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2019 - 2025 годы</t>
  </si>
  <si>
    <t>Муниципальная программа "Укрепление общественного здоровья среди населения городского округа Жигулевск" на 2020-2027 годы</t>
  </si>
  <si>
    <t xml:space="preserve">Муниципальная программа"Развитие систем теплоснабжения городского округа Жигулевск Самарской области" на 2024-2027 годы.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</si>
  <si>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Муниципальная программа "Инвентаризация ветхого жилищного фонда на территории городского округа Жигулевск Самарской области" на 2019 - 2027 годы</t>
  </si>
  <si>
    <t xml:space="preserve">Мероприятия запланированы на 2 и 3 квартал 2025 года </t>
  </si>
  <si>
    <t>ДТП с погибшими в 1 квартале не было</t>
  </si>
  <si>
    <t>Контракт заключен между администрацией городского округа Жигулевск и ООО "ТЛТ-ДОРСТРОЙ" по результатам открытого аукциона от 24.02.2025 №0142200001325001262 " На выполнение работ по текущему ремонту дорог на территории г.о.Жигулевск в 2025 году". Срок выполнения работ: до 15.05.2025</t>
  </si>
  <si>
    <t>Субсидии не выделялись на 2025 год</t>
  </si>
  <si>
    <t>9. Снижеие количества ДТП с пострадавшеми на 40% к 2030 году, %</t>
  </si>
  <si>
    <t>7. Протяженность автодорог и дорог частного сектора, включенных в муниципальное задание МБУ "Благоустройство", км</t>
  </si>
  <si>
    <t>8. Доля протяженности автомобильных дорог общего пользования местного значения, отвечающих нормативным требованиям к 2030 году - 90%, %</t>
  </si>
  <si>
    <t>Срок освоения социальной выплаты до октября 2025 года</t>
  </si>
  <si>
    <t>Доля молодых людей, участвующих в проектах и программах, направленных на профессиональное и личностное развитие</t>
  </si>
  <si>
    <t>Количество  детей, пребывающих в лагерях дневного пребывания</t>
  </si>
  <si>
    <t xml:space="preserve">Количество проведенных культурно-массовых и спортивных мероприятий для ветеранов и граждан пожилого возраста </t>
  </si>
  <si>
    <t>Ежегодное увеличение не менее чем на 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(ед.)в том числе:</t>
  </si>
  <si>
    <t>Количество проведенных лабораторно-инструментальных исследований с выдачей протоколов и экспертных заключений объекту "Реконструкция канализационных очистных соорружений с.Солнечная Поляна г.о.Жигулевск",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</si>
</sst>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0.0%"/>
    <numFmt numFmtId="166" formatCode="#,##0.00000"/>
    <numFmt numFmtId="167" formatCode="#,##0.00_ ;\-#,##0.00\ "/>
    <numFmt numFmtId="168" formatCode="0.000"/>
  </numFmts>
  <fonts count="29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3"/>
      <color rgb="FF7030A0"/>
      <name val="Arial Cyr"/>
      <charset val="204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3"/>
      <color rgb="FFFF0000"/>
      <name val="Arial Cyr"/>
      <charset val="204"/>
    </font>
    <font>
      <b/>
      <u/>
      <sz val="10"/>
      <color rgb="FFFF0000"/>
      <name val="Arial Cyr"/>
      <charset val="204"/>
    </font>
    <font>
      <b/>
      <sz val="10"/>
      <name val="Arial Cyr"/>
      <charset val="204"/>
    </font>
    <font>
      <b/>
      <u/>
      <sz val="10"/>
      <name val="Arial Cyr"/>
      <charset val="204"/>
    </font>
    <font>
      <b/>
      <sz val="14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7" fillId="0" borderId="0" applyFont="0" applyFill="0" applyBorder="0" applyAlignment="0" applyProtection="0"/>
  </cellStyleXfs>
  <cellXfs count="49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49" fontId="1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10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1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vertical="top" wrapText="1"/>
    </xf>
    <xf numFmtId="0" fontId="2" fillId="0" borderId="8" xfId="0" applyFont="1" applyBorder="1" applyAlignment="1">
      <alignment horizontal="center" wrapText="1"/>
    </xf>
    <xf numFmtId="4" fontId="2" fillId="0" borderId="8" xfId="0" applyNumberFormat="1" applyFont="1" applyBorder="1" applyAlignment="1">
      <alignment horizontal="center" wrapText="1"/>
    </xf>
    <xf numFmtId="4" fontId="2" fillId="0" borderId="19" xfId="0" applyNumberFormat="1" applyFont="1" applyBorder="1" applyAlignment="1">
      <alignment horizontal="center" wrapText="1"/>
    </xf>
    <xf numFmtId="10" fontId="2" fillId="0" borderId="8" xfId="0" applyNumberFormat="1" applyFont="1" applyBorder="1" applyAlignment="1">
      <alignment horizontal="center" wrapText="1"/>
    </xf>
    <xf numFmtId="10" fontId="1" fillId="0" borderId="8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top" wrapText="1"/>
    </xf>
    <xf numFmtId="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top"/>
    </xf>
    <xf numFmtId="4" fontId="2" fillId="0" borderId="8" xfId="0" applyNumberFormat="1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center" vertical="center" wrapText="1"/>
    </xf>
    <xf numFmtId="10" fontId="2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left" wrapText="1"/>
    </xf>
    <xf numFmtId="0" fontId="1" fillId="0" borderId="11" xfId="0" applyFont="1" applyBorder="1" applyAlignment="1">
      <alignment horizontal="center" wrapText="1"/>
    </xf>
    <xf numFmtId="0" fontId="1" fillId="0" borderId="19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19" xfId="0" applyFont="1" applyBorder="1" applyAlignment="1">
      <alignment horizontal="right" vertical="top" wrapText="1"/>
    </xf>
    <xf numFmtId="10" fontId="2" fillId="0" borderId="12" xfId="0" applyNumberFormat="1" applyFont="1" applyBorder="1" applyAlignment="1">
      <alignment horizontal="center" wrapText="1"/>
    </xf>
    <xf numFmtId="4" fontId="1" fillId="0" borderId="8" xfId="0" applyNumberFormat="1" applyFont="1" applyBorder="1" applyAlignment="1">
      <alignment horizontal="left" vertical="center"/>
    </xf>
    <xf numFmtId="10" fontId="2" fillId="0" borderId="17" xfId="0" applyNumberFormat="1" applyFont="1" applyBorder="1" applyAlignment="1">
      <alignment horizontal="center" vertical="top" wrapText="1"/>
    </xf>
    <xf numFmtId="4" fontId="2" fillId="0" borderId="19" xfId="0" applyNumberFormat="1" applyFont="1" applyBorder="1" applyAlignment="1">
      <alignment horizontal="center" vertical="top" wrapText="1"/>
    </xf>
    <xf numFmtId="10" fontId="2" fillId="0" borderId="20" xfId="0" applyNumberFormat="1" applyFont="1" applyBorder="1" applyAlignment="1">
      <alignment horizontal="center" vertical="top" wrapText="1"/>
    </xf>
    <xf numFmtId="10" fontId="2" fillId="0" borderId="17" xfId="0" applyNumberFormat="1" applyFont="1" applyBorder="1" applyAlignment="1">
      <alignment horizontal="center" wrapText="1"/>
    </xf>
    <xf numFmtId="0" fontId="2" fillId="0" borderId="19" xfId="0" applyFont="1" applyBorder="1" applyAlignment="1">
      <alignment horizontal="right" vertical="center" wrapText="1"/>
    </xf>
    <xf numFmtId="0" fontId="10" fillId="0" borderId="0" xfId="0" applyFont="1"/>
    <xf numFmtId="0" fontId="10" fillId="0" borderId="3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/>
    </xf>
    <xf numFmtId="4" fontId="13" fillId="0" borderId="8" xfId="0" applyNumberFormat="1" applyFont="1" applyBorder="1"/>
    <xf numFmtId="0" fontId="10" fillId="3" borderId="32" xfId="0" applyFont="1" applyFill="1" applyBorder="1" applyAlignment="1">
      <alignment horizontal="center"/>
    </xf>
    <xf numFmtId="0" fontId="10" fillId="3" borderId="17" xfId="0" applyFont="1" applyFill="1" applyBorder="1"/>
    <xf numFmtId="4" fontId="13" fillId="3" borderId="8" xfId="0" applyNumberFormat="1" applyFont="1" applyFill="1" applyBorder="1"/>
    <xf numFmtId="4" fontId="13" fillId="3" borderId="35" xfId="0" applyNumberFormat="1" applyFont="1" applyFill="1" applyBorder="1"/>
    <xf numFmtId="4" fontId="13" fillId="3" borderId="32" xfId="0" applyNumberFormat="1" applyFont="1" applyFill="1" applyBorder="1"/>
    <xf numFmtId="0" fontId="10" fillId="0" borderId="32" xfId="0" applyFont="1" applyBorder="1" applyAlignment="1">
      <alignment horizontal="center" vertical="top"/>
    </xf>
    <xf numFmtId="0" fontId="10" fillId="0" borderId="20" xfId="0" applyFont="1" applyBorder="1"/>
    <xf numFmtId="4" fontId="13" fillId="0" borderId="32" xfId="0" applyNumberFormat="1" applyFont="1" applyBorder="1" applyAlignment="1">
      <alignment horizontal="center" vertical="center"/>
    </xf>
    <xf numFmtId="4" fontId="13" fillId="0" borderId="8" xfId="0" applyNumberFormat="1" applyFont="1" applyBorder="1" applyAlignment="1">
      <alignment horizontal="center" vertical="center"/>
    </xf>
    <xf numFmtId="4" fontId="13" fillId="0" borderId="35" xfId="0" applyNumberFormat="1" applyFont="1" applyBorder="1" applyAlignment="1">
      <alignment horizontal="center" vertical="center"/>
    </xf>
    <xf numFmtId="0" fontId="10" fillId="0" borderId="36" xfId="0" applyFont="1" applyBorder="1"/>
    <xf numFmtId="0" fontId="10" fillId="0" borderId="7" xfId="0" applyFont="1" applyBorder="1"/>
    <xf numFmtId="0" fontId="16" fillId="0" borderId="0" xfId="0" applyFont="1"/>
    <xf numFmtId="0" fontId="16" fillId="0" borderId="22" xfId="0" applyFont="1" applyBorder="1"/>
    <xf numFmtId="4" fontId="17" fillId="0" borderId="0" xfId="0" applyNumberFormat="1" applyFont="1"/>
    <xf numFmtId="4" fontId="18" fillId="0" borderId="0" xfId="0" applyNumberFormat="1" applyFont="1"/>
    <xf numFmtId="0" fontId="19" fillId="0" borderId="0" xfId="0" applyFont="1"/>
    <xf numFmtId="0" fontId="19" fillId="0" borderId="22" xfId="0" applyFont="1" applyBorder="1"/>
    <xf numFmtId="4" fontId="9" fillId="0" borderId="0" xfId="0" applyNumberFormat="1" applyFont="1"/>
    <xf numFmtId="4" fontId="20" fillId="0" borderId="0" xfId="0" applyNumberFormat="1" applyFont="1"/>
    <xf numFmtId="0" fontId="10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10" fillId="0" borderId="0" xfId="0" applyNumberFormat="1" applyFont="1"/>
    <xf numFmtId="4" fontId="0" fillId="0" borderId="0" xfId="0" applyNumberFormat="1"/>
    <xf numFmtId="0" fontId="13" fillId="3" borderId="8" xfId="0" applyFont="1" applyFill="1" applyBorder="1"/>
    <xf numFmtId="0" fontId="0" fillId="3" borderId="17" xfId="0" applyFill="1" applyBorder="1"/>
    <xf numFmtId="4" fontId="14" fillId="3" borderId="8" xfId="0" applyNumberFormat="1" applyFont="1" applyFill="1" applyBorder="1"/>
    <xf numFmtId="4" fontId="14" fillId="3" borderId="32" xfId="0" applyNumberFormat="1" applyFont="1" applyFill="1" applyBorder="1"/>
    <xf numFmtId="0" fontId="14" fillId="3" borderId="35" xfId="0" applyFont="1" applyFill="1" applyBorder="1"/>
    <xf numFmtId="0" fontId="14" fillId="3" borderId="32" xfId="0" applyFont="1" applyFill="1" applyBorder="1"/>
    <xf numFmtId="4" fontId="14" fillId="3" borderId="35" xfId="0" applyNumberFormat="1" applyFont="1" applyFill="1" applyBorder="1"/>
    <xf numFmtId="4" fontId="15" fillId="3" borderId="8" xfId="0" applyNumberFormat="1" applyFont="1" applyFill="1" applyBorder="1"/>
    <xf numFmtId="4" fontId="15" fillId="3" borderId="0" xfId="0" applyNumberFormat="1" applyFont="1" applyFill="1"/>
    <xf numFmtId="4" fontId="13" fillId="3" borderId="19" xfId="0" applyNumberFormat="1" applyFont="1" applyFill="1" applyBorder="1"/>
    <xf numFmtId="0" fontId="13" fillId="3" borderId="35" xfId="0" applyFont="1" applyFill="1" applyBorder="1"/>
    <xf numFmtId="0" fontId="0" fillId="3" borderId="0" xfId="0" applyFill="1"/>
    <xf numFmtId="0" fontId="10" fillId="3" borderId="17" xfId="0" applyFont="1" applyFill="1" applyBorder="1" applyAlignment="1">
      <alignment vertical="top" wrapText="1"/>
    </xf>
    <xf numFmtId="4" fontId="2" fillId="0" borderId="19" xfId="0" applyNumberFormat="1" applyFont="1" applyBorder="1" applyAlignment="1">
      <alignment horizontal="center" vertical="center"/>
    </xf>
    <xf numFmtId="2" fontId="10" fillId="0" borderId="0" xfId="0" applyNumberFormat="1" applyFont="1"/>
    <xf numFmtId="2" fontId="0" fillId="0" borderId="0" xfId="0" applyNumberFormat="1"/>
    <xf numFmtId="49" fontId="0" fillId="0" borderId="0" xfId="0" applyNumberFormat="1"/>
    <xf numFmtId="166" fontId="0" fillId="0" borderId="0" xfId="0" applyNumberFormat="1"/>
    <xf numFmtId="0" fontId="1" fillId="0" borderId="11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wrapText="1"/>
    </xf>
    <xf numFmtId="0" fontId="1" fillId="0" borderId="17" xfId="0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0" fontId="13" fillId="0" borderId="0" xfId="0" applyFont="1"/>
    <xf numFmtId="2" fontId="2" fillId="0" borderId="12" xfId="0" applyNumberFormat="1" applyFont="1" applyBorder="1" applyAlignment="1">
      <alignment horizontal="center" wrapText="1"/>
    </xf>
    <xf numFmtId="2" fontId="2" fillId="0" borderId="17" xfId="0" applyNumberFormat="1" applyFont="1" applyBorder="1" applyAlignment="1">
      <alignment horizontal="center" vertical="top" wrapText="1"/>
    </xf>
    <xf numFmtId="2" fontId="2" fillId="0" borderId="20" xfId="0" applyNumberFormat="1" applyFont="1" applyBorder="1" applyAlignment="1">
      <alignment horizontal="center" vertical="top" wrapText="1"/>
    </xf>
    <xf numFmtId="2" fontId="2" fillId="0" borderId="17" xfId="0" applyNumberFormat="1" applyFont="1" applyBorder="1" applyAlignment="1">
      <alignment horizontal="center" wrapText="1"/>
    </xf>
    <xf numFmtId="2" fontId="2" fillId="0" borderId="8" xfId="0" applyNumberFormat="1" applyFont="1" applyBorder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4" fontId="21" fillId="0" borderId="6" xfId="0" applyNumberFormat="1" applyFont="1" applyBorder="1" applyAlignment="1">
      <alignment horizontal="center"/>
    </xf>
    <xf numFmtId="4" fontId="22" fillId="0" borderId="35" xfId="0" applyNumberFormat="1" applyFont="1" applyBorder="1"/>
    <xf numFmtId="4" fontId="21" fillId="0" borderId="36" xfId="0" applyNumberFormat="1" applyFont="1" applyBorder="1"/>
    <xf numFmtId="4" fontId="21" fillId="0" borderId="6" xfId="0" applyNumberFormat="1" applyFont="1" applyBorder="1"/>
    <xf numFmtId="4" fontId="21" fillId="0" borderId="37" xfId="0" applyNumberFormat="1" applyFont="1" applyBorder="1"/>
    <xf numFmtId="4" fontId="2" fillId="3" borderId="8" xfId="0" applyNumberFormat="1" applyFont="1" applyFill="1" applyBorder="1" applyAlignment="1">
      <alignment horizontal="center" wrapText="1"/>
    </xf>
    <xf numFmtId="4" fontId="2" fillId="3" borderId="19" xfId="0" applyNumberFormat="1" applyFont="1" applyFill="1" applyBorder="1" applyAlignment="1">
      <alignment horizontal="center" wrapText="1"/>
    </xf>
    <xf numFmtId="10" fontId="2" fillId="3" borderId="8" xfId="0" applyNumberFormat="1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wrapText="1"/>
    </xf>
    <xf numFmtId="9" fontId="2" fillId="3" borderId="8" xfId="0" applyNumberFormat="1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center" vertical="top" wrapText="1"/>
    </xf>
    <xf numFmtId="4" fontId="2" fillId="3" borderId="11" xfId="0" applyNumberFormat="1" applyFont="1" applyFill="1" applyBorder="1" applyAlignment="1">
      <alignment horizontal="center" vertical="top" wrapText="1"/>
    </xf>
    <xf numFmtId="10" fontId="2" fillId="3" borderId="11" xfId="0" applyNumberFormat="1" applyFont="1" applyFill="1" applyBorder="1" applyAlignment="1">
      <alignment horizontal="center" vertical="top" wrapText="1"/>
    </xf>
    <xf numFmtId="4" fontId="2" fillId="3" borderId="8" xfId="0" applyNumberFormat="1" applyFont="1" applyFill="1" applyBorder="1" applyAlignment="1">
      <alignment horizontal="center" vertical="center"/>
    </xf>
    <xf numFmtId="10" fontId="2" fillId="3" borderId="8" xfId="0" applyNumberFormat="1" applyFont="1" applyFill="1" applyBorder="1" applyAlignment="1">
      <alignment horizontal="center" vertical="top" wrapText="1"/>
    </xf>
    <xf numFmtId="4" fontId="2" fillId="3" borderId="8" xfId="0" applyNumberFormat="1" applyFont="1" applyFill="1" applyBorder="1" applyAlignment="1">
      <alignment horizontal="center" vertical="top" wrapText="1"/>
    </xf>
    <xf numFmtId="4" fontId="1" fillId="4" borderId="8" xfId="0" applyNumberFormat="1" applyFont="1" applyFill="1" applyBorder="1" applyAlignment="1">
      <alignment horizontal="center" vertical="top" wrapText="1"/>
    </xf>
    <xf numFmtId="10" fontId="1" fillId="4" borderId="8" xfId="0" applyNumberFormat="1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left" vertical="top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horizontal="center" vertical="center" wrapText="1"/>
    </xf>
    <xf numFmtId="10" fontId="2" fillId="3" borderId="8" xfId="0" applyNumberFormat="1" applyFont="1" applyFill="1" applyBorder="1" applyAlignment="1">
      <alignment horizontal="center" vertical="center" wrapText="1"/>
    </xf>
    <xf numFmtId="10" fontId="1" fillId="4" borderId="8" xfId="0" applyNumberFormat="1" applyFont="1" applyFill="1" applyBorder="1" applyAlignment="1">
      <alignment horizontal="center" vertical="center" wrapText="1"/>
    </xf>
    <xf numFmtId="10" fontId="2" fillId="4" borderId="8" xfId="0" applyNumberFormat="1" applyFont="1" applyFill="1" applyBorder="1" applyAlignment="1">
      <alignment horizontal="center" vertical="center" wrapText="1"/>
    </xf>
    <xf numFmtId="4" fontId="2" fillId="4" borderId="8" xfId="0" applyNumberFormat="1" applyFont="1" applyFill="1" applyBorder="1" applyAlignment="1">
      <alignment horizontal="center" vertical="center" wrapText="1"/>
    </xf>
    <xf numFmtId="4" fontId="2" fillId="4" borderId="19" xfId="0" applyNumberFormat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horizontal="center" vertical="top"/>
    </xf>
    <xf numFmtId="10" fontId="2" fillId="3" borderId="8" xfId="0" applyNumberFormat="1" applyFont="1" applyFill="1" applyBorder="1" applyAlignment="1">
      <alignment horizontal="center" vertical="top"/>
    </xf>
    <xf numFmtId="4" fontId="2" fillId="4" borderId="11" xfId="0" applyNumberFormat="1" applyFont="1" applyFill="1" applyBorder="1" applyAlignment="1">
      <alignment horizontal="center" vertical="center" wrapText="1"/>
    </xf>
    <xf numFmtId="4" fontId="2" fillId="4" borderId="21" xfId="0" applyNumberFormat="1" applyFont="1" applyFill="1" applyBorder="1" applyAlignment="1">
      <alignment horizontal="center" vertical="center" wrapText="1"/>
    </xf>
    <xf numFmtId="10" fontId="2" fillId="4" borderId="11" xfId="0" applyNumberFormat="1" applyFont="1" applyFill="1" applyBorder="1" applyAlignment="1">
      <alignment horizontal="center" wrapText="1"/>
    </xf>
    <xf numFmtId="0" fontId="2" fillId="4" borderId="11" xfId="0" applyFont="1" applyFill="1" applyBorder="1" applyAlignment="1">
      <alignment horizontal="left" vertical="top" wrapText="1"/>
    </xf>
    <xf numFmtId="0" fontId="2" fillId="4" borderId="11" xfId="0" applyFont="1" applyFill="1" applyBorder="1" applyAlignment="1">
      <alignment horizontal="center" vertical="top" wrapText="1"/>
    </xf>
    <xf numFmtId="4" fontId="2" fillId="4" borderId="15" xfId="0" applyNumberFormat="1" applyFont="1" applyFill="1" applyBorder="1" applyAlignment="1">
      <alignment horizontal="center" vertical="center" wrapText="1"/>
    </xf>
    <xf numFmtId="10" fontId="6" fillId="3" borderId="17" xfId="0" applyNumberFormat="1" applyFont="1" applyFill="1" applyBorder="1" applyAlignment="1">
      <alignment horizontal="center" vertical="center" wrapText="1"/>
    </xf>
    <xf numFmtId="4" fontId="1" fillId="3" borderId="8" xfId="0" applyNumberFormat="1" applyFont="1" applyFill="1" applyBorder="1" applyAlignment="1">
      <alignment vertical="center" wrapText="1"/>
    </xf>
    <xf numFmtId="10" fontId="1" fillId="3" borderId="8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left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center" vertical="top"/>
    </xf>
    <xf numFmtId="4" fontId="2" fillId="3" borderId="11" xfId="0" applyNumberFormat="1" applyFont="1" applyFill="1" applyBorder="1" applyAlignment="1">
      <alignment horizontal="center" vertical="center" wrapText="1"/>
    </xf>
    <xf numFmtId="10" fontId="2" fillId="3" borderId="11" xfId="0" applyNumberFormat="1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2" fontId="6" fillId="3" borderId="8" xfId="0" applyNumberFormat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10" fontId="1" fillId="0" borderId="11" xfId="0" applyNumberFormat="1" applyFont="1" applyBorder="1" applyAlignment="1">
      <alignment horizontal="center" vertical="top" wrapText="1"/>
    </xf>
    <xf numFmtId="4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4" fontId="1" fillId="0" borderId="19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 wrapText="1"/>
    </xf>
    <xf numFmtId="0" fontId="1" fillId="4" borderId="8" xfId="0" applyFont="1" applyFill="1" applyBorder="1" applyAlignment="1">
      <alignment horizontal="center" vertical="top" wrapText="1"/>
    </xf>
    <xf numFmtId="10" fontId="2" fillId="4" borderId="8" xfId="0" applyNumberFormat="1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 wrapText="1"/>
    </xf>
    <xf numFmtId="0" fontId="1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3" borderId="16" xfId="0" applyFont="1" applyFill="1" applyBorder="1" applyAlignment="1">
      <alignment horizontal="left" vertical="top" wrapText="1"/>
    </xf>
    <xf numFmtId="0" fontId="1" fillId="3" borderId="16" xfId="0" applyFont="1" applyFill="1" applyBorder="1" applyAlignment="1">
      <alignment horizontal="center" vertical="top" wrapText="1"/>
    </xf>
    <xf numFmtId="10" fontId="1" fillId="3" borderId="16" xfId="0" applyNumberFormat="1" applyFont="1" applyFill="1" applyBorder="1" applyAlignment="1">
      <alignment horizontal="center" vertical="top" wrapText="1"/>
    </xf>
    <xf numFmtId="0" fontId="1" fillId="4" borderId="16" xfId="0" applyFont="1" applyFill="1" applyBorder="1" applyAlignment="1">
      <alignment horizontal="left" vertical="top" wrapText="1"/>
    </xf>
    <xf numFmtId="0" fontId="1" fillId="4" borderId="16" xfId="0" applyFont="1" applyFill="1" applyBorder="1" applyAlignment="1">
      <alignment horizontal="center" vertical="top" wrapText="1"/>
    </xf>
    <xf numFmtId="10" fontId="1" fillId="4" borderId="16" xfId="0" applyNumberFormat="1" applyFont="1" applyFill="1" applyBorder="1" applyAlignment="1">
      <alignment horizontal="center" vertical="top" wrapText="1"/>
    </xf>
    <xf numFmtId="0" fontId="2" fillId="3" borderId="20" xfId="0" applyFont="1" applyFill="1" applyBorder="1" applyAlignment="1">
      <alignment vertical="top" wrapText="1"/>
    </xf>
    <xf numFmtId="0" fontId="2" fillId="3" borderId="8" xfId="0" applyFont="1" applyFill="1" applyBorder="1" applyAlignment="1">
      <alignment vertical="top" wrapText="1"/>
    </xf>
    <xf numFmtId="0" fontId="2" fillId="4" borderId="8" xfId="0" applyFont="1" applyFill="1" applyBorder="1" applyAlignment="1">
      <alignment vertical="top" wrapText="1"/>
    </xf>
    <xf numFmtId="0" fontId="2" fillId="4" borderId="17" xfId="0" applyFont="1" applyFill="1" applyBorder="1" applyAlignment="1">
      <alignment vertical="top" wrapText="1"/>
    </xf>
    <xf numFmtId="0" fontId="2" fillId="3" borderId="17" xfId="0" applyFont="1" applyFill="1" applyBorder="1" applyAlignment="1">
      <alignment wrapText="1"/>
    </xf>
    <xf numFmtId="0" fontId="2" fillId="3" borderId="8" xfId="0" applyFont="1" applyFill="1" applyBorder="1" applyAlignment="1">
      <alignment wrapText="1"/>
    </xf>
    <xf numFmtId="0" fontId="2" fillId="0" borderId="24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10" fontId="1" fillId="3" borderId="8" xfId="0" applyNumberFormat="1" applyFont="1" applyFill="1" applyBorder="1" applyAlignment="1">
      <alignment vertical="center" wrapText="1"/>
    </xf>
    <xf numFmtId="4" fontId="1" fillId="0" borderId="24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vertical="top" wrapText="1"/>
    </xf>
    <xf numFmtId="2" fontId="2" fillId="3" borderId="19" xfId="0" applyNumberFormat="1" applyFont="1" applyFill="1" applyBorder="1" applyAlignment="1">
      <alignment horizontal="center" wrapText="1"/>
    </xf>
    <xf numFmtId="4" fontId="2" fillId="0" borderId="16" xfId="0" applyNumberFormat="1" applyFont="1" applyBorder="1" applyAlignment="1">
      <alignment horizontal="center" wrapText="1"/>
    </xf>
    <xf numFmtId="10" fontId="1" fillId="0" borderId="11" xfId="0" applyNumberFormat="1" applyFont="1" applyBorder="1" applyAlignment="1">
      <alignment horizontal="center" vertical="center" wrapText="1"/>
    </xf>
    <xf numFmtId="10" fontId="1" fillId="0" borderId="16" xfId="0" applyNumberFormat="1" applyFont="1" applyBorder="1" applyAlignment="1">
      <alignment horizontal="center" vertical="top" wrapText="1"/>
    </xf>
    <xf numFmtId="10" fontId="1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center" vertical="center" wrapText="1"/>
    </xf>
    <xf numFmtId="10" fontId="1" fillId="0" borderId="8" xfId="0" applyNumberFormat="1" applyFont="1" applyBorder="1" applyAlignment="1">
      <alignment horizontal="center" vertical="top" wrapText="1"/>
    </xf>
    <xf numFmtId="4" fontId="2" fillId="3" borderId="16" xfId="0" applyNumberFormat="1" applyFont="1" applyFill="1" applyBorder="1" applyAlignment="1">
      <alignment horizontal="center" vertical="center" wrapText="1"/>
    </xf>
    <xf numFmtId="10" fontId="2" fillId="3" borderId="16" xfId="0" applyNumberFormat="1" applyFont="1" applyFill="1" applyBorder="1" applyAlignment="1">
      <alignment horizontal="center" vertical="center" wrapText="1"/>
    </xf>
    <xf numFmtId="4" fontId="2" fillId="3" borderId="15" xfId="0" applyNumberFormat="1" applyFont="1" applyFill="1" applyBorder="1" applyAlignment="1">
      <alignment horizontal="center" vertical="center" wrapText="1"/>
    </xf>
    <xf numFmtId="10" fontId="2" fillId="3" borderId="15" xfId="0" applyNumberFormat="1" applyFont="1" applyFill="1" applyBorder="1" applyAlignment="1">
      <alignment horizontal="center" vertical="center" wrapText="1"/>
    </xf>
    <xf numFmtId="10" fontId="2" fillId="4" borderId="15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/>
    </xf>
    <xf numFmtId="4" fontId="1" fillId="0" borderId="15" xfId="0" applyNumberFormat="1" applyFont="1" applyBorder="1" applyAlignment="1">
      <alignment horizontal="center" vertical="center" wrapText="1"/>
    </xf>
    <xf numFmtId="10" fontId="1" fillId="0" borderId="15" xfId="0" applyNumberFormat="1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top" wrapText="1"/>
    </xf>
    <xf numFmtId="9" fontId="1" fillId="0" borderId="8" xfId="0" applyNumberFormat="1" applyFont="1" applyBorder="1" applyAlignment="1">
      <alignment horizontal="center" vertical="top" wrapText="1"/>
    </xf>
    <xf numFmtId="0" fontId="2" fillId="0" borderId="16" xfId="0" applyFont="1" applyBorder="1" applyAlignment="1">
      <alignment horizontal="left" vertical="top" wrapText="1"/>
    </xf>
    <xf numFmtId="4" fontId="1" fillId="0" borderId="8" xfId="0" applyNumberFormat="1" applyFont="1" applyBorder="1" applyAlignment="1">
      <alignment horizontal="center" vertical="top" wrapText="1"/>
    </xf>
    <xf numFmtId="49" fontId="1" fillId="0" borderId="17" xfId="0" applyNumberFormat="1" applyFont="1" applyBorder="1" applyAlignment="1">
      <alignment horizontal="center" vertical="center" wrapText="1"/>
    </xf>
    <xf numFmtId="10" fontId="1" fillId="0" borderId="15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center" vertical="top" wrapText="1"/>
    </xf>
    <xf numFmtId="164" fontId="1" fillId="0" borderId="8" xfId="0" applyNumberFormat="1" applyFont="1" applyBorder="1" applyAlignment="1">
      <alignment horizontal="center" vertical="top" wrapText="1"/>
    </xf>
    <xf numFmtId="3" fontId="1" fillId="0" borderId="8" xfId="0" applyNumberFormat="1" applyFont="1" applyBorder="1" applyAlignment="1">
      <alignment horizontal="center" vertical="top"/>
    </xf>
    <xf numFmtId="1" fontId="1" fillId="0" borderId="8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wrapText="1"/>
    </xf>
    <xf numFmtId="4" fontId="1" fillId="0" borderId="14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" fontId="1" fillId="0" borderId="2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top" wrapText="1"/>
    </xf>
    <xf numFmtId="9" fontId="1" fillId="0" borderId="8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center" wrapText="1"/>
    </xf>
    <xf numFmtId="16" fontId="1" fillId="0" borderId="8" xfId="0" applyNumberFormat="1" applyFont="1" applyBorder="1" applyAlignment="1">
      <alignment horizontal="left" vertical="top" wrapText="1"/>
    </xf>
    <xf numFmtId="0" fontId="1" fillId="0" borderId="19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top" wrapText="1"/>
    </xf>
    <xf numFmtId="4" fontId="1" fillId="0" borderId="8" xfId="0" applyNumberFormat="1" applyFont="1" applyBorder="1" applyAlignment="1">
      <alignment vertical="center" wrapText="1"/>
    </xf>
    <xf numFmtId="10" fontId="1" fillId="0" borderId="20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167" fontId="1" fillId="0" borderId="8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top" wrapText="1"/>
    </xf>
    <xf numFmtId="164" fontId="1" fillId="0" borderId="18" xfId="0" applyNumberFormat="1" applyFont="1" applyBorder="1" applyAlignment="1">
      <alignment horizontal="center" vertical="top" wrapText="1"/>
    </xf>
    <xf numFmtId="164" fontId="1" fillId="0" borderId="11" xfId="0" applyNumberFormat="1" applyFont="1" applyBorder="1" applyAlignment="1">
      <alignment horizontal="center" vertical="top" wrapText="1"/>
    </xf>
    <xf numFmtId="10" fontId="1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top"/>
    </xf>
    <xf numFmtId="9" fontId="1" fillId="0" borderId="8" xfId="0" applyNumberFormat="1" applyFont="1" applyBorder="1" applyAlignment="1">
      <alignment horizontal="left" vertical="top" wrapText="1"/>
    </xf>
    <xf numFmtId="3" fontId="1" fillId="0" borderId="11" xfId="0" applyNumberFormat="1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9" fontId="1" fillId="0" borderId="16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left" vertical="center" wrapText="1"/>
    </xf>
    <xf numFmtId="10" fontId="1" fillId="0" borderId="18" xfId="0" applyNumberFormat="1" applyFont="1" applyBorder="1" applyAlignment="1">
      <alignment horizontal="center" vertical="top" wrapText="1"/>
    </xf>
    <xf numFmtId="3" fontId="1" fillId="0" borderId="16" xfId="0" applyNumberFormat="1" applyFont="1" applyBorder="1" applyAlignment="1">
      <alignment horizontal="center" vertical="top" wrapText="1"/>
    </xf>
    <xf numFmtId="0" fontId="3" fillId="0" borderId="8" xfId="0" applyFont="1" applyBorder="1" applyAlignment="1">
      <alignment horizontal="justify" vertical="center" wrapText="1"/>
    </xf>
    <xf numFmtId="10" fontId="3" fillId="0" borderId="8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justify" vertical="center" wrapText="1"/>
    </xf>
    <xf numFmtId="0" fontId="3" fillId="0" borderId="19" xfId="0" applyFont="1" applyBorder="1" applyAlignment="1">
      <alignment horizontal="center" vertical="top" wrapText="1"/>
    </xf>
    <xf numFmtId="2" fontId="3" fillId="0" borderId="8" xfId="0" applyNumberFormat="1" applyFont="1" applyBorder="1" applyAlignment="1">
      <alignment horizontal="center" vertical="top" wrapText="1"/>
    </xf>
    <xf numFmtId="0" fontId="3" fillId="0" borderId="1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top" wrapText="1"/>
    </xf>
    <xf numFmtId="0" fontId="5" fillId="0" borderId="8" xfId="0" applyFont="1" applyBorder="1" applyAlignment="1">
      <alignment wrapText="1"/>
    </xf>
    <xf numFmtId="4" fontId="2" fillId="3" borderId="19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center" wrapText="1"/>
    </xf>
    <xf numFmtId="49" fontId="1" fillId="0" borderId="17" xfId="0" applyNumberFormat="1" applyFont="1" applyBorder="1" applyAlignment="1">
      <alignment horizontal="left" vertical="center" wrapText="1"/>
    </xf>
    <xf numFmtId="0" fontId="5" fillId="0" borderId="8" xfId="0" applyFont="1" applyBorder="1"/>
    <xf numFmtId="0" fontId="5" fillId="0" borderId="0" xfId="0" applyFont="1"/>
    <xf numFmtId="0" fontId="5" fillId="0" borderId="8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top" wrapText="1"/>
    </xf>
    <xf numFmtId="0" fontId="5" fillId="0" borderId="17" xfId="0" applyFont="1" applyBorder="1"/>
    <xf numFmtId="0" fontId="5" fillId="0" borderId="19" xfId="0" applyFont="1" applyBorder="1" applyAlignment="1">
      <alignment horizontal="center" wrapText="1"/>
    </xf>
    <xf numFmtId="4" fontId="26" fillId="0" borderId="8" xfId="0" applyNumberFormat="1" applyFont="1" applyBorder="1"/>
    <xf numFmtId="0" fontId="5" fillId="0" borderId="8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wrapText="1"/>
    </xf>
    <xf numFmtId="0" fontId="2" fillId="0" borderId="11" xfId="0" applyFont="1" applyBorder="1" applyAlignment="1">
      <alignment horizontal="left" vertical="top" wrapText="1"/>
    </xf>
    <xf numFmtId="4" fontId="1" fillId="0" borderId="8" xfId="0" applyNumberFormat="1" applyFont="1" applyBorder="1" applyAlignment="1">
      <alignment horizontal="left" vertical="top" wrapText="1"/>
    </xf>
    <xf numFmtId="10" fontId="2" fillId="4" borderId="11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6" xfId="0" applyFont="1" applyFill="1" applyBorder="1" applyAlignment="1">
      <alignment vertical="top" wrapText="1"/>
    </xf>
    <xf numFmtId="0" fontId="1" fillId="3" borderId="8" xfId="0" applyFont="1" applyFill="1" applyBorder="1" applyAlignment="1">
      <alignment vertical="top" wrapText="1"/>
    </xf>
    <xf numFmtId="0" fontId="1" fillId="3" borderId="15" xfId="0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left" vertical="top" wrapText="1"/>
    </xf>
    <xf numFmtId="168" fontId="1" fillId="0" borderId="8" xfId="0" applyNumberFormat="1" applyFont="1" applyBorder="1" applyAlignment="1">
      <alignment horizontal="center" vertical="center" wrapText="1"/>
    </xf>
    <xf numFmtId="9" fontId="1" fillId="0" borderId="11" xfId="0" applyNumberFormat="1" applyFont="1" applyBorder="1" applyAlignment="1">
      <alignment horizontal="center" vertical="top" wrapText="1"/>
    </xf>
    <xf numFmtId="10" fontId="1" fillId="0" borderId="21" xfId="0" applyNumberFormat="1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0" fillId="0" borderId="8" xfId="0" applyBorder="1"/>
    <xf numFmtId="0" fontId="28" fillId="0" borderId="8" xfId="0" applyFont="1" applyBorder="1" applyAlignment="1">
      <alignment horizontal="left" vertical="top" wrapText="1"/>
    </xf>
    <xf numFmtId="0" fontId="0" fillId="0" borderId="19" xfId="0" applyBorder="1"/>
    <xf numFmtId="4" fontId="2" fillId="4" borderId="8" xfId="0" applyNumberFormat="1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2" fontId="5" fillId="0" borderId="19" xfId="0" applyNumberFormat="1" applyFont="1" applyBorder="1" applyAlignment="1">
      <alignment horizontal="center" vertical="center" wrapText="1"/>
    </xf>
    <xf numFmtId="10" fontId="5" fillId="0" borderId="8" xfId="0" applyNumberFormat="1" applyFont="1" applyBorder="1" applyAlignment="1">
      <alignment horizontal="center" vertical="center"/>
    </xf>
    <xf numFmtId="10" fontId="5" fillId="0" borderId="8" xfId="1" applyNumberFormat="1" applyFont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top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10" fontId="1" fillId="0" borderId="11" xfId="0" applyNumberFormat="1" applyFont="1" applyBorder="1" applyAlignment="1">
      <alignment horizontal="center" vertical="top" wrapText="1"/>
    </xf>
    <xf numFmtId="10" fontId="1" fillId="0" borderId="15" xfId="0" applyNumberFormat="1" applyFont="1" applyBorder="1" applyAlignment="1">
      <alignment horizontal="center" vertical="top" wrapText="1"/>
    </xf>
    <xf numFmtId="10" fontId="1" fillId="0" borderId="16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10" fontId="1" fillId="0" borderId="11" xfId="0" applyNumberFormat="1" applyFont="1" applyBorder="1" applyAlignment="1">
      <alignment horizontal="center" vertical="center" wrapText="1"/>
    </xf>
    <xf numFmtId="10" fontId="1" fillId="0" borderId="15" xfId="0" applyNumberFormat="1" applyFont="1" applyBorder="1" applyAlignment="1">
      <alignment horizontal="center" vertical="center" wrapText="1"/>
    </xf>
    <xf numFmtId="10" fontId="1" fillId="0" borderId="16" xfId="0" applyNumberFormat="1" applyFont="1" applyBorder="1" applyAlignment="1">
      <alignment horizontal="center" vertical="center" wrapText="1"/>
    </xf>
    <xf numFmtId="10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left" vertical="top" wrapText="1"/>
    </xf>
    <xf numFmtId="16" fontId="2" fillId="0" borderId="17" xfId="0" applyNumberFormat="1" applyFont="1" applyBorder="1" applyAlignment="1">
      <alignment horizontal="left" vertical="top" wrapText="1"/>
    </xf>
    <xf numFmtId="16" fontId="2" fillId="0" borderId="18" xfId="0" applyNumberFormat="1" applyFont="1" applyBorder="1" applyAlignment="1">
      <alignment horizontal="left" vertical="top" wrapText="1"/>
    </xf>
    <xf numFmtId="16" fontId="2" fillId="0" borderId="19" xfId="0" applyNumberFormat="1" applyFont="1" applyBorder="1" applyAlignment="1">
      <alignment horizontal="left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2" fillId="4" borderId="17" xfId="0" applyFont="1" applyFill="1" applyBorder="1" applyAlignment="1">
      <alignment horizontal="center" vertical="top" wrapText="1"/>
    </xf>
    <xf numFmtId="0" fontId="2" fillId="4" borderId="19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2" fillId="3" borderId="17" xfId="0" applyFont="1" applyFill="1" applyBorder="1" applyAlignment="1">
      <alignment horizontal="center" wrapText="1"/>
    </xf>
    <xf numFmtId="0" fontId="2" fillId="3" borderId="19" xfId="0" applyFont="1" applyFill="1" applyBorder="1" applyAlignment="1">
      <alignment horizontal="center" wrapText="1"/>
    </xf>
    <xf numFmtId="0" fontId="2" fillId="0" borderId="20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4" fontId="1" fillId="0" borderId="11" xfId="0" applyNumberFormat="1" applyFont="1" applyBorder="1" applyAlignment="1">
      <alignment horizontal="center" vertical="top" wrapText="1"/>
    </xf>
    <xf numFmtId="4" fontId="1" fillId="0" borderId="15" xfId="0" applyNumberFormat="1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17" xfId="0" applyFont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0" fontId="6" fillId="0" borderId="19" xfId="0" applyFont="1" applyBorder="1" applyAlignment="1">
      <alignment vertical="top" wrapText="1"/>
    </xf>
    <xf numFmtId="0" fontId="1" fillId="0" borderId="8" xfId="0" applyFont="1" applyBorder="1" applyAlignment="1">
      <alignment horizontal="left" vertical="top" wrapText="1"/>
    </xf>
    <xf numFmtId="0" fontId="7" fillId="0" borderId="2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10" fontId="1" fillId="0" borderId="11" xfId="0" applyNumberFormat="1" applyFont="1" applyBorder="1" applyAlignment="1">
      <alignment horizontal="center" vertical="center"/>
    </xf>
    <xf numFmtId="10" fontId="1" fillId="0" borderId="15" xfId="0" applyNumberFormat="1" applyFont="1" applyBorder="1" applyAlignment="1">
      <alignment horizontal="center" vertical="center"/>
    </xf>
    <xf numFmtId="10" fontId="1" fillId="0" borderId="16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left" wrapText="1"/>
    </xf>
    <xf numFmtId="0" fontId="2" fillId="0" borderId="18" xfId="0" applyFont="1" applyBorder="1" applyAlignment="1">
      <alignment horizontal="left" wrapText="1"/>
    </xf>
    <xf numFmtId="0" fontId="2" fillId="0" borderId="19" xfId="0" applyFont="1" applyBorder="1" applyAlignment="1">
      <alignment horizontal="left" wrapText="1"/>
    </xf>
    <xf numFmtId="0" fontId="2" fillId="0" borderId="18" xfId="0" applyFont="1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2" fillId="0" borderId="20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4" fontId="1" fillId="0" borderId="17" xfId="0" applyNumberFormat="1" applyFont="1" applyBorder="1" applyAlignment="1">
      <alignment horizontal="center" vertical="center" wrapText="1"/>
    </xf>
    <xf numFmtId="4" fontId="1" fillId="0" borderId="18" xfId="0" applyNumberFormat="1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0" fontId="5" fillId="0" borderId="15" xfId="0" applyFont="1" applyBorder="1"/>
    <xf numFmtId="0" fontId="5" fillId="0" borderId="16" xfId="0" applyFont="1" applyBorder="1"/>
    <xf numFmtId="49" fontId="1" fillId="0" borderId="20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right" wrapText="1"/>
    </xf>
    <xf numFmtId="49" fontId="1" fillId="0" borderId="11" xfId="0" applyNumberFormat="1" applyFont="1" applyBorder="1" applyAlignment="1">
      <alignment horizontal="center" vertical="top" wrapText="1"/>
    </xf>
    <xf numFmtId="49" fontId="1" fillId="0" borderId="15" xfId="0" applyNumberFormat="1" applyFont="1" applyBorder="1" applyAlignment="1">
      <alignment horizontal="center" vertical="top" wrapText="1"/>
    </xf>
    <xf numFmtId="49" fontId="1" fillId="0" borderId="16" xfId="0" applyNumberFormat="1" applyFont="1" applyBorder="1" applyAlignment="1">
      <alignment horizontal="center" vertical="top" wrapText="1"/>
    </xf>
    <xf numFmtId="4" fontId="1" fillId="0" borderId="11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/>
    </xf>
    <xf numFmtId="4" fontId="1" fillId="0" borderId="16" xfId="0" applyNumberFormat="1" applyFont="1" applyBorder="1" applyAlignment="1">
      <alignment horizontal="center" vertical="center"/>
    </xf>
    <xf numFmtId="4" fontId="5" fillId="0" borderId="21" xfId="0" applyNumberFormat="1" applyFont="1" applyBorder="1" applyAlignment="1">
      <alignment horizontal="center" vertical="center" wrapText="1"/>
    </xf>
    <xf numFmtId="4" fontId="5" fillId="0" borderId="14" xfId="0" applyNumberFormat="1" applyFon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center" vertical="top" wrapText="1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10" fontId="1" fillId="0" borderId="2" xfId="0" applyNumberFormat="1" applyFont="1" applyBorder="1" applyAlignment="1">
      <alignment horizontal="center" vertical="top" wrapText="1"/>
    </xf>
    <xf numFmtId="10" fontId="1" fillId="0" borderId="6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left" vertical="top" wrapText="1"/>
    </xf>
    <xf numFmtId="49" fontId="1" fillId="0" borderId="10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167" fontId="1" fillId="0" borderId="11" xfId="0" applyNumberFormat="1" applyFont="1" applyBorder="1" applyAlignment="1">
      <alignment horizontal="center" vertical="center" wrapText="1"/>
    </xf>
    <xf numFmtId="167" fontId="1" fillId="0" borderId="16" xfId="0" applyNumberFormat="1" applyFont="1" applyBorder="1" applyAlignment="1">
      <alignment horizontal="center" vertical="center" wrapText="1"/>
    </xf>
    <xf numFmtId="10" fontId="1" fillId="0" borderId="10" xfId="0" applyNumberFormat="1" applyFont="1" applyBorder="1" applyAlignment="1">
      <alignment horizontal="center" vertical="center" wrapText="1"/>
    </xf>
    <xf numFmtId="4" fontId="1" fillId="0" borderId="21" xfId="0" applyNumberFormat="1" applyFont="1" applyBorder="1" applyAlignment="1">
      <alignment horizontal="center" vertical="center" wrapText="1"/>
    </xf>
    <xf numFmtId="4" fontId="1" fillId="0" borderId="14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10" fontId="1" fillId="0" borderId="21" xfId="0" applyNumberFormat="1" applyFont="1" applyBorder="1" applyAlignment="1">
      <alignment horizontal="center" vertical="center" wrapText="1"/>
    </xf>
    <xf numFmtId="10" fontId="1" fillId="0" borderId="23" xfId="0" applyNumberFormat="1" applyFont="1" applyBorder="1" applyAlignment="1">
      <alignment horizontal="center" vertical="center" wrapText="1"/>
    </xf>
    <xf numFmtId="10" fontId="1" fillId="0" borderId="14" xfId="0" applyNumberFormat="1" applyFont="1" applyBorder="1" applyAlignment="1">
      <alignment horizontal="center" vertical="center" wrapText="1"/>
    </xf>
    <xf numFmtId="2" fontId="1" fillId="0" borderId="11" xfId="0" applyNumberFormat="1" applyFont="1" applyBorder="1" applyAlignment="1">
      <alignment horizontal="center" vertical="center" wrapText="1"/>
    </xf>
    <xf numFmtId="2" fontId="1" fillId="0" borderId="1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 wrapText="1"/>
    </xf>
    <xf numFmtId="0" fontId="2" fillId="3" borderId="17" xfId="0" applyFont="1" applyFill="1" applyBorder="1" applyAlignment="1">
      <alignment horizontal="right" wrapText="1"/>
    </xf>
    <xf numFmtId="0" fontId="2" fillId="3" borderId="19" xfId="0" applyFont="1" applyFill="1" applyBorder="1" applyAlignment="1">
      <alignment horizontal="right" wrapText="1"/>
    </xf>
    <xf numFmtId="10" fontId="5" fillId="0" borderId="11" xfId="0" applyNumberFormat="1" applyFont="1" applyBorder="1" applyAlignment="1">
      <alignment horizontal="center" vertical="center"/>
    </xf>
    <xf numFmtId="10" fontId="5" fillId="0" borderId="15" xfId="0" applyNumberFormat="1" applyFont="1" applyBorder="1" applyAlignment="1">
      <alignment horizontal="center" vertical="center"/>
    </xf>
    <xf numFmtId="10" fontId="5" fillId="0" borderId="16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/>
    </xf>
    <xf numFmtId="0" fontId="5" fillId="0" borderId="16" xfId="0" applyFont="1" applyBorder="1" applyAlignment="1">
      <alignment horizontal="left"/>
    </xf>
    <xf numFmtId="2" fontId="5" fillId="0" borderId="11" xfId="0" applyNumberFormat="1" applyFont="1" applyBorder="1" applyAlignment="1">
      <alignment horizontal="center" vertical="center" wrapText="1"/>
    </xf>
    <xf numFmtId="2" fontId="5" fillId="0" borderId="15" xfId="0" applyNumberFormat="1" applyFont="1" applyBorder="1" applyAlignment="1">
      <alignment horizontal="center" vertical="center" wrapText="1"/>
    </xf>
    <xf numFmtId="2" fontId="5" fillId="0" borderId="16" xfId="0" applyNumberFormat="1" applyFont="1" applyBorder="1" applyAlignment="1">
      <alignment horizontal="center" vertical="center" wrapText="1"/>
    </xf>
    <xf numFmtId="10" fontId="5" fillId="0" borderId="11" xfId="0" applyNumberFormat="1" applyFont="1" applyBorder="1" applyAlignment="1">
      <alignment horizontal="center" vertical="center" wrapText="1"/>
    </xf>
    <xf numFmtId="10" fontId="5" fillId="0" borderId="15" xfId="0" applyNumberFormat="1" applyFont="1" applyBorder="1" applyAlignment="1">
      <alignment horizontal="center" vertical="center" wrapText="1"/>
    </xf>
    <xf numFmtId="10" fontId="5" fillId="0" borderId="16" xfId="0" applyNumberFormat="1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top"/>
    </xf>
    <xf numFmtId="0" fontId="10" fillId="3" borderId="34" xfId="0" applyFont="1" applyFill="1" applyBorder="1" applyAlignment="1">
      <alignment horizontal="center" vertical="top"/>
    </xf>
    <xf numFmtId="0" fontId="10" fillId="3" borderId="31" xfId="0" applyFont="1" applyFill="1" applyBorder="1" applyAlignment="1">
      <alignment horizontal="center" vertical="top"/>
    </xf>
    <xf numFmtId="0" fontId="11" fillId="0" borderId="0" xfId="0" applyFont="1" applyAlignment="1">
      <alignment horizontal="center"/>
    </xf>
    <xf numFmtId="0" fontId="10" fillId="0" borderId="25" xfId="0" applyFont="1" applyBorder="1" applyAlignment="1">
      <alignment horizontal="center" vertical="top" wrapText="1"/>
    </xf>
    <xf numFmtId="0" fontId="10" fillId="0" borderId="31" xfId="0" applyFont="1" applyBorder="1" applyAlignment="1">
      <alignment horizontal="center" vertical="top" wrapText="1"/>
    </xf>
    <xf numFmtId="0" fontId="10" fillId="0" borderId="26" xfId="0" applyFont="1" applyBorder="1" applyAlignment="1">
      <alignment horizontal="center" vertical="top"/>
    </xf>
    <xf numFmtId="0" fontId="10" fillId="0" borderId="12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7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3" fillId="0" borderId="0" xfId="0" applyFont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04"/>
  <sheetViews>
    <sheetView tabSelected="1" view="pageBreakPreview" zoomScale="30" zoomScaleNormal="100" zoomScaleSheetLayoutView="30" workbookViewId="0">
      <pane ySplit="8" topLeftCell="A441" activePane="bottomLeft" state="frozen"/>
      <selection pane="bottomLeft" activeCell="AE246" sqref="AE246"/>
    </sheetView>
  </sheetViews>
  <sheetFormatPr defaultRowHeight="15" x14ac:dyDescent="0.25"/>
  <cols>
    <col min="1" max="1" width="9.28515625" customWidth="1"/>
    <col min="2" max="2" width="31.7109375" customWidth="1"/>
    <col min="3" max="3" width="12.85546875" customWidth="1"/>
    <col min="4" max="4" width="20.42578125" customWidth="1"/>
    <col min="5" max="5" width="24" customWidth="1"/>
    <col min="6" max="6" width="14.5703125" customWidth="1"/>
    <col min="7" max="7" width="46.28515625" customWidth="1"/>
    <col min="8" max="8" width="16.42578125" customWidth="1"/>
    <col min="9" max="9" width="18.140625" customWidth="1"/>
    <col min="10" max="10" width="18.28515625" customWidth="1"/>
    <col min="11" max="11" width="38.5703125" customWidth="1"/>
  </cols>
  <sheetData>
    <row r="1" spans="1:11" ht="15.75" x14ac:dyDescent="0.25">
      <c r="A1" s="1"/>
      <c r="B1" s="2"/>
      <c r="C1" s="3"/>
      <c r="D1" s="4"/>
      <c r="E1" s="5"/>
      <c r="F1" s="2"/>
      <c r="G1" s="2"/>
      <c r="H1" s="416" t="s">
        <v>0</v>
      </c>
      <c r="I1" s="416"/>
      <c r="J1" s="416"/>
    </row>
    <row r="2" spans="1:11" ht="15.75" x14ac:dyDescent="0.25">
      <c r="A2" s="6"/>
      <c r="B2" s="7"/>
      <c r="C2" s="8"/>
      <c r="D2" s="9"/>
      <c r="E2" s="10"/>
      <c r="F2" s="7"/>
      <c r="G2" s="11"/>
      <c r="H2" s="417" t="s">
        <v>1</v>
      </c>
      <c r="I2" s="417"/>
      <c r="J2" s="417"/>
    </row>
    <row r="3" spans="1:11" ht="15.75" x14ac:dyDescent="0.25">
      <c r="A3" s="6"/>
      <c r="B3" s="7"/>
      <c r="C3" s="8"/>
      <c r="D3" s="9"/>
      <c r="E3" s="10"/>
      <c r="F3" s="7"/>
      <c r="G3" s="7"/>
      <c r="H3" s="418" t="s">
        <v>2</v>
      </c>
      <c r="I3" s="418"/>
      <c r="J3" s="418"/>
      <c r="K3" s="418"/>
    </row>
    <row r="4" spans="1:11" ht="15.75" x14ac:dyDescent="0.25">
      <c r="A4" s="6"/>
      <c r="B4" s="7"/>
      <c r="C4" s="8"/>
      <c r="D4" s="9"/>
      <c r="E4" s="10"/>
      <c r="F4" s="7"/>
      <c r="G4" s="7"/>
      <c r="H4" s="419" t="s">
        <v>3</v>
      </c>
      <c r="I4" s="419"/>
      <c r="J4" s="419"/>
      <c r="K4" s="419"/>
    </row>
    <row r="5" spans="1:11" ht="15.75" x14ac:dyDescent="0.25">
      <c r="A5" s="6"/>
      <c r="B5" s="7"/>
      <c r="C5" s="8"/>
      <c r="D5" s="9"/>
      <c r="E5" s="10"/>
      <c r="F5" s="7"/>
      <c r="G5" s="6"/>
      <c r="H5" s="7"/>
      <c r="I5" s="7"/>
      <c r="J5" s="12"/>
    </row>
    <row r="6" spans="1:11" ht="16.5" thickBot="1" x14ac:dyDescent="0.3">
      <c r="A6" s="420" t="s">
        <v>483</v>
      </c>
      <c r="B6" s="420"/>
      <c r="C6" s="420"/>
      <c r="D6" s="420"/>
      <c r="E6" s="420"/>
      <c r="F6" s="420"/>
      <c r="G6" s="420"/>
      <c r="H6" s="420"/>
      <c r="I6" s="420"/>
      <c r="J6" s="420"/>
      <c r="K6" s="420"/>
    </row>
    <row r="7" spans="1:11" ht="15.75" x14ac:dyDescent="0.25">
      <c r="A7" s="421" t="s">
        <v>4</v>
      </c>
      <c r="B7" s="423" t="s">
        <v>5</v>
      </c>
      <c r="C7" s="425" t="s">
        <v>6</v>
      </c>
      <c r="D7" s="423" t="s">
        <v>7</v>
      </c>
      <c r="E7" s="423"/>
      <c r="F7" s="427" t="s">
        <v>8</v>
      </c>
      <c r="G7" s="423" t="s">
        <v>9</v>
      </c>
      <c r="H7" s="423"/>
      <c r="I7" s="423"/>
      <c r="J7" s="423"/>
      <c r="K7" s="429"/>
    </row>
    <row r="8" spans="1:11" ht="48" thickBot="1" x14ac:dyDescent="0.3">
      <c r="A8" s="422"/>
      <c r="B8" s="424"/>
      <c r="C8" s="426"/>
      <c r="D8" s="13" t="s">
        <v>496</v>
      </c>
      <c r="E8" s="14" t="s">
        <v>10</v>
      </c>
      <c r="F8" s="428"/>
      <c r="G8" s="15" t="s">
        <v>11</v>
      </c>
      <c r="H8" s="15" t="s">
        <v>495</v>
      </c>
      <c r="I8" s="15" t="s">
        <v>12</v>
      </c>
      <c r="J8" s="15" t="s">
        <v>13</v>
      </c>
      <c r="K8" s="13" t="s">
        <v>14</v>
      </c>
    </row>
    <row r="9" spans="1:11" ht="15.75" x14ac:dyDescent="0.25">
      <c r="A9" s="382">
        <v>1</v>
      </c>
      <c r="B9" s="430" t="s">
        <v>525</v>
      </c>
      <c r="C9" s="431" t="s">
        <v>15</v>
      </c>
      <c r="D9" s="303">
        <v>11166.29</v>
      </c>
      <c r="E9" s="432">
        <v>2007.88</v>
      </c>
      <c r="F9" s="435">
        <f>E9/D9</f>
        <v>0.17981621469619721</v>
      </c>
      <c r="G9" s="357" t="s">
        <v>16</v>
      </c>
      <c r="H9" s="358"/>
      <c r="I9" s="358"/>
      <c r="J9" s="358"/>
      <c r="K9" s="359"/>
    </row>
    <row r="10" spans="1:11" ht="31.5" x14ac:dyDescent="0.25">
      <c r="A10" s="382"/>
      <c r="B10" s="340"/>
      <c r="C10" s="296"/>
      <c r="D10" s="304"/>
      <c r="E10" s="304"/>
      <c r="F10" s="310"/>
      <c r="G10" s="16" t="s">
        <v>526</v>
      </c>
      <c r="H10" s="13">
        <v>1</v>
      </c>
      <c r="I10" s="204">
        <v>0</v>
      </c>
      <c r="J10" s="195">
        <v>0</v>
      </c>
      <c r="K10" s="13"/>
    </row>
    <row r="11" spans="1:11" ht="47.25" x14ac:dyDescent="0.25">
      <c r="A11" s="382"/>
      <c r="B11" s="340"/>
      <c r="C11" s="296"/>
      <c r="D11" s="304"/>
      <c r="E11" s="304"/>
      <c r="F11" s="310"/>
      <c r="G11" s="16" t="s">
        <v>527</v>
      </c>
      <c r="H11" s="13">
        <v>1</v>
      </c>
      <c r="I11" s="204">
        <v>0</v>
      </c>
      <c r="J11" s="195">
        <v>0</v>
      </c>
      <c r="K11" s="13"/>
    </row>
    <row r="12" spans="1:11" ht="31.5" x14ac:dyDescent="0.25">
      <c r="A12" s="382"/>
      <c r="B12" s="340"/>
      <c r="C12" s="296"/>
      <c r="D12" s="304"/>
      <c r="E12" s="304"/>
      <c r="F12" s="310"/>
      <c r="G12" s="16" t="s">
        <v>528</v>
      </c>
      <c r="H12" s="13">
        <v>3000</v>
      </c>
      <c r="I12" s="204">
        <v>0</v>
      </c>
      <c r="J12" s="195">
        <f>I12/H12</f>
        <v>0</v>
      </c>
      <c r="K12" s="13"/>
    </row>
    <row r="13" spans="1:11" ht="33" customHeight="1" x14ac:dyDescent="0.25">
      <c r="A13" s="382"/>
      <c r="B13" s="340"/>
      <c r="C13" s="296"/>
      <c r="D13" s="304"/>
      <c r="E13" s="304"/>
      <c r="F13" s="310"/>
      <c r="G13" s="16" t="s">
        <v>529</v>
      </c>
      <c r="H13" s="13">
        <v>300</v>
      </c>
      <c r="I13" s="204">
        <v>0</v>
      </c>
      <c r="J13" s="195">
        <f>I13/H13</f>
        <v>0</v>
      </c>
      <c r="K13" s="13"/>
    </row>
    <row r="14" spans="1:11" ht="31.5" x14ac:dyDescent="0.25">
      <c r="A14" s="382"/>
      <c r="B14" s="340"/>
      <c r="C14" s="297"/>
      <c r="D14" s="305"/>
      <c r="E14" s="305"/>
      <c r="F14" s="311"/>
      <c r="G14" s="16" t="s">
        <v>530</v>
      </c>
      <c r="H14" s="13">
        <v>2000</v>
      </c>
      <c r="I14" s="204">
        <v>540</v>
      </c>
      <c r="J14" s="195">
        <f>I14/H14</f>
        <v>0.27</v>
      </c>
      <c r="K14" s="13"/>
    </row>
    <row r="15" spans="1:11" ht="31.5" x14ac:dyDescent="0.25">
      <c r="A15" s="382"/>
      <c r="B15" s="340"/>
      <c r="C15" s="295" t="s">
        <v>63</v>
      </c>
      <c r="D15" s="303">
        <v>0</v>
      </c>
      <c r="E15" s="303">
        <v>0</v>
      </c>
      <c r="F15" s="309">
        <v>0</v>
      </c>
      <c r="G15" s="16" t="s">
        <v>531</v>
      </c>
      <c r="H15" s="13">
        <v>1000</v>
      </c>
      <c r="I15" s="204">
        <v>310</v>
      </c>
      <c r="J15" s="195">
        <f t="shared" ref="J15" si="0">I15/H15</f>
        <v>0.31</v>
      </c>
      <c r="K15" s="13"/>
    </row>
    <row r="16" spans="1:11" ht="47.25" x14ac:dyDescent="0.25">
      <c r="A16" s="382"/>
      <c r="B16" s="340"/>
      <c r="C16" s="296"/>
      <c r="D16" s="304"/>
      <c r="E16" s="304"/>
      <c r="F16" s="310"/>
      <c r="G16" s="156" t="s">
        <v>532</v>
      </c>
      <c r="H16" s="13">
        <v>92000</v>
      </c>
      <c r="I16" s="13">
        <v>2757</v>
      </c>
      <c r="J16" s="195">
        <f>I16/H16</f>
        <v>2.9967391304347828E-2</v>
      </c>
      <c r="K16" s="264"/>
    </row>
    <row r="17" spans="1:11" ht="31.5" x14ac:dyDescent="0.25">
      <c r="A17" s="382"/>
      <c r="B17" s="340"/>
      <c r="C17" s="296"/>
      <c r="D17" s="304"/>
      <c r="E17" s="304"/>
      <c r="F17" s="310"/>
      <c r="G17" s="166" t="s">
        <v>533</v>
      </c>
      <c r="H17" s="239">
        <v>12</v>
      </c>
      <c r="I17" s="239">
        <v>12</v>
      </c>
      <c r="J17" s="195">
        <f>I17/H17</f>
        <v>1</v>
      </c>
      <c r="K17" s="264"/>
    </row>
    <row r="18" spans="1:11" ht="15.75" x14ac:dyDescent="0.25">
      <c r="A18" s="382"/>
      <c r="B18" s="340"/>
      <c r="C18" s="296"/>
      <c r="D18" s="304"/>
      <c r="E18" s="304"/>
      <c r="F18" s="310"/>
      <c r="G18" s="264" t="s">
        <v>534</v>
      </c>
      <c r="H18" s="239">
        <v>273</v>
      </c>
      <c r="I18" s="239">
        <v>25</v>
      </c>
      <c r="J18" s="195">
        <f>I18/H18</f>
        <v>9.1575091575091569E-2</v>
      </c>
      <c r="K18" s="264"/>
    </row>
    <row r="19" spans="1:11" ht="15.75" x14ac:dyDescent="0.25">
      <c r="A19" s="382"/>
      <c r="B19" s="340"/>
      <c r="C19" s="296"/>
      <c r="D19" s="304"/>
      <c r="E19" s="304"/>
      <c r="F19" s="310"/>
      <c r="G19" s="320" t="s">
        <v>17</v>
      </c>
      <c r="H19" s="321"/>
      <c r="I19" s="321"/>
      <c r="J19" s="321"/>
      <c r="K19" s="322"/>
    </row>
    <row r="20" spans="1:11" ht="65.25" customHeight="1" x14ac:dyDescent="0.25">
      <c r="A20" s="382"/>
      <c r="B20" s="340"/>
      <c r="C20" s="296"/>
      <c r="D20" s="304"/>
      <c r="E20" s="304"/>
      <c r="F20" s="310"/>
      <c r="G20" s="156" t="s">
        <v>18</v>
      </c>
      <c r="H20" s="13">
        <v>10</v>
      </c>
      <c r="I20" s="13">
        <v>5</v>
      </c>
      <c r="J20" s="195">
        <f>I20/H20</f>
        <v>0.5</v>
      </c>
      <c r="K20" s="13"/>
    </row>
    <row r="21" spans="1:11" ht="15.75" x14ac:dyDescent="0.25">
      <c r="A21" s="382"/>
      <c r="B21" s="340"/>
      <c r="C21" s="296"/>
      <c r="D21" s="304"/>
      <c r="E21" s="304"/>
      <c r="F21" s="310"/>
      <c r="G21" s="320" t="s">
        <v>19</v>
      </c>
      <c r="H21" s="321"/>
      <c r="I21" s="321"/>
      <c r="J21" s="321"/>
      <c r="K21" s="322"/>
    </row>
    <row r="22" spans="1:11" ht="31.5" x14ac:dyDescent="0.25">
      <c r="A22" s="382"/>
      <c r="B22" s="341"/>
      <c r="C22" s="297"/>
      <c r="D22" s="305"/>
      <c r="E22" s="305"/>
      <c r="F22" s="311"/>
      <c r="G22" s="16" t="s">
        <v>20</v>
      </c>
      <c r="H22" s="13">
        <v>4</v>
      </c>
      <c r="I22" s="13">
        <v>2</v>
      </c>
      <c r="J22" s="205">
        <f>I22/H22</f>
        <v>0.5</v>
      </c>
      <c r="K22" s="13"/>
    </row>
    <row r="23" spans="1:11" ht="15.75" x14ac:dyDescent="0.25">
      <c r="A23" s="112"/>
      <c r="B23" s="406" t="s">
        <v>21</v>
      </c>
      <c r="C23" s="406"/>
      <c r="D23" s="108">
        <f>D9+D15</f>
        <v>11166.29</v>
      </c>
      <c r="E23" s="109">
        <f>E9+E15</f>
        <v>2007.88</v>
      </c>
      <c r="F23" s="110">
        <f>E23/D23</f>
        <v>0.17981621469619721</v>
      </c>
      <c r="G23" s="111" t="s">
        <v>22</v>
      </c>
      <c r="H23" s="112"/>
      <c r="I23" s="112"/>
      <c r="J23" s="112"/>
      <c r="K23" s="113"/>
    </row>
    <row r="24" spans="1:11" ht="15.75" x14ac:dyDescent="0.25">
      <c r="A24" s="317">
        <v>2</v>
      </c>
      <c r="B24" s="383" t="s">
        <v>640</v>
      </c>
      <c r="C24" s="301" t="s">
        <v>15</v>
      </c>
      <c r="D24" s="302">
        <v>111610.12</v>
      </c>
      <c r="E24" s="302">
        <v>20946.84</v>
      </c>
      <c r="F24" s="312">
        <f>E24/D24</f>
        <v>0.18767868003367438</v>
      </c>
      <c r="G24" s="398" t="s">
        <v>23</v>
      </c>
      <c r="H24" s="398"/>
      <c r="I24" s="398"/>
      <c r="J24" s="398"/>
      <c r="K24" s="398"/>
    </row>
    <row r="25" spans="1:11" ht="63" x14ac:dyDescent="0.25">
      <c r="A25" s="318"/>
      <c r="B25" s="383"/>
      <c r="C25" s="301"/>
      <c r="D25" s="302"/>
      <c r="E25" s="302"/>
      <c r="F25" s="312"/>
      <c r="G25" s="156" t="s">
        <v>24</v>
      </c>
      <c r="H25" s="207">
        <v>290985</v>
      </c>
      <c r="I25" s="207">
        <v>290985</v>
      </c>
      <c r="J25" s="195">
        <f>I25/H25</f>
        <v>1</v>
      </c>
      <c r="K25" s="13" t="s">
        <v>567</v>
      </c>
    </row>
    <row r="26" spans="1:11" ht="47.25" x14ac:dyDescent="0.25">
      <c r="A26" s="318"/>
      <c r="B26" s="383"/>
      <c r="C26" s="225" t="s">
        <v>25</v>
      </c>
      <c r="D26" s="155">
        <v>4310.7</v>
      </c>
      <c r="E26" s="155">
        <v>0</v>
      </c>
      <c r="F26" s="21">
        <f>E26/D26</f>
        <v>0</v>
      </c>
      <c r="G26" s="156" t="s">
        <v>26</v>
      </c>
      <c r="H26" s="204">
        <v>705190</v>
      </c>
      <c r="I26" s="204">
        <v>705190</v>
      </c>
      <c r="J26" s="205">
        <f t="shared" ref="J26:J65" si="1">I26/H26</f>
        <v>1</v>
      </c>
      <c r="K26" s="13" t="s">
        <v>567</v>
      </c>
    </row>
    <row r="27" spans="1:11" ht="47.25" x14ac:dyDescent="0.25">
      <c r="A27" s="318"/>
      <c r="B27" s="383"/>
      <c r="C27" s="225" t="s">
        <v>27</v>
      </c>
      <c r="D27" s="155">
        <f>'[1]Касса на 01.04.'!E19</f>
        <v>0</v>
      </c>
      <c r="E27" s="155">
        <v>0</v>
      </c>
      <c r="F27" s="21">
        <v>0</v>
      </c>
      <c r="G27" s="156" t="s">
        <v>28</v>
      </c>
      <c r="H27" s="204">
        <v>1139382</v>
      </c>
      <c r="I27" s="204">
        <v>0</v>
      </c>
      <c r="J27" s="205">
        <f t="shared" ref="J27:J34" si="2">I27/H27</f>
        <v>0</v>
      </c>
      <c r="K27" s="13" t="s">
        <v>568</v>
      </c>
    </row>
    <row r="28" spans="1:11" ht="47.25" x14ac:dyDescent="0.25">
      <c r="A28" s="318"/>
      <c r="B28" s="383"/>
      <c r="C28" s="407"/>
      <c r="D28" s="410"/>
      <c r="E28" s="410"/>
      <c r="F28" s="309"/>
      <c r="G28" s="156" t="s">
        <v>29</v>
      </c>
      <c r="H28" s="204">
        <v>400</v>
      </c>
      <c r="I28" s="204">
        <v>11</v>
      </c>
      <c r="J28" s="205">
        <f t="shared" si="2"/>
        <v>2.75E-2</v>
      </c>
      <c r="K28" s="13" t="s">
        <v>567</v>
      </c>
    </row>
    <row r="29" spans="1:11" ht="47.25" x14ac:dyDescent="0.25">
      <c r="A29" s="318"/>
      <c r="B29" s="383"/>
      <c r="C29" s="408"/>
      <c r="D29" s="411"/>
      <c r="E29" s="411"/>
      <c r="F29" s="310"/>
      <c r="G29" s="156" t="s">
        <v>30</v>
      </c>
      <c r="H29" s="204">
        <v>5000</v>
      </c>
      <c r="I29" s="204">
        <v>0</v>
      </c>
      <c r="J29" s="205">
        <f t="shared" si="2"/>
        <v>0</v>
      </c>
      <c r="K29" s="13" t="s">
        <v>569</v>
      </c>
    </row>
    <row r="30" spans="1:11" ht="78.75" x14ac:dyDescent="0.25">
      <c r="A30" s="318"/>
      <c r="B30" s="383"/>
      <c r="C30" s="408"/>
      <c r="D30" s="411"/>
      <c r="E30" s="411"/>
      <c r="F30" s="310"/>
      <c r="G30" s="156" t="s">
        <v>31</v>
      </c>
      <c r="H30" s="204">
        <v>1</v>
      </c>
      <c r="I30" s="204">
        <v>0</v>
      </c>
      <c r="J30" s="205">
        <f t="shared" si="2"/>
        <v>0</v>
      </c>
      <c r="K30" s="13" t="s">
        <v>568</v>
      </c>
    </row>
    <row r="31" spans="1:11" ht="47.25" x14ac:dyDescent="0.25">
      <c r="A31" s="318"/>
      <c r="B31" s="383"/>
      <c r="C31" s="408"/>
      <c r="D31" s="411"/>
      <c r="E31" s="411"/>
      <c r="F31" s="310"/>
      <c r="G31" s="156" t="s">
        <v>32</v>
      </c>
      <c r="H31" s="13">
        <v>70</v>
      </c>
      <c r="I31" s="204">
        <v>0</v>
      </c>
      <c r="J31" s="205">
        <f>I31/H31</f>
        <v>0</v>
      </c>
      <c r="K31" s="13" t="s">
        <v>568</v>
      </c>
    </row>
    <row r="32" spans="1:11" ht="47.25" x14ac:dyDescent="0.25">
      <c r="A32" s="318"/>
      <c r="B32" s="383"/>
      <c r="C32" s="408"/>
      <c r="D32" s="411"/>
      <c r="E32" s="411"/>
      <c r="F32" s="310"/>
      <c r="G32" s="156" t="s">
        <v>33</v>
      </c>
      <c r="H32" s="204">
        <v>75</v>
      </c>
      <c r="I32" s="204">
        <v>0</v>
      </c>
      <c r="J32" s="205">
        <f>I32/H32</f>
        <v>0</v>
      </c>
      <c r="K32" s="13" t="s">
        <v>568</v>
      </c>
    </row>
    <row r="33" spans="1:11" ht="94.5" x14ac:dyDescent="0.25">
      <c r="A33" s="318"/>
      <c r="B33" s="383"/>
      <c r="C33" s="408"/>
      <c r="D33" s="411"/>
      <c r="E33" s="411"/>
      <c r="F33" s="310"/>
      <c r="G33" s="156" t="s">
        <v>34</v>
      </c>
      <c r="H33" s="204">
        <v>0</v>
      </c>
      <c r="I33" s="204">
        <v>0</v>
      </c>
      <c r="J33" s="205">
        <v>0</v>
      </c>
      <c r="K33" s="13"/>
    </row>
    <row r="34" spans="1:11" ht="47.25" x14ac:dyDescent="0.25">
      <c r="A34" s="318"/>
      <c r="B34" s="383"/>
      <c r="C34" s="408"/>
      <c r="D34" s="411"/>
      <c r="E34" s="411"/>
      <c r="F34" s="310"/>
      <c r="G34" s="156" t="s">
        <v>446</v>
      </c>
      <c r="H34" s="204">
        <v>2</v>
      </c>
      <c r="I34" s="204">
        <v>0</v>
      </c>
      <c r="J34" s="205">
        <f t="shared" si="2"/>
        <v>0</v>
      </c>
      <c r="K34" s="13" t="s">
        <v>568</v>
      </c>
    </row>
    <row r="35" spans="1:11" ht="31.5" x14ac:dyDescent="0.25">
      <c r="A35" s="318"/>
      <c r="B35" s="383"/>
      <c r="C35" s="408"/>
      <c r="D35" s="411"/>
      <c r="E35" s="411"/>
      <c r="F35" s="310"/>
      <c r="G35" s="156" t="s">
        <v>35</v>
      </c>
      <c r="H35" s="204">
        <v>0</v>
      </c>
      <c r="I35" s="204">
        <v>0</v>
      </c>
      <c r="J35" s="205">
        <v>0</v>
      </c>
      <c r="K35" s="13"/>
    </row>
    <row r="36" spans="1:11" ht="31.5" x14ac:dyDescent="0.25">
      <c r="A36" s="318"/>
      <c r="B36" s="383"/>
      <c r="C36" s="408"/>
      <c r="D36" s="411"/>
      <c r="E36" s="411"/>
      <c r="F36" s="310"/>
      <c r="G36" s="156" t="s">
        <v>36</v>
      </c>
      <c r="H36" s="204">
        <v>0</v>
      </c>
      <c r="I36" s="204">
        <v>0</v>
      </c>
      <c r="J36" s="205">
        <v>0</v>
      </c>
      <c r="K36" s="210"/>
    </row>
    <row r="37" spans="1:11" ht="31.5" x14ac:dyDescent="0.25">
      <c r="A37" s="318"/>
      <c r="B37" s="383"/>
      <c r="C37" s="408"/>
      <c r="D37" s="411"/>
      <c r="E37" s="411"/>
      <c r="F37" s="310"/>
      <c r="G37" s="156" t="s">
        <v>425</v>
      </c>
      <c r="H37" s="204">
        <v>1</v>
      </c>
      <c r="I37" s="204">
        <v>1</v>
      </c>
      <c r="J37" s="205">
        <f>I37/H37</f>
        <v>1</v>
      </c>
      <c r="K37" s="13"/>
    </row>
    <row r="38" spans="1:11" ht="47.25" x14ac:dyDescent="0.25">
      <c r="A38" s="318"/>
      <c r="B38" s="383"/>
      <c r="C38" s="408"/>
      <c r="D38" s="411"/>
      <c r="E38" s="411"/>
      <c r="F38" s="310"/>
      <c r="G38" s="156" t="s">
        <v>37</v>
      </c>
      <c r="H38" s="204">
        <v>1</v>
      </c>
      <c r="I38" s="204">
        <v>1</v>
      </c>
      <c r="J38" s="205">
        <f t="shared" ref="J38" si="3">I38/H38</f>
        <v>1</v>
      </c>
      <c r="K38" s="13" t="s">
        <v>568</v>
      </c>
    </row>
    <row r="39" spans="1:11" ht="31.5" x14ac:dyDescent="0.25">
      <c r="A39" s="318"/>
      <c r="B39" s="383"/>
      <c r="C39" s="408"/>
      <c r="D39" s="411"/>
      <c r="E39" s="411"/>
      <c r="F39" s="310"/>
      <c r="G39" s="156" t="s">
        <v>451</v>
      </c>
      <c r="H39" s="204">
        <v>0</v>
      </c>
      <c r="I39" s="204">
        <v>0</v>
      </c>
      <c r="J39" s="205">
        <v>0</v>
      </c>
      <c r="K39" s="13"/>
    </row>
    <row r="40" spans="1:11" ht="31.5" x14ac:dyDescent="0.25">
      <c r="A40" s="318"/>
      <c r="B40" s="383"/>
      <c r="C40" s="408"/>
      <c r="D40" s="411"/>
      <c r="E40" s="411"/>
      <c r="F40" s="310"/>
      <c r="G40" s="156" t="s">
        <v>458</v>
      </c>
      <c r="H40" s="204">
        <v>0</v>
      </c>
      <c r="I40" s="204">
        <v>0</v>
      </c>
      <c r="J40" s="205">
        <v>0</v>
      </c>
      <c r="K40" s="13"/>
    </row>
    <row r="41" spans="1:11" ht="63" x14ac:dyDescent="0.25">
      <c r="A41" s="318"/>
      <c r="B41" s="383"/>
      <c r="C41" s="408"/>
      <c r="D41" s="411"/>
      <c r="E41" s="411"/>
      <c r="F41" s="310"/>
      <c r="G41" s="275" t="s">
        <v>570</v>
      </c>
      <c r="H41" s="204">
        <v>18.399999999999999</v>
      </c>
      <c r="I41" s="204">
        <v>0</v>
      </c>
      <c r="J41" s="205">
        <f>I41/H41</f>
        <v>0</v>
      </c>
      <c r="K41" s="13" t="s">
        <v>569</v>
      </c>
    </row>
    <row r="42" spans="1:11" ht="47.25" x14ac:dyDescent="0.25">
      <c r="A42" s="318"/>
      <c r="B42" s="383"/>
      <c r="C42" s="408"/>
      <c r="D42" s="411"/>
      <c r="E42" s="411"/>
      <c r="F42" s="310"/>
      <c r="G42" s="156" t="s">
        <v>571</v>
      </c>
      <c r="H42" s="204">
        <v>1</v>
      </c>
      <c r="I42" s="204">
        <v>0</v>
      </c>
      <c r="J42" s="205">
        <f>I42/H42</f>
        <v>0</v>
      </c>
      <c r="K42" s="13" t="s">
        <v>569</v>
      </c>
    </row>
    <row r="43" spans="1:11" ht="63" x14ac:dyDescent="0.25">
      <c r="A43" s="318"/>
      <c r="B43" s="383"/>
      <c r="C43" s="408"/>
      <c r="D43" s="411"/>
      <c r="E43" s="411"/>
      <c r="F43" s="310"/>
      <c r="G43" s="156" t="s">
        <v>572</v>
      </c>
      <c r="H43" s="204">
        <v>30</v>
      </c>
      <c r="I43" s="204">
        <v>0</v>
      </c>
      <c r="J43" s="205">
        <f>I43/H43</f>
        <v>0</v>
      </c>
      <c r="K43" s="13" t="s">
        <v>574</v>
      </c>
    </row>
    <row r="44" spans="1:11" ht="47.25" x14ac:dyDescent="0.25">
      <c r="A44" s="318"/>
      <c r="B44" s="383"/>
      <c r="C44" s="408"/>
      <c r="D44" s="411"/>
      <c r="E44" s="411"/>
      <c r="F44" s="310"/>
      <c r="G44" s="156" t="s">
        <v>573</v>
      </c>
      <c r="H44" s="204">
        <v>1</v>
      </c>
      <c r="I44" s="204">
        <v>0</v>
      </c>
      <c r="J44" s="205">
        <f>I44/H44</f>
        <v>0</v>
      </c>
      <c r="K44" s="13" t="s">
        <v>574</v>
      </c>
    </row>
    <row r="45" spans="1:11" ht="15.75" x14ac:dyDescent="0.25">
      <c r="A45" s="318"/>
      <c r="B45" s="383"/>
      <c r="C45" s="408"/>
      <c r="D45" s="411"/>
      <c r="E45" s="411"/>
      <c r="F45" s="310"/>
      <c r="G45" s="383" t="s">
        <v>38</v>
      </c>
      <c r="H45" s="383"/>
      <c r="I45" s="383"/>
      <c r="J45" s="383"/>
      <c r="K45" s="383"/>
    </row>
    <row r="46" spans="1:11" ht="78.75" x14ac:dyDescent="0.25">
      <c r="A46" s="318"/>
      <c r="B46" s="383"/>
      <c r="C46" s="408"/>
      <c r="D46" s="411"/>
      <c r="E46" s="411"/>
      <c r="F46" s="310"/>
      <c r="G46" s="156" t="s">
        <v>39</v>
      </c>
      <c r="H46" s="204">
        <v>0</v>
      </c>
      <c r="I46" s="204">
        <v>0</v>
      </c>
      <c r="J46" s="205">
        <v>0</v>
      </c>
      <c r="K46" s="13" t="s">
        <v>575</v>
      </c>
    </row>
    <row r="47" spans="1:11" ht="63" x14ac:dyDescent="0.25">
      <c r="A47" s="318"/>
      <c r="B47" s="383"/>
      <c r="C47" s="408"/>
      <c r="D47" s="411"/>
      <c r="E47" s="411"/>
      <c r="F47" s="310"/>
      <c r="G47" s="156" t="s">
        <v>40</v>
      </c>
      <c r="H47" s="13">
        <v>0</v>
      </c>
      <c r="I47" s="13">
        <v>0</v>
      </c>
      <c r="J47" s="205">
        <v>0</v>
      </c>
      <c r="K47" s="13" t="s">
        <v>575</v>
      </c>
    </row>
    <row r="48" spans="1:11" ht="47.25" x14ac:dyDescent="0.25">
      <c r="A48" s="318"/>
      <c r="B48" s="383"/>
      <c r="C48" s="408"/>
      <c r="D48" s="411"/>
      <c r="E48" s="411"/>
      <c r="F48" s="310"/>
      <c r="G48" s="156" t="s">
        <v>41</v>
      </c>
      <c r="H48" s="204">
        <v>2</v>
      </c>
      <c r="I48" s="204">
        <v>0</v>
      </c>
      <c r="J48" s="205">
        <f t="shared" ref="J48" si="4">I48/H48</f>
        <v>0</v>
      </c>
      <c r="K48" s="13" t="s">
        <v>576</v>
      </c>
    </row>
    <row r="49" spans="1:11" ht="63" x14ac:dyDescent="0.25">
      <c r="A49" s="318"/>
      <c r="B49" s="383"/>
      <c r="C49" s="408"/>
      <c r="D49" s="411"/>
      <c r="E49" s="411"/>
      <c r="F49" s="310"/>
      <c r="G49" s="156" t="s">
        <v>477</v>
      </c>
      <c r="H49" s="204">
        <v>0</v>
      </c>
      <c r="I49" s="204">
        <v>0</v>
      </c>
      <c r="J49" s="205">
        <v>0</v>
      </c>
      <c r="K49" s="13" t="s">
        <v>575</v>
      </c>
    </row>
    <row r="50" spans="1:11" ht="47.25" x14ac:dyDescent="0.25">
      <c r="A50" s="318"/>
      <c r="B50" s="383"/>
      <c r="C50" s="408"/>
      <c r="D50" s="411"/>
      <c r="E50" s="411"/>
      <c r="F50" s="310"/>
      <c r="G50" s="156" t="s">
        <v>431</v>
      </c>
      <c r="H50" s="204">
        <v>0</v>
      </c>
      <c r="I50" s="204">
        <v>0</v>
      </c>
      <c r="J50" s="205">
        <v>0</v>
      </c>
      <c r="K50" s="13"/>
    </row>
    <row r="51" spans="1:11" ht="63" x14ac:dyDescent="0.25">
      <c r="A51" s="318"/>
      <c r="B51" s="383"/>
      <c r="C51" s="408"/>
      <c r="D51" s="411"/>
      <c r="E51" s="411"/>
      <c r="F51" s="310"/>
      <c r="G51" s="156" t="s">
        <v>432</v>
      </c>
      <c r="H51" s="204">
        <v>0</v>
      </c>
      <c r="I51" s="204">
        <v>0</v>
      </c>
      <c r="J51" s="205">
        <v>0</v>
      </c>
      <c r="K51" s="13"/>
    </row>
    <row r="52" spans="1:11" ht="15.75" x14ac:dyDescent="0.25">
      <c r="A52" s="318"/>
      <c r="B52" s="383"/>
      <c r="C52" s="408"/>
      <c r="D52" s="411"/>
      <c r="E52" s="411"/>
      <c r="F52" s="310"/>
      <c r="G52" s="383" t="s">
        <v>42</v>
      </c>
      <c r="H52" s="383"/>
      <c r="I52" s="383"/>
      <c r="J52" s="383"/>
      <c r="K52" s="383"/>
    </row>
    <row r="53" spans="1:11" ht="47.25" x14ac:dyDescent="0.25">
      <c r="A53" s="318"/>
      <c r="B53" s="383"/>
      <c r="C53" s="408"/>
      <c r="D53" s="411"/>
      <c r="E53" s="411"/>
      <c r="F53" s="310"/>
      <c r="G53" s="156" t="s">
        <v>43</v>
      </c>
      <c r="H53" s="204">
        <v>4400</v>
      </c>
      <c r="I53" s="204">
        <v>1050</v>
      </c>
      <c r="J53" s="205">
        <f>I53/H53</f>
        <v>0.23863636363636365</v>
      </c>
      <c r="K53" s="13" t="s">
        <v>568</v>
      </c>
    </row>
    <row r="54" spans="1:11" ht="47.25" x14ac:dyDescent="0.25">
      <c r="A54" s="318"/>
      <c r="B54" s="383"/>
      <c r="C54" s="408"/>
      <c r="D54" s="411"/>
      <c r="E54" s="411"/>
      <c r="F54" s="310"/>
      <c r="G54" s="156" t="s">
        <v>44</v>
      </c>
      <c r="H54" s="213">
        <v>6221</v>
      </c>
      <c r="I54" s="24">
        <v>5100</v>
      </c>
      <c r="J54" s="205">
        <f>I54/H54</f>
        <v>0.81980389004983123</v>
      </c>
      <c r="K54" s="13" t="s">
        <v>568</v>
      </c>
    </row>
    <row r="55" spans="1:11" ht="47.25" x14ac:dyDescent="0.25">
      <c r="A55" s="318"/>
      <c r="B55" s="383"/>
      <c r="C55" s="408"/>
      <c r="D55" s="411"/>
      <c r="E55" s="411"/>
      <c r="F55" s="310"/>
      <c r="G55" s="156" t="s">
        <v>45</v>
      </c>
      <c r="H55" s="214">
        <v>100000</v>
      </c>
      <c r="I55" s="214">
        <v>56000</v>
      </c>
      <c r="J55" s="205">
        <f>I55/H55</f>
        <v>0.56000000000000005</v>
      </c>
      <c r="K55" s="13" t="s">
        <v>568</v>
      </c>
    </row>
    <row r="56" spans="1:11" ht="15.75" x14ac:dyDescent="0.25">
      <c r="A56" s="318"/>
      <c r="B56" s="383"/>
      <c r="C56" s="408"/>
      <c r="D56" s="411"/>
      <c r="E56" s="411"/>
      <c r="F56" s="310"/>
      <c r="G56" s="383" t="s">
        <v>46</v>
      </c>
      <c r="H56" s="383"/>
      <c r="I56" s="383"/>
      <c r="J56" s="383"/>
      <c r="K56" s="383"/>
    </row>
    <row r="57" spans="1:11" ht="47.25" x14ac:dyDescent="0.25">
      <c r="A57" s="318"/>
      <c r="B57" s="383"/>
      <c r="C57" s="408"/>
      <c r="D57" s="411"/>
      <c r="E57" s="411"/>
      <c r="F57" s="310"/>
      <c r="G57" s="156" t="s">
        <v>47</v>
      </c>
      <c r="H57" s="204">
        <v>393112</v>
      </c>
      <c r="I57" s="204">
        <v>393112</v>
      </c>
      <c r="J57" s="205">
        <f t="shared" si="1"/>
        <v>1</v>
      </c>
      <c r="K57" s="13" t="s">
        <v>577</v>
      </c>
    </row>
    <row r="58" spans="1:11" ht="47.25" x14ac:dyDescent="0.25">
      <c r="A58" s="318"/>
      <c r="B58" s="383"/>
      <c r="C58" s="408"/>
      <c r="D58" s="411"/>
      <c r="E58" s="411"/>
      <c r="F58" s="310"/>
      <c r="G58" s="156" t="s">
        <v>48</v>
      </c>
      <c r="H58" s="13">
        <v>100</v>
      </c>
      <c r="I58" s="215">
        <v>100</v>
      </c>
      <c r="J58" s="205">
        <f t="shared" si="1"/>
        <v>1</v>
      </c>
      <c r="K58" s="13" t="s">
        <v>577</v>
      </c>
    </row>
    <row r="59" spans="1:11" ht="47.25" x14ac:dyDescent="0.25">
      <c r="A59" s="318"/>
      <c r="B59" s="383"/>
      <c r="C59" s="408"/>
      <c r="D59" s="411"/>
      <c r="E59" s="411"/>
      <c r="F59" s="310"/>
      <c r="G59" s="156" t="s">
        <v>49</v>
      </c>
      <c r="H59" s="13">
        <v>100</v>
      </c>
      <c r="I59" s="215">
        <v>100</v>
      </c>
      <c r="J59" s="205">
        <f t="shared" si="1"/>
        <v>1</v>
      </c>
      <c r="K59" s="13" t="s">
        <v>577</v>
      </c>
    </row>
    <row r="60" spans="1:11" ht="47.25" x14ac:dyDescent="0.25">
      <c r="A60" s="318"/>
      <c r="B60" s="383"/>
      <c r="C60" s="408"/>
      <c r="D60" s="411"/>
      <c r="E60" s="411"/>
      <c r="F60" s="310"/>
      <c r="G60" s="156" t="s">
        <v>50</v>
      </c>
      <c r="H60" s="13">
        <v>100</v>
      </c>
      <c r="I60" s="215">
        <v>100</v>
      </c>
      <c r="J60" s="205">
        <f t="shared" si="1"/>
        <v>1</v>
      </c>
      <c r="K60" s="13" t="s">
        <v>577</v>
      </c>
    </row>
    <row r="61" spans="1:11" ht="47.25" x14ac:dyDescent="0.25">
      <c r="A61" s="318"/>
      <c r="B61" s="383"/>
      <c r="C61" s="408"/>
      <c r="D61" s="411"/>
      <c r="E61" s="411"/>
      <c r="F61" s="310"/>
      <c r="G61" s="156" t="s">
        <v>51</v>
      </c>
      <c r="H61" s="13">
        <v>100</v>
      </c>
      <c r="I61" s="215">
        <v>100</v>
      </c>
      <c r="J61" s="205">
        <f t="shared" si="1"/>
        <v>1</v>
      </c>
      <c r="K61" s="13" t="s">
        <v>577</v>
      </c>
    </row>
    <row r="62" spans="1:11" ht="47.25" x14ac:dyDescent="0.25">
      <c r="A62" s="318"/>
      <c r="B62" s="383"/>
      <c r="C62" s="408"/>
      <c r="D62" s="411"/>
      <c r="E62" s="411"/>
      <c r="F62" s="310"/>
      <c r="G62" s="156" t="s">
        <v>52</v>
      </c>
      <c r="H62" s="13">
        <v>100</v>
      </c>
      <c r="I62" s="215">
        <v>100</v>
      </c>
      <c r="J62" s="205">
        <f t="shared" si="1"/>
        <v>1</v>
      </c>
      <c r="K62" s="13" t="s">
        <v>577</v>
      </c>
    </row>
    <row r="63" spans="1:11" ht="47.25" x14ac:dyDescent="0.25">
      <c r="A63" s="318"/>
      <c r="B63" s="383"/>
      <c r="C63" s="408"/>
      <c r="D63" s="411"/>
      <c r="E63" s="411"/>
      <c r="F63" s="310"/>
      <c r="G63" s="156" t="s">
        <v>53</v>
      </c>
      <c r="H63" s="13">
        <v>100</v>
      </c>
      <c r="I63" s="215">
        <v>100</v>
      </c>
      <c r="J63" s="205">
        <f t="shared" si="1"/>
        <v>1</v>
      </c>
      <c r="K63" s="13" t="s">
        <v>577</v>
      </c>
    </row>
    <row r="64" spans="1:11" ht="47.25" x14ac:dyDescent="0.25">
      <c r="A64" s="318"/>
      <c r="B64" s="383"/>
      <c r="C64" s="408"/>
      <c r="D64" s="411"/>
      <c r="E64" s="411"/>
      <c r="F64" s="310"/>
      <c r="G64" s="156" t="s">
        <v>54</v>
      </c>
      <c r="H64" s="204">
        <v>1380</v>
      </c>
      <c r="I64" s="215">
        <v>1380</v>
      </c>
      <c r="J64" s="205">
        <f t="shared" si="1"/>
        <v>1</v>
      </c>
      <c r="K64" s="13" t="s">
        <v>577</v>
      </c>
    </row>
    <row r="65" spans="1:11" ht="47.25" x14ac:dyDescent="0.25">
      <c r="A65" s="318"/>
      <c r="B65" s="383"/>
      <c r="C65" s="408"/>
      <c r="D65" s="411"/>
      <c r="E65" s="411"/>
      <c r="F65" s="310"/>
      <c r="G65" s="156" t="s">
        <v>578</v>
      </c>
      <c r="H65" s="204">
        <v>100</v>
      </c>
      <c r="I65" s="215">
        <v>100</v>
      </c>
      <c r="J65" s="205">
        <f t="shared" si="1"/>
        <v>1</v>
      </c>
      <c r="K65" s="13" t="s">
        <v>577</v>
      </c>
    </row>
    <row r="66" spans="1:11" ht="15.75" x14ac:dyDescent="0.25">
      <c r="A66" s="318"/>
      <c r="B66" s="383"/>
      <c r="C66" s="408"/>
      <c r="D66" s="411"/>
      <c r="E66" s="411"/>
      <c r="F66" s="310"/>
      <c r="G66" s="383" t="s">
        <v>55</v>
      </c>
      <c r="H66" s="383"/>
      <c r="I66" s="383"/>
      <c r="J66" s="383"/>
      <c r="K66" s="383"/>
    </row>
    <row r="67" spans="1:11" ht="63" x14ac:dyDescent="0.25">
      <c r="A67" s="318"/>
      <c r="B67" s="383"/>
      <c r="C67" s="408"/>
      <c r="D67" s="411"/>
      <c r="E67" s="411"/>
      <c r="F67" s="310"/>
      <c r="G67" s="156" t="s">
        <v>56</v>
      </c>
      <c r="H67" s="204">
        <v>50</v>
      </c>
      <c r="I67" s="13">
        <v>25</v>
      </c>
      <c r="J67" s="205">
        <f>I67/H67</f>
        <v>0.5</v>
      </c>
      <c r="K67" s="13"/>
    </row>
    <row r="68" spans="1:11" ht="47.25" x14ac:dyDescent="0.25">
      <c r="A68" s="318"/>
      <c r="B68" s="383"/>
      <c r="C68" s="408"/>
      <c r="D68" s="411"/>
      <c r="E68" s="411"/>
      <c r="F68" s="310"/>
      <c r="G68" s="156" t="s">
        <v>57</v>
      </c>
      <c r="H68" s="13">
        <v>50</v>
      </c>
      <c r="I68" s="13">
        <v>0</v>
      </c>
      <c r="J68" s="205">
        <f>I68/H68</f>
        <v>0</v>
      </c>
      <c r="K68" s="13" t="s">
        <v>579</v>
      </c>
    </row>
    <row r="69" spans="1:11" ht="47.25" x14ac:dyDescent="0.25">
      <c r="A69" s="318"/>
      <c r="B69" s="383"/>
      <c r="C69" s="408"/>
      <c r="D69" s="411"/>
      <c r="E69" s="411"/>
      <c r="F69" s="310"/>
      <c r="G69" s="156" t="s">
        <v>58</v>
      </c>
      <c r="H69" s="204">
        <v>1459</v>
      </c>
      <c r="I69" s="204">
        <v>313</v>
      </c>
      <c r="J69" s="195">
        <f>I69/H69</f>
        <v>0.21453050034270049</v>
      </c>
      <c r="K69" s="13" t="s">
        <v>579</v>
      </c>
    </row>
    <row r="70" spans="1:11" ht="31.5" x14ac:dyDescent="0.25">
      <c r="A70" s="318"/>
      <c r="B70" s="383"/>
      <c r="C70" s="408"/>
      <c r="D70" s="411"/>
      <c r="E70" s="411"/>
      <c r="F70" s="310"/>
      <c r="G70" s="156" t="s">
        <v>426</v>
      </c>
      <c r="H70" s="204">
        <v>0</v>
      </c>
      <c r="I70" s="204">
        <v>0</v>
      </c>
      <c r="J70" s="195">
        <v>0</v>
      </c>
      <c r="K70" s="13"/>
    </row>
    <row r="71" spans="1:11" ht="15.75" x14ac:dyDescent="0.25">
      <c r="A71" s="318"/>
      <c r="B71" s="383"/>
      <c r="C71" s="408"/>
      <c r="D71" s="411"/>
      <c r="E71" s="411"/>
      <c r="F71" s="310"/>
      <c r="G71" s="216" t="s">
        <v>59</v>
      </c>
      <c r="H71" s="204"/>
      <c r="I71" s="204"/>
      <c r="J71" s="195"/>
      <c r="K71" s="13"/>
    </row>
    <row r="72" spans="1:11" ht="31.5" x14ac:dyDescent="0.25">
      <c r="A72" s="319"/>
      <c r="B72" s="383"/>
      <c r="C72" s="409"/>
      <c r="D72" s="412"/>
      <c r="E72" s="412"/>
      <c r="F72" s="311"/>
      <c r="G72" s="156" t="s">
        <v>60</v>
      </c>
      <c r="H72" s="204">
        <v>0</v>
      </c>
      <c r="I72" s="204">
        <v>0</v>
      </c>
      <c r="J72" s="205">
        <v>0</v>
      </c>
      <c r="K72" s="13"/>
    </row>
    <row r="73" spans="1:11" ht="15.75" x14ac:dyDescent="0.25">
      <c r="A73" s="112"/>
      <c r="B73" s="406" t="s">
        <v>21</v>
      </c>
      <c r="C73" s="406"/>
      <c r="D73" s="108">
        <f>SUM(D24:D27)</f>
        <v>115920.81999999999</v>
      </c>
      <c r="E73" s="108">
        <f>SUM(E24:E27)</f>
        <v>20946.84</v>
      </c>
      <c r="F73" s="110">
        <f>E73/D73</f>
        <v>0.18069954991691745</v>
      </c>
      <c r="G73" s="111"/>
      <c r="H73" s="114"/>
      <c r="I73" s="112"/>
      <c r="J73" s="112"/>
      <c r="K73" s="113"/>
    </row>
    <row r="74" spans="1:11" ht="15.75" customHeight="1" x14ac:dyDescent="0.25">
      <c r="A74" s="317">
        <v>3</v>
      </c>
      <c r="B74" s="329" t="s">
        <v>641</v>
      </c>
      <c r="C74" s="404" t="s">
        <v>15</v>
      </c>
      <c r="D74" s="302">
        <v>106303</v>
      </c>
      <c r="E74" s="436">
        <v>29554.59</v>
      </c>
      <c r="F74" s="309">
        <f>E74/D74</f>
        <v>0.27802216306219013</v>
      </c>
      <c r="G74" s="217" t="s">
        <v>61</v>
      </c>
      <c r="H74" s="218"/>
      <c r="I74" s="17"/>
      <c r="J74" s="17"/>
      <c r="K74" s="16"/>
    </row>
    <row r="75" spans="1:11" ht="31.5" x14ac:dyDescent="0.25">
      <c r="A75" s="318"/>
      <c r="B75" s="330"/>
      <c r="C75" s="405"/>
      <c r="D75" s="302"/>
      <c r="E75" s="437"/>
      <c r="F75" s="311"/>
      <c r="G75" s="16" t="s">
        <v>62</v>
      </c>
      <c r="H75" s="215">
        <v>0</v>
      </c>
      <c r="I75" s="215">
        <v>0</v>
      </c>
      <c r="J75" s="195">
        <v>1</v>
      </c>
      <c r="K75" s="167" t="s">
        <v>656</v>
      </c>
    </row>
    <row r="76" spans="1:11" ht="63" x14ac:dyDescent="0.25">
      <c r="A76" s="318"/>
      <c r="B76" s="330"/>
      <c r="C76" s="220" t="s">
        <v>63</v>
      </c>
      <c r="D76" s="155">
        <v>116403.28</v>
      </c>
      <c r="E76" s="221">
        <v>0</v>
      </c>
      <c r="F76" s="187">
        <f>E76/D76</f>
        <v>0</v>
      </c>
      <c r="G76" s="16" t="s">
        <v>64</v>
      </c>
      <c r="H76" s="222" t="s">
        <v>484</v>
      </c>
      <c r="I76" s="13">
        <v>0</v>
      </c>
      <c r="J76" s="195">
        <f>I76/H76</f>
        <v>0</v>
      </c>
      <c r="K76" s="210" t="s">
        <v>521</v>
      </c>
    </row>
    <row r="77" spans="1:11" ht="157.5" x14ac:dyDescent="0.25">
      <c r="A77" s="318"/>
      <c r="B77" s="330"/>
      <c r="C77" s="295" t="s">
        <v>27</v>
      </c>
      <c r="D77" s="303">
        <v>0</v>
      </c>
      <c r="E77" s="303">
        <v>0</v>
      </c>
      <c r="F77" s="309">
        <v>0</v>
      </c>
      <c r="G77" s="158" t="s">
        <v>65</v>
      </c>
      <c r="H77" s="222" t="s">
        <v>485</v>
      </c>
      <c r="I77" s="13">
        <v>0</v>
      </c>
      <c r="J77" s="195">
        <f>I77/H77</f>
        <v>0</v>
      </c>
      <c r="K77" s="210" t="s">
        <v>657</v>
      </c>
    </row>
    <row r="78" spans="1:11" ht="31.5" x14ac:dyDescent="0.25">
      <c r="A78" s="318"/>
      <c r="B78" s="330"/>
      <c r="C78" s="296"/>
      <c r="D78" s="304"/>
      <c r="E78" s="304"/>
      <c r="F78" s="310"/>
      <c r="G78" s="156" t="s">
        <v>66</v>
      </c>
      <c r="H78" s="222" t="s">
        <v>148</v>
      </c>
      <c r="I78" s="13">
        <v>0</v>
      </c>
      <c r="J78" s="195">
        <v>1</v>
      </c>
      <c r="K78" s="210" t="s">
        <v>658</v>
      </c>
    </row>
    <row r="79" spans="1:11" ht="31.5" x14ac:dyDescent="0.25">
      <c r="A79" s="318"/>
      <c r="B79" s="330"/>
      <c r="C79" s="296"/>
      <c r="D79" s="304"/>
      <c r="E79" s="304"/>
      <c r="F79" s="310"/>
      <c r="G79" s="156" t="s">
        <v>67</v>
      </c>
      <c r="H79" s="222" t="s">
        <v>486</v>
      </c>
      <c r="I79" s="13">
        <v>0</v>
      </c>
      <c r="J79" s="195">
        <f>I79/H79</f>
        <v>0</v>
      </c>
      <c r="K79" s="210"/>
    </row>
    <row r="80" spans="1:11" ht="31.5" x14ac:dyDescent="0.25">
      <c r="A80" s="318"/>
      <c r="B80" s="330"/>
      <c r="C80" s="296"/>
      <c r="D80" s="304"/>
      <c r="E80" s="304"/>
      <c r="F80" s="310"/>
      <c r="G80" s="156" t="s">
        <v>523</v>
      </c>
      <c r="H80" s="222" t="s">
        <v>148</v>
      </c>
      <c r="I80" s="13">
        <v>0</v>
      </c>
      <c r="J80" s="195">
        <v>0</v>
      </c>
      <c r="K80" s="210" t="s">
        <v>524</v>
      </c>
    </row>
    <row r="81" spans="1:11" ht="63" x14ac:dyDescent="0.25">
      <c r="A81" s="318"/>
      <c r="B81" s="330"/>
      <c r="C81" s="296"/>
      <c r="D81" s="304"/>
      <c r="E81" s="304"/>
      <c r="F81" s="310"/>
      <c r="G81" s="156" t="s">
        <v>660</v>
      </c>
      <c r="H81" s="222" t="s">
        <v>487</v>
      </c>
      <c r="I81" s="13">
        <v>197.13399999999999</v>
      </c>
      <c r="J81" s="195">
        <f>I81/H81</f>
        <v>1</v>
      </c>
      <c r="K81" s="13"/>
    </row>
    <row r="82" spans="1:11" ht="63" x14ac:dyDescent="0.25">
      <c r="A82" s="318"/>
      <c r="B82" s="330"/>
      <c r="C82" s="296"/>
      <c r="D82" s="304"/>
      <c r="E82" s="304"/>
      <c r="F82" s="310"/>
      <c r="G82" s="156" t="s">
        <v>661</v>
      </c>
      <c r="H82" s="222" t="s">
        <v>522</v>
      </c>
      <c r="I82" s="13">
        <v>81.900000000000006</v>
      </c>
      <c r="J82" s="195">
        <f>I82/H82</f>
        <v>0.97500000000000009</v>
      </c>
      <c r="K82" s="13"/>
    </row>
    <row r="83" spans="1:11" ht="31.5" x14ac:dyDescent="0.25">
      <c r="A83" s="319"/>
      <c r="B83" s="331"/>
      <c r="C83" s="297"/>
      <c r="D83" s="305"/>
      <c r="E83" s="305"/>
      <c r="F83" s="311"/>
      <c r="G83" s="156" t="s">
        <v>659</v>
      </c>
      <c r="H83" s="222" t="s">
        <v>175</v>
      </c>
      <c r="I83" s="13">
        <v>4</v>
      </c>
      <c r="J83" s="195">
        <f>I83/H83</f>
        <v>0.11428571428571428</v>
      </c>
      <c r="K83" s="13"/>
    </row>
    <row r="84" spans="1:11" ht="15.75" x14ac:dyDescent="0.25">
      <c r="A84" s="112"/>
      <c r="B84" s="406" t="s">
        <v>21</v>
      </c>
      <c r="C84" s="406"/>
      <c r="D84" s="108">
        <f>SUM(D74:D83)</f>
        <v>222706.28</v>
      </c>
      <c r="E84" s="108">
        <f>SUM(E74:E83)</f>
        <v>29554.59</v>
      </c>
      <c r="F84" s="110">
        <f>E84/D84</f>
        <v>0.13270658555295342</v>
      </c>
      <c r="G84" s="111"/>
      <c r="H84" s="112"/>
      <c r="I84" s="112"/>
      <c r="J84" s="115"/>
      <c r="K84" s="113"/>
    </row>
    <row r="85" spans="1:11" ht="15.75" x14ac:dyDescent="0.25">
      <c r="A85" s="317">
        <v>4</v>
      </c>
      <c r="B85" s="339" t="s">
        <v>68</v>
      </c>
      <c r="C85" s="295" t="s">
        <v>15</v>
      </c>
      <c r="D85" s="303">
        <v>61294.03</v>
      </c>
      <c r="E85" s="303">
        <v>12092.026</v>
      </c>
      <c r="F85" s="309">
        <f>E85/D85</f>
        <v>0.19727901722239508</v>
      </c>
      <c r="G85" s="320" t="s">
        <v>61</v>
      </c>
      <c r="H85" s="321"/>
      <c r="I85" s="321"/>
      <c r="J85" s="321"/>
      <c r="K85" s="322"/>
    </row>
    <row r="86" spans="1:11" ht="63" x14ac:dyDescent="0.25">
      <c r="A86" s="318"/>
      <c r="B86" s="340"/>
      <c r="C86" s="296"/>
      <c r="D86" s="304"/>
      <c r="E86" s="304"/>
      <c r="F86" s="310"/>
      <c r="G86" s="156" t="s">
        <v>69</v>
      </c>
      <c r="H86" s="13">
        <v>100</v>
      </c>
      <c r="I86" s="13">
        <v>25</v>
      </c>
      <c r="J86" s="224">
        <f>H86/I86</f>
        <v>4</v>
      </c>
      <c r="K86" s="16" t="s">
        <v>421</v>
      </c>
    </row>
    <row r="87" spans="1:11" ht="47.25" x14ac:dyDescent="0.25">
      <c r="A87" s="318"/>
      <c r="B87" s="340"/>
      <c r="C87" s="296"/>
      <c r="D87" s="304"/>
      <c r="E87" s="304"/>
      <c r="F87" s="310"/>
      <c r="G87" s="156" t="s">
        <v>70</v>
      </c>
      <c r="H87" s="13">
        <v>1</v>
      </c>
      <c r="I87" s="13">
        <v>1</v>
      </c>
      <c r="J87" s="205">
        <f>H87/I87</f>
        <v>1</v>
      </c>
      <c r="K87" s="16"/>
    </row>
    <row r="88" spans="1:11" ht="63" x14ac:dyDescent="0.25">
      <c r="A88" s="318"/>
      <c r="B88" s="340"/>
      <c r="C88" s="296"/>
      <c r="D88" s="304"/>
      <c r="E88" s="304"/>
      <c r="F88" s="310"/>
      <c r="G88" s="156" t="s">
        <v>436</v>
      </c>
      <c r="H88" s="13">
        <v>0</v>
      </c>
      <c r="I88" s="13">
        <v>0</v>
      </c>
      <c r="J88" s="205">
        <v>0</v>
      </c>
      <c r="K88" s="16"/>
    </row>
    <row r="89" spans="1:11" ht="15.75" x14ac:dyDescent="0.25">
      <c r="A89" s="318"/>
      <c r="B89" s="340"/>
      <c r="C89" s="296"/>
      <c r="D89" s="304"/>
      <c r="E89" s="304"/>
      <c r="F89" s="310"/>
      <c r="G89" s="320" t="s">
        <v>71</v>
      </c>
      <c r="H89" s="321"/>
      <c r="I89" s="321"/>
      <c r="J89" s="321"/>
      <c r="K89" s="322"/>
    </row>
    <row r="90" spans="1:11" ht="31.5" x14ac:dyDescent="0.25">
      <c r="A90" s="318"/>
      <c r="B90" s="340"/>
      <c r="C90" s="296"/>
      <c r="D90" s="304"/>
      <c r="E90" s="304"/>
      <c r="F90" s="310"/>
      <c r="G90" s="156" t="s">
        <v>72</v>
      </c>
      <c r="H90" s="13">
        <v>0</v>
      </c>
      <c r="I90" s="13">
        <v>0</v>
      </c>
      <c r="J90" s="205">
        <v>1</v>
      </c>
      <c r="K90" s="16"/>
    </row>
    <row r="91" spans="1:11" ht="15.75" x14ac:dyDescent="0.25">
      <c r="A91" s="318"/>
      <c r="B91" s="340"/>
      <c r="C91" s="296"/>
      <c r="D91" s="304"/>
      <c r="E91" s="304"/>
      <c r="F91" s="310"/>
      <c r="G91" s="323" t="s">
        <v>73</v>
      </c>
      <c r="H91" s="324"/>
      <c r="I91" s="324"/>
      <c r="J91" s="324"/>
      <c r="K91" s="325"/>
    </row>
    <row r="92" spans="1:11" ht="63" x14ac:dyDescent="0.25">
      <c r="A92" s="318"/>
      <c r="B92" s="340"/>
      <c r="C92" s="297"/>
      <c r="D92" s="305"/>
      <c r="E92" s="305"/>
      <c r="F92" s="311"/>
      <c r="G92" s="156" t="s">
        <v>74</v>
      </c>
      <c r="H92" s="13">
        <v>10</v>
      </c>
      <c r="I92" s="13">
        <v>3</v>
      </c>
      <c r="J92" s="205">
        <f>H92/I92</f>
        <v>3.3333333333333335</v>
      </c>
      <c r="K92" s="16" t="s">
        <v>421</v>
      </c>
    </row>
    <row r="93" spans="1:11" ht="63" x14ac:dyDescent="0.25">
      <c r="A93" s="318"/>
      <c r="B93" s="340"/>
      <c r="C93" s="225" t="s">
        <v>63</v>
      </c>
      <c r="D93" s="155">
        <v>3837.34</v>
      </c>
      <c r="E93" s="155">
        <v>0</v>
      </c>
      <c r="F93" s="21">
        <f>E93/D93</f>
        <v>0</v>
      </c>
      <c r="G93" s="156" t="s">
        <v>75</v>
      </c>
      <c r="H93" s="13">
        <v>6</v>
      </c>
      <c r="I93" s="13">
        <v>5</v>
      </c>
      <c r="J93" s="205">
        <f>H93/I93</f>
        <v>1.2</v>
      </c>
      <c r="K93" s="16" t="s">
        <v>421</v>
      </c>
    </row>
    <row r="94" spans="1:11" ht="15.75" x14ac:dyDescent="0.25">
      <c r="A94" s="318"/>
      <c r="B94" s="340"/>
      <c r="C94" s="295"/>
      <c r="D94" s="303"/>
      <c r="E94" s="303"/>
      <c r="F94" s="309"/>
      <c r="G94" s="320" t="s">
        <v>76</v>
      </c>
      <c r="H94" s="321"/>
      <c r="I94" s="321"/>
      <c r="J94" s="321"/>
      <c r="K94" s="322"/>
    </row>
    <row r="95" spans="1:11" ht="47.25" x14ac:dyDescent="0.25">
      <c r="A95" s="318"/>
      <c r="B95" s="340"/>
      <c r="C95" s="402"/>
      <c r="D95" s="304"/>
      <c r="E95" s="304"/>
      <c r="F95" s="310"/>
      <c r="G95" s="156" t="s">
        <v>427</v>
      </c>
      <c r="H95" s="13">
        <v>0</v>
      </c>
      <c r="I95" s="13">
        <v>0</v>
      </c>
      <c r="J95" s="205">
        <v>1</v>
      </c>
      <c r="K95" s="13"/>
    </row>
    <row r="96" spans="1:11" ht="31.5" x14ac:dyDescent="0.25">
      <c r="A96" s="318"/>
      <c r="B96" s="340"/>
      <c r="C96" s="402"/>
      <c r="D96" s="304"/>
      <c r="E96" s="304"/>
      <c r="F96" s="310"/>
      <c r="G96" s="156" t="s">
        <v>77</v>
      </c>
      <c r="H96" s="13">
        <v>32</v>
      </c>
      <c r="I96" s="13">
        <v>18</v>
      </c>
      <c r="J96" s="205">
        <f>I96/H96</f>
        <v>0.5625</v>
      </c>
      <c r="K96" s="156" t="s">
        <v>613</v>
      </c>
    </row>
    <row r="97" spans="1:11" ht="78.75" x14ac:dyDescent="0.25">
      <c r="A97" s="318"/>
      <c r="B97" s="340"/>
      <c r="C97" s="402"/>
      <c r="D97" s="304"/>
      <c r="E97" s="304"/>
      <c r="F97" s="310"/>
      <c r="G97" s="156" t="s">
        <v>78</v>
      </c>
      <c r="H97" s="13">
        <v>35</v>
      </c>
      <c r="I97" s="13">
        <v>9</v>
      </c>
      <c r="J97" s="205">
        <f>I97/H97</f>
        <v>0.25714285714285712</v>
      </c>
      <c r="K97" s="156" t="s">
        <v>613</v>
      </c>
    </row>
    <row r="98" spans="1:11" ht="63" x14ac:dyDescent="0.25">
      <c r="A98" s="318"/>
      <c r="B98" s="340"/>
      <c r="C98" s="402"/>
      <c r="D98" s="304"/>
      <c r="E98" s="304"/>
      <c r="F98" s="310"/>
      <c r="G98" s="156" t="s">
        <v>79</v>
      </c>
      <c r="H98" s="13">
        <v>2</v>
      </c>
      <c r="I98" s="13">
        <v>1</v>
      </c>
      <c r="J98" s="205">
        <f>I98/H98</f>
        <v>0.5</v>
      </c>
      <c r="K98" s="156" t="s">
        <v>613</v>
      </c>
    </row>
    <row r="99" spans="1:11" ht="15.75" x14ac:dyDescent="0.25">
      <c r="A99" s="318"/>
      <c r="B99" s="340"/>
      <c r="C99" s="402"/>
      <c r="D99" s="304"/>
      <c r="E99" s="304"/>
      <c r="F99" s="310"/>
      <c r="G99" s="320" t="s">
        <v>80</v>
      </c>
      <c r="H99" s="321"/>
      <c r="I99" s="321"/>
      <c r="J99" s="321"/>
      <c r="K99" s="322"/>
    </row>
    <row r="100" spans="1:11" ht="63" x14ac:dyDescent="0.25">
      <c r="A100" s="318"/>
      <c r="B100" s="340"/>
      <c r="C100" s="402"/>
      <c r="D100" s="304"/>
      <c r="E100" s="304"/>
      <c r="F100" s="310"/>
      <c r="G100" s="156" t="s">
        <v>81</v>
      </c>
      <c r="H100" s="13">
        <v>180</v>
      </c>
      <c r="I100" s="13">
        <v>47</v>
      </c>
      <c r="J100" s="195">
        <f>H100/I100</f>
        <v>3.8297872340425534</v>
      </c>
      <c r="K100" s="16" t="s">
        <v>421</v>
      </c>
    </row>
    <row r="101" spans="1:11" ht="31.5" x14ac:dyDescent="0.25">
      <c r="A101" s="318"/>
      <c r="B101" s="340"/>
      <c r="C101" s="402"/>
      <c r="D101" s="304"/>
      <c r="E101" s="304"/>
      <c r="F101" s="310"/>
      <c r="G101" s="156" t="s">
        <v>82</v>
      </c>
      <c r="H101" s="13">
        <v>437</v>
      </c>
      <c r="I101" s="13">
        <v>160</v>
      </c>
      <c r="J101" s="195">
        <f>I101/H101</f>
        <v>0.36613272311212813</v>
      </c>
      <c r="K101" s="156" t="s">
        <v>613</v>
      </c>
    </row>
    <row r="102" spans="1:11" ht="31.5" x14ac:dyDescent="0.25">
      <c r="A102" s="318"/>
      <c r="B102" s="340"/>
      <c r="C102" s="402"/>
      <c r="D102" s="304"/>
      <c r="E102" s="304"/>
      <c r="F102" s="310"/>
      <c r="G102" s="226" t="s">
        <v>83</v>
      </c>
      <c r="H102" s="13">
        <v>5470</v>
      </c>
      <c r="I102" s="13">
        <v>1400</v>
      </c>
      <c r="J102" s="195">
        <f>I102/H102</f>
        <v>0.25594149908592323</v>
      </c>
      <c r="K102" s="156" t="s">
        <v>613</v>
      </c>
    </row>
    <row r="103" spans="1:11" ht="15.75" x14ac:dyDescent="0.25">
      <c r="A103" s="318"/>
      <c r="B103" s="340"/>
      <c r="C103" s="402"/>
      <c r="D103" s="304"/>
      <c r="E103" s="304"/>
      <c r="F103" s="310"/>
      <c r="G103" s="326" t="s">
        <v>59</v>
      </c>
      <c r="H103" s="327"/>
      <c r="I103" s="327"/>
      <c r="J103" s="327"/>
      <c r="K103" s="328"/>
    </row>
    <row r="104" spans="1:11" ht="78.75" x14ac:dyDescent="0.25">
      <c r="A104" s="318"/>
      <c r="B104" s="340"/>
      <c r="C104" s="402"/>
      <c r="D104" s="304"/>
      <c r="E104" s="304"/>
      <c r="F104" s="310"/>
      <c r="G104" s="226" t="s">
        <v>84</v>
      </c>
      <c r="H104" s="13">
        <v>100</v>
      </c>
      <c r="I104" s="13">
        <v>20</v>
      </c>
      <c r="J104" s="195">
        <f>I104/H104</f>
        <v>0.2</v>
      </c>
      <c r="K104" s="156" t="s">
        <v>613</v>
      </c>
    </row>
    <row r="105" spans="1:11" ht="78.75" x14ac:dyDescent="0.25">
      <c r="A105" s="318"/>
      <c r="B105" s="340"/>
      <c r="C105" s="402"/>
      <c r="D105" s="304"/>
      <c r="E105" s="304"/>
      <c r="F105" s="310"/>
      <c r="G105" s="226" t="s">
        <v>85</v>
      </c>
      <c r="H105" s="13">
        <v>100</v>
      </c>
      <c r="I105" s="13">
        <v>20</v>
      </c>
      <c r="J105" s="195">
        <f>I105/H105</f>
        <v>0.2</v>
      </c>
      <c r="K105" s="156" t="s">
        <v>613</v>
      </c>
    </row>
    <row r="106" spans="1:11" ht="63" x14ac:dyDescent="0.25">
      <c r="A106" s="318"/>
      <c r="B106" s="340"/>
      <c r="C106" s="402"/>
      <c r="D106" s="304"/>
      <c r="E106" s="304"/>
      <c r="F106" s="310"/>
      <c r="G106" s="226" t="s">
        <v>86</v>
      </c>
      <c r="H106" s="13">
        <v>10</v>
      </c>
      <c r="I106" s="13">
        <v>3</v>
      </c>
      <c r="J106" s="195">
        <f>I106/H106</f>
        <v>0.3</v>
      </c>
      <c r="K106" s="156" t="s">
        <v>613</v>
      </c>
    </row>
    <row r="107" spans="1:11" ht="94.5" x14ac:dyDescent="0.25">
      <c r="A107" s="318"/>
      <c r="B107" s="340"/>
      <c r="C107" s="402"/>
      <c r="D107" s="304"/>
      <c r="E107" s="304"/>
      <c r="F107" s="310"/>
      <c r="G107" s="226" t="s">
        <v>87</v>
      </c>
      <c r="H107" s="13">
        <v>0</v>
      </c>
      <c r="I107" s="13">
        <v>0</v>
      </c>
      <c r="J107" s="195"/>
      <c r="K107" s="13"/>
    </row>
    <row r="108" spans="1:11" ht="31.5" x14ac:dyDescent="0.25">
      <c r="A108" s="318"/>
      <c r="B108" s="340"/>
      <c r="C108" s="402"/>
      <c r="D108" s="304"/>
      <c r="E108" s="304"/>
      <c r="F108" s="310"/>
      <c r="G108" s="226" t="s">
        <v>88</v>
      </c>
      <c r="H108" s="13">
        <v>12</v>
      </c>
      <c r="I108" s="13">
        <v>3</v>
      </c>
      <c r="J108" s="195">
        <f>I108/H108</f>
        <v>0.25</v>
      </c>
      <c r="K108" s="156" t="s">
        <v>613</v>
      </c>
    </row>
    <row r="109" spans="1:11" ht="94.5" x14ac:dyDescent="0.25">
      <c r="A109" s="318"/>
      <c r="B109" s="340"/>
      <c r="C109" s="402"/>
      <c r="D109" s="304"/>
      <c r="E109" s="304"/>
      <c r="F109" s="310"/>
      <c r="G109" s="226" t="s">
        <v>89</v>
      </c>
      <c r="H109" s="13">
        <v>5</v>
      </c>
      <c r="I109" s="13">
        <v>1</v>
      </c>
      <c r="J109" s="195">
        <f>I109/H109</f>
        <v>0.2</v>
      </c>
      <c r="K109" s="156" t="s">
        <v>613</v>
      </c>
    </row>
    <row r="110" spans="1:11" ht="94.5" x14ac:dyDescent="0.25">
      <c r="A110" s="318"/>
      <c r="B110" s="340"/>
      <c r="C110" s="402"/>
      <c r="D110" s="304"/>
      <c r="E110" s="304"/>
      <c r="F110" s="310"/>
      <c r="G110" s="226" t="s">
        <v>90</v>
      </c>
      <c r="H110" s="13">
        <v>5</v>
      </c>
      <c r="I110" s="13">
        <v>0</v>
      </c>
      <c r="J110" s="195">
        <f>I110/H110</f>
        <v>0</v>
      </c>
      <c r="K110" s="156" t="s">
        <v>613</v>
      </c>
    </row>
    <row r="111" spans="1:11" ht="63" x14ac:dyDescent="0.25">
      <c r="A111" s="318"/>
      <c r="B111" s="340"/>
      <c r="C111" s="402"/>
      <c r="D111" s="304"/>
      <c r="E111" s="304"/>
      <c r="F111" s="310"/>
      <c r="G111" s="226" t="s">
        <v>91</v>
      </c>
      <c r="H111" s="13">
        <v>5</v>
      </c>
      <c r="I111" s="13">
        <v>0</v>
      </c>
      <c r="J111" s="195">
        <f>I111/H111</f>
        <v>0</v>
      </c>
      <c r="K111" s="156" t="s">
        <v>613</v>
      </c>
    </row>
    <row r="112" spans="1:11" ht="15.75" x14ac:dyDescent="0.25">
      <c r="A112" s="318"/>
      <c r="B112" s="340"/>
      <c r="C112" s="402"/>
      <c r="D112" s="304"/>
      <c r="E112" s="304"/>
      <c r="F112" s="310"/>
      <c r="G112" s="326" t="s">
        <v>92</v>
      </c>
      <c r="H112" s="327"/>
      <c r="I112" s="327"/>
      <c r="J112" s="327"/>
      <c r="K112" s="328"/>
    </row>
    <row r="113" spans="1:11" ht="50.25" customHeight="1" x14ac:dyDescent="0.25">
      <c r="A113" s="318"/>
      <c r="B113" s="340"/>
      <c r="C113" s="402"/>
      <c r="D113" s="304"/>
      <c r="E113" s="304"/>
      <c r="F113" s="310"/>
      <c r="G113" s="226" t="s">
        <v>93</v>
      </c>
      <c r="H113" s="13">
        <v>21</v>
      </c>
      <c r="I113" s="13">
        <v>5</v>
      </c>
      <c r="J113" s="195">
        <f>I113/H113</f>
        <v>0.23809523809523808</v>
      </c>
      <c r="K113" s="156" t="s">
        <v>613</v>
      </c>
    </row>
    <row r="114" spans="1:11" ht="31.5" x14ac:dyDescent="0.25">
      <c r="A114" s="318"/>
      <c r="B114" s="340"/>
      <c r="C114" s="402"/>
      <c r="D114" s="304"/>
      <c r="E114" s="304"/>
      <c r="F114" s="310"/>
      <c r="G114" s="226" t="s">
        <v>94</v>
      </c>
      <c r="H114" s="13">
        <v>20</v>
      </c>
      <c r="I114" s="13">
        <v>4</v>
      </c>
      <c r="J114" s="195">
        <f>I114/H114</f>
        <v>0.2</v>
      </c>
      <c r="K114" s="156" t="s">
        <v>613</v>
      </c>
    </row>
    <row r="115" spans="1:11" ht="31.5" x14ac:dyDescent="0.25">
      <c r="A115" s="318"/>
      <c r="B115" s="340"/>
      <c r="C115" s="402"/>
      <c r="D115" s="304"/>
      <c r="E115" s="304"/>
      <c r="F115" s="310"/>
      <c r="G115" s="226" t="s">
        <v>95</v>
      </c>
      <c r="H115" s="13">
        <v>129</v>
      </c>
      <c r="I115" s="13">
        <v>32</v>
      </c>
      <c r="J115" s="195">
        <f>I115/H115</f>
        <v>0.24806201550387597</v>
      </c>
      <c r="K115" s="156" t="s">
        <v>613</v>
      </c>
    </row>
    <row r="116" spans="1:11" ht="15.75" x14ac:dyDescent="0.25">
      <c r="A116" s="318"/>
      <c r="B116" s="340"/>
      <c r="C116" s="402"/>
      <c r="D116" s="304"/>
      <c r="E116" s="304"/>
      <c r="F116" s="310"/>
      <c r="G116" s="326" t="s">
        <v>96</v>
      </c>
      <c r="H116" s="327"/>
      <c r="I116" s="327"/>
      <c r="J116" s="327"/>
      <c r="K116" s="328"/>
    </row>
    <row r="117" spans="1:11" ht="78.75" x14ac:dyDescent="0.25">
      <c r="A117" s="318"/>
      <c r="B117" s="340"/>
      <c r="C117" s="402"/>
      <c r="D117" s="304"/>
      <c r="E117" s="304"/>
      <c r="F117" s="310"/>
      <c r="G117" s="226" t="s">
        <v>482</v>
      </c>
      <c r="H117" s="13">
        <v>91</v>
      </c>
      <c r="I117" s="13">
        <v>4</v>
      </c>
      <c r="J117" s="195">
        <f>I117/H117</f>
        <v>4.3956043956043959E-2</v>
      </c>
      <c r="K117" s="156" t="s">
        <v>613</v>
      </c>
    </row>
    <row r="118" spans="1:11" ht="48" customHeight="1" x14ac:dyDescent="0.25">
      <c r="A118" s="318"/>
      <c r="B118" s="340"/>
      <c r="C118" s="402"/>
      <c r="D118" s="304"/>
      <c r="E118" s="304"/>
      <c r="F118" s="310"/>
      <c r="G118" s="226" t="s">
        <v>97</v>
      </c>
      <c r="H118" s="13">
        <v>100</v>
      </c>
      <c r="I118" s="13">
        <v>100</v>
      </c>
      <c r="J118" s="195">
        <v>1</v>
      </c>
      <c r="K118" s="13"/>
    </row>
    <row r="119" spans="1:11" ht="47.25" x14ac:dyDescent="0.25">
      <c r="A119" s="318"/>
      <c r="B119" s="340"/>
      <c r="C119" s="402"/>
      <c r="D119" s="304"/>
      <c r="E119" s="304"/>
      <c r="F119" s="310"/>
      <c r="G119" s="226" t="s">
        <v>98</v>
      </c>
      <c r="H119" s="13">
        <v>0</v>
      </c>
      <c r="I119" s="13">
        <v>0</v>
      </c>
      <c r="J119" s="195">
        <v>1</v>
      </c>
      <c r="K119" s="13"/>
    </row>
    <row r="120" spans="1:11" ht="31.5" x14ac:dyDescent="0.25">
      <c r="A120" s="318"/>
      <c r="B120" s="340"/>
      <c r="C120" s="402"/>
      <c r="D120" s="304"/>
      <c r="E120" s="304"/>
      <c r="F120" s="310"/>
      <c r="G120" s="226" t="s">
        <v>99</v>
      </c>
      <c r="H120" s="13">
        <v>0</v>
      </c>
      <c r="I120" s="13">
        <v>0</v>
      </c>
      <c r="J120" s="195">
        <v>1</v>
      </c>
      <c r="K120" s="13"/>
    </row>
    <row r="121" spans="1:11" ht="227.25" customHeight="1" x14ac:dyDescent="0.25">
      <c r="A121" s="318"/>
      <c r="B121" s="340"/>
      <c r="C121" s="402"/>
      <c r="D121" s="304"/>
      <c r="E121" s="304"/>
      <c r="F121" s="310"/>
      <c r="G121" s="226" t="s">
        <v>481</v>
      </c>
      <c r="H121" s="13">
        <v>70</v>
      </c>
      <c r="I121" s="13">
        <v>17</v>
      </c>
      <c r="J121" s="195">
        <f>I121/H121</f>
        <v>0.24285714285714285</v>
      </c>
      <c r="K121" s="13"/>
    </row>
    <row r="122" spans="1:11" ht="15.75" x14ac:dyDescent="0.25">
      <c r="A122" s="318"/>
      <c r="B122" s="340"/>
      <c r="C122" s="402"/>
      <c r="D122" s="304"/>
      <c r="E122" s="304"/>
      <c r="F122" s="310"/>
      <c r="G122" s="326" t="s">
        <v>100</v>
      </c>
      <c r="H122" s="327"/>
      <c r="I122" s="327"/>
      <c r="J122" s="327"/>
      <c r="K122" s="328"/>
    </row>
    <row r="123" spans="1:11" ht="47.25" x14ac:dyDescent="0.25">
      <c r="A123" s="318"/>
      <c r="B123" s="340"/>
      <c r="C123" s="402"/>
      <c r="D123" s="304"/>
      <c r="E123" s="304"/>
      <c r="F123" s="310"/>
      <c r="G123" s="226" t="s">
        <v>101</v>
      </c>
      <c r="H123" s="13">
        <v>145</v>
      </c>
      <c r="I123" s="13">
        <v>15</v>
      </c>
      <c r="J123" s="195">
        <f>I123/H123</f>
        <v>0.10344827586206896</v>
      </c>
      <c r="K123" s="156" t="s">
        <v>613</v>
      </c>
    </row>
    <row r="124" spans="1:11" ht="31.5" x14ac:dyDescent="0.25">
      <c r="A124" s="318"/>
      <c r="B124" s="340"/>
      <c r="C124" s="402"/>
      <c r="D124" s="304"/>
      <c r="E124" s="304"/>
      <c r="F124" s="310"/>
      <c r="G124" s="226" t="s">
        <v>422</v>
      </c>
      <c r="H124" s="13">
        <v>0</v>
      </c>
      <c r="I124" s="13">
        <v>0</v>
      </c>
      <c r="J124" s="195">
        <v>0</v>
      </c>
      <c r="K124" s="13"/>
    </row>
    <row r="125" spans="1:11" ht="15.75" x14ac:dyDescent="0.25">
      <c r="A125" s="318"/>
      <c r="B125" s="340"/>
      <c r="C125" s="296"/>
      <c r="D125" s="304"/>
      <c r="E125" s="304"/>
      <c r="F125" s="310"/>
      <c r="G125" s="326" t="s">
        <v>102</v>
      </c>
      <c r="H125" s="327"/>
      <c r="I125" s="327"/>
      <c r="J125" s="327"/>
      <c r="K125" s="328"/>
    </row>
    <row r="126" spans="1:11" ht="35.25" customHeight="1" x14ac:dyDescent="0.25">
      <c r="A126" s="318"/>
      <c r="B126" s="340"/>
      <c r="C126" s="402"/>
      <c r="D126" s="304"/>
      <c r="E126" s="304"/>
      <c r="F126" s="310"/>
      <c r="G126" s="226" t="s">
        <v>103</v>
      </c>
      <c r="H126" s="13">
        <v>600</v>
      </c>
      <c r="I126" s="13">
        <v>0</v>
      </c>
      <c r="J126" s="195">
        <f>I126/H126</f>
        <v>0</v>
      </c>
      <c r="K126" s="156" t="s">
        <v>613</v>
      </c>
    </row>
    <row r="127" spans="1:11" ht="31.5" x14ac:dyDescent="0.25">
      <c r="A127" s="318"/>
      <c r="B127" s="340"/>
      <c r="C127" s="402"/>
      <c r="D127" s="304"/>
      <c r="E127" s="304"/>
      <c r="F127" s="310"/>
      <c r="G127" s="226" t="s">
        <v>104</v>
      </c>
      <c r="H127" s="13">
        <v>63.2</v>
      </c>
      <c r="I127" s="13">
        <v>0</v>
      </c>
      <c r="J127" s="195">
        <f>I127/H127</f>
        <v>0</v>
      </c>
      <c r="K127" s="156" t="s">
        <v>613</v>
      </c>
    </row>
    <row r="128" spans="1:11" ht="51" customHeight="1" x14ac:dyDescent="0.25">
      <c r="A128" s="318"/>
      <c r="B128" s="340"/>
      <c r="C128" s="402"/>
      <c r="D128" s="304"/>
      <c r="E128" s="304"/>
      <c r="F128" s="310"/>
      <c r="G128" s="226" t="s">
        <v>105</v>
      </c>
      <c r="H128" s="13">
        <v>29.9</v>
      </c>
      <c r="I128" s="207">
        <v>0</v>
      </c>
      <c r="J128" s="195">
        <f>I128/H128</f>
        <v>0</v>
      </c>
      <c r="K128" s="156" t="s">
        <v>613</v>
      </c>
    </row>
    <row r="129" spans="1:11" ht="31.5" x14ac:dyDescent="0.25">
      <c r="A129" s="318"/>
      <c r="B129" s="340"/>
      <c r="C129" s="402"/>
      <c r="D129" s="304"/>
      <c r="E129" s="304"/>
      <c r="F129" s="310"/>
      <c r="G129" s="226" t="s">
        <v>106</v>
      </c>
      <c r="H129" s="13">
        <v>137</v>
      </c>
      <c r="I129" s="13">
        <v>8</v>
      </c>
      <c r="J129" s="195">
        <f>I129/H129</f>
        <v>5.8394160583941604E-2</v>
      </c>
      <c r="K129" s="156" t="s">
        <v>613</v>
      </c>
    </row>
    <row r="130" spans="1:11" ht="15.75" x14ac:dyDescent="0.25">
      <c r="A130" s="318"/>
      <c r="B130" s="340"/>
      <c r="C130" s="402"/>
      <c r="D130" s="304"/>
      <c r="E130" s="304"/>
      <c r="F130" s="310"/>
      <c r="G130" s="326" t="s">
        <v>107</v>
      </c>
      <c r="H130" s="327"/>
      <c r="I130" s="327"/>
      <c r="J130" s="327"/>
      <c r="K130" s="328"/>
    </row>
    <row r="131" spans="1:11" ht="47.25" x14ac:dyDescent="0.25">
      <c r="A131" s="318"/>
      <c r="B131" s="340"/>
      <c r="C131" s="402"/>
      <c r="D131" s="304"/>
      <c r="E131" s="304"/>
      <c r="F131" s="310"/>
      <c r="G131" s="226" t="s">
        <v>108</v>
      </c>
      <c r="H131" s="13">
        <v>0</v>
      </c>
      <c r="I131" s="13">
        <v>0</v>
      </c>
      <c r="J131" s="195"/>
      <c r="K131" s="13"/>
    </row>
    <row r="132" spans="1:11" ht="94.5" x14ac:dyDescent="0.25">
      <c r="A132" s="319"/>
      <c r="B132" s="341"/>
      <c r="C132" s="403"/>
      <c r="D132" s="305"/>
      <c r="E132" s="305"/>
      <c r="F132" s="311"/>
      <c r="G132" s="226" t="s">
        <v>109</v>
      </c>
      <c r="H132" s="13">
        <v>0</v>
      </c>
      <c r="I132" s="13">
        <v>0</v>
      </c>
      <c r="J132" s="195"/>
      <c r="K132" s="13"/>
    </row>
    <row r="133" spans="1:11" ht="15.75" x14ac:dyDescent="0.25">
      <c r="A133" s="112"/>
      <c r="B133" s="406" t="s">
        <v>21</v>
      </c>
      <c r="C133" s="406"/>
      <c r="D133" s="108">
        <f>SUM(D85:D93)</f>
        <v>65131.369999999995</v>
      </c>
      <c r="E133" s="108">
        <f>SUM(E85:E93)</f>
        <v>12092.026</v>
      </c>
      <c r="F133" s="110">
        <f>E133/D133</f>
        <v>0.18565594428614046</v>
      </c>
      <c r="G133" s="111"/>
      <c r="H133" s="112"/>
      <c r="I133" s="112"/>
      <c r="J133" s="112"/>
      <c r="K133" s="113"/>
    </row>
    <row r="134" spans="1:11" ht="14.25" customHeight="1" x14ac:dyDescent="0.25">
      <c r="A134" s="317">
        <v>5</v>
      </c>
      <c r="B134" s="329" t="s">
        <v>642</v>
      </c>
      <c r="C134" s="404" t="s">
        <v>15</v>
      </c>
      <c r="D134" s="302">
        <v>4172.2700000000004</v>
      </c>
      <c r="E134" s="413">
        <v>1661.39</v>
      </c>
      <c r="F134" s="309">
        <f>E134/D134</f>
        <v>0.39819810319082893</v>
      </c>
      <c r="G134" s="374" t="s">
        <v>110</v>
      </c>
      <c r="H134" s="375"/>
      <c r="I134" s="375"/>
      <c r="J134" s="375"/>
      <c r="K134" s="376"/>
    </row>
    <row r="135" spans="1:11" ht="15" customHeight="1" x14ac:dyDescent="0.25">
      <c r="A135" s="318"/>
      <c r="B135" s="330"/>
      <c r="C135" s="405"/>
      <c r="D135" s="302"/>
      <c r="E135" s="414"/>
      <c r="F135" s="311"/>
      <c r="G135" s="363" t="s">
        <v>111</v>
      </c>
      <c r="H135" s="399">
        <v>16</v>
      </c>
      <c r="I135" s="317">
        <v>5</v>
      </c>
      <c r="J135" s="298">
        <f>I135/H135</f>
        <v>0.3125</v>
      </c>
      <c r="K135" s="317" t="s">
        <v>662</v>
      </c>
    </row>
    <row r="136" spans="1:11" ht="15.75" x14ac:dyDescent="0.25">
      <c r="A136" s="318"/>
      <c r="B136" s="330"/>
      <c r="C136" s="208" t="s">
        <v>63</v>
      </c>
      <c r="D136" s="282">
        <v>11896.295</v>
      </c>
      <c r="E136" s="290">
        <v>2663.6219999999998</v>
      </c>
      <c r="F136" s="21">
        <f>E136/D136</f>
        <v>0.22390349264203685</v>
      </c>
      <c r="G136" s="363"/>
      <c r="H136" s="400"/>
      <c r="I136" s="402"/>
      <c r="J136" s="402"/>
      <c r="K136" s="402"/>
    </row>
    <row r="137" spans="1:11" ht="20.25" customHeight="1" x14ac:dyDescent="0.25">
      <c r="A137" s="319"/>
      <c r="B137" s="331"/>
      <c r="C137" s="208" t="s">
        <v>27</v>
      </c>
      <c r="D137" s="228" t="s">
        <v>585</v>
      </c>
      <c r="E137" s="291">
        <v>508.62</v>
      </c>
      <c r="F137" s="21">
        <f>E137/D137</f>
        <v>0.46154181208382566</v>
      </c>
      <c r="G137" s="363"/>
      <c r="H137" s="401"/>
      <c r="I137" s="403"/>
      <c r="J137" s="403"/>
      <c r="K137" s="403"/>
    </row>
    <row r="138" spans="1:11" ht="15.75" x14ac:dyDescent="0.25">
      <c r="A138" s="112"/>
      <c r="B138" s="406" t="s">
        <v>21</v>
      </c>
      <c r="C138" s="406"/>
      <c r="D138" s="108">
        <f>SUM(D134+D136+D137)</f>
        <v>17170.566999999999</v>
      </c>
      <c r="E138" s="185">
        <f>E137+E136+E134</f>
        <v>4833.6319999999996</v>
      </c>
      <c r="F138" s="110">
        <f>E138/D138</f>
        <v>0.281506836669983</v>
      </c>
      <c r="G138" s="111"/>
      <c r="H138" s="112"/>
      <c r="I138" s="112"/>
      <c r="J138" s="112"/>
      <c r="K138" s="113"/>
    </row>
    <row r="139" spans="1:11" ht="15.75" x14ac:dyDescent="0.25">
      <c r="A139" s="317">
        <v>6</v>
      </c>
      <c r="B139" s="339" t="s">
        <v>415</v>
      </c>
      <c r="C139" s="295" t="s">
        <v>15</v>
      </c>
      <c r="D139" s="303">
        <v>11186.12</v>
      </c>
      <c r="E139" s="303">
        <v>95.14</v>
      </c>
      <c r="F139" s="309">
        <f>E139/D139</f>
        <v>8.5051832091913894E-3</v>
      </c>
      <c r="G139" s="368" t="s">
        <v>112</v>
      </c>
      <c r="H139" s="369"/>
      <c r="I139" s="369"/>
      <c r="J139" s="369"/>
      <c r="K139" s="370"/>
    </row>
    <row r="140" spans="1:11" ht="15.75" x14ac:dyDescent="0.25">
      <c r="A140" s="318"/>
      <c r="B140" s="340"/>
      <c r="C140" s="296"/>
      <c r="D140" s="304"/>
      <c r="E140" s="304"/>
      <c r="F140" s="310"/>
      <c r="G140" s="156" t="s">
        <v>611</v>
      </c>
      <c r="H140" s="204">
        <v>12172</v>
      </c>
      <c r="I140" s="204">
        <v>4016</v>
      </c>
      <c r="J140" s="195">
        <f>I140/H140</f>
        <v>0.32993756161682553</v>
      </c>
      <c r="K140" s="316" t="s">
        <v>612</v>
      </c>
    </row>
    <row r="141" spans="1:11" ht="15.75" x14ac:dyDescent="0.25">
      <c r="A141" s="318"/>
      <c r="B141" s="340"/>
      <c r="C141" s="296"/>
      <c r="D141" s="304"/>
      <c r="E141" s="304"/>
      <c r="F141" s="310"/>
      <c r="G141" s="287" t="s">
        <v>610</v>
      </c>
      <c r="H141" s="204">
        <v>10000</v>
      </c>
      <c r="I141" s="204">
        <v>4016</v>
      </c>
      <c r="J141" s="195">
        <f>I141/H141</f>
        <v>0.40160000000000001</v>
      </c>
      <c r="K141" s="316"/>
    </row>
    <row r="142" spans="1:11" ht="47.25" x14ac:dyDescent="0.25">
      <c r="A142" s="318"/>
      <c r="B142" s="340"/>
      <c r="C142" s="297"/>
      <c r="D142" s="305"/>
      <c r="E142" s="305"/>
      <c r="F142" s="311"/>
      <c r="G142" s="156" t="s">
        <v>433</v>
      </c>
      <c r="H142" s="204">
        <v>0</v>
      </c>
      <c r="I142" s="204">
        <v>0</v>
      </c>
      <c r="J142" s="195">
        <v>0</v>
      </c>
      <c r="K142" s="212"/>
    </row>
    <row r="143" spans="1:11" ht="47.25" x14ac:dyDescent="0.25">
      <c r="A143" s="318"/>
      <c r="B143" s="340"/>
      <c r="C143" s="295" t="s">
        <v>63</v>
      </c>
      <c r="D143" s="303">
        <v>934.5</v>
      </c>
      <c r="E143" s="303">
        <v>0</v>
      </c>
      <c r="F143" s="309">
        <f>E143/D143</f>
        <v>0</v>
      </c>
      <c r="G143" s="156" t="s">
        <v>434</v>
      </c>
      <c r="H143" s="204">
        <v>0</v>
      </c>
      <c r="I143" s="204">
        <v>0</v>
      </c>
      <c r="J143" s="195">
        <v>0</v>
      </c>
      <c r="K143" s="212"/>
    </row>
    <row r="144" spans="1:11" ht="47.25" x14ac:dyDescent="0.25">
      <c r="A144" s="318"/>
      <c r="B144" s="340"/>
      <c r="C144" s="297"/>
      <c r="D144" s="305"/>
      <c r="E144" s="305"/>
      <c r="F144" s="311"/>
      <c r="G144" s="156" t="s">
        <v>435</v>
      </c>
      <c r="H144" s="204">
        <v>0</v>
      </c>
      <c r="I144" s="204">
        <v>0</v>
      </c>
      <c r="J144" s="195">
        <v>0</v>
      </c>
      <c r="K144" s="212"/>
    </row>
    <row r="145" spans="1:12" ht="15.75" x14ac:dyDescent="0.25">
      <c r="A145" s="112"/>
      <c r="B145" s="406" t="s">
        <v>21</v>
      </c>
      <c r="C145" s="406"/>
      <c r="D145" s="108">
        <f>SUM(D139:D144)</f>
        <v>12120.62</v>
      </c>
      <c r="E145" s="108">
        <f>SUM(E139:E144)</f>
        <v>95.14</v>
      </c>
      <c r="F145" s="110">
        <f>E145/D145</f>
        <v>7.8494334448237797E-3</v>
      </c>
      <c r="G145" s="111"/>
      <c r="H145" s="112"/>
      <c r="I145" s="112"/>
      <c r="J145" s="112"/>
      <c r="K145" s="113"/>
    </row>
    <row r="146" spans="1:12" ht="31.5" customHeight="1" x14ac:dyDescent="0.25">
      <c r="A146" s="317">
        <v>7</v>
      </c>
      <c r="B146" s="329" t="s">
        <v>584</v>
      </c>
      <c r="C146" s="295" t="s">
        <v>15</v>
      </c>
      <c r="D146" s="303">
        <v>6786.84</v>
      </c>
      <c r="E146" s="303">
        <v>0</v>
      </c>
      <c r="F146" s="309">
        <f>E146/D146</f>
        <v>0</v>
      </c>
      <c r="G146" s="156" t="s">
        <v>113</v>
      </c>
      <c r="H146" s="13">
        <v>16</v>
      </c>
      <c r="I146" s="13">
        <v>0</v>
      </c>
      <c r="J146" s="195">
        <f t="shared" ref="J146:J156" si="5">I146/H146</f>
        <v>0</v>
      </c>
      <c r="K146" s="13" t="s">
        <v>505</v>
      </c>
    </row>
    <row r="147" spans="1:12" ht="31.5" x14ac:dyDescent="0.25">
      <c r="A147" s="318"/>
      <c r="B147" s="330"/>
      <c r="C147" s="297"/>
      <c r="D147" s="305"/>
      <c r="E147" s="305"/>
      <c r="F147" s="311"/>
      <c r="G147" s="263" t="s">
        <v>511</v>
      </c>
      <c r="H147" s="13">
        <v>0.87</v>
      </c>
      <c r="I147" s="13">
        <v>0</v>
      </c>
      <c r="J147" s="195">
        <f t="shared" si="5"/>
        <v>0</v>
      </c>
      <c r="K147" s="13" t="s">
        <v>505</v>
      </c>
    </row>
    <row r="148" spans="1:12" ht="47.25" x14ac:dyDescent="0.25">
      <c r="A148" s="318"/>
      <c r="B148" s="330"/>
      <c r="C148" s="295" t="s">
        <v>63</v>
      </c>
      <c r="D148" s="303">
        <v>20377.009999999998</v>
      </c>
      <c r="E148" s="303">
        <v>0</v>
      </c>
      <c r="F148" s="309">
        <f>E148/D148</f>
        <v>0</v>
      </c>
      <c r="G148" s="156" t="s">
        <v>114</v>
      </c>
      <c r="H148" s="13">
        <v>1</v>
      </c>
      <c r="I148" s="13">
        <v>1</v>
      </c>
      <c r="J148" s="195">
        <f t="shared" si="5"/>
        <v>1</v>
      </c>
      <c r="K148" s="13" t="s">
        <v>512</v>
      </c>
    </row>
    <row r="149" spans="1:12" ht="63" x14ac:dyDescent="0.25">
      <c r="A149" s="318"/>
      <c r="B149" s="330"/>
      <c r="C149" s="297"/>
      <c r="D149" s="305"/>
      <c r="E149" s="305"/>
      <c r="F149" s="311"/>
      <c r="G149" s="156" t="s">
        <v>513</v>
      </c>
      <c r="H149" s="13">
        <v>0</v>
      </c>
      <c r="I149" s="13">
        <v>0</v>
      </c>
      <c r="J149" s="195"/>
      <c r="K149" s="13"/>
    </row>
    <row r="150" spans="1:12" ht="94.5" x14ac:dyDescent="0.25">
      <c r="A150" s="318"/>
      <c r="B150" s="330"/>
      <c r="C150" s="407"/>
      <c r="D150" s="346"/>
      <c r="E150" s="346"/>
      <c r="F150" s="298"/>
      <c r="G150" s="156" t="s">
        <v>514</v>
      </c>
      <c r="H150" s="13">
        <v>0</v>
      </c>
      <c r="I150" s="13">
        <v>0</v>
      </c>
      <c r="J150" s="195"/>
      <c r="K150" s="13"/>
    </row>
    <row r="151" spans="1:12" ht="78.75" customHeight="1" x14ac:dyDescent="0.25">
      <c r="A151" s="318"/>
      <c r="B151" s="330"/>
      <c r="C151" s="408"/>
      <c r="D151" s="347"/>
      <c r="E151" s="347"/>
      <c r="F151" s="299"/>
      <c r="G151" s="230" t="s">
        <v>463</v>
      </c>
      <c r="H151" s="191">
        <v>0</v>
      </c>
      <c r="I151" s="191">
        <v>0</v>
      </c>
      <c r="J151" s="231"/>
      <c r="K151" s="210"/>
      <c r="L151" s="180"/>
    </row>
    <row r="152" spans="1:12" ht="78.75" x14ac:dyDescent="0.25">
      <c r="A152" s="318"/>
      <c r="B152" s="330"/>
      <c r="C152" s="408"/>
      <c r="D152" s="347"/>
      <c r="E152" s="347"/>
      <c r="F152" s="299"/>
      <c r="G152" s="232" t="s">
        <v>462</v>
      </c>
      <c r="H152" s="191">
        <v>0</v>
      </c>
      <c r="I152" s="191">
        <v>0</v>
      </c>
      <c r="J152" s="187"/>
      <c r="K152" s="210"/>
      <c r="L152" s="181"/>
    </row>
    <row r="153" spans="1:12" ht="31.5" x14ac:dyDescent="0.25">
      <c r="A153" s="318"/>
      <c r="B153" s="330"/>
      <c r="C153" s="408"/>
      <c r="D153" s="347"/>
      <c r="E153" s="347"/>
      <c r="F153" s="299"/>
      <c r="G153" s="232" t="s">
        <v>479</v>
      </c>
      <c r="H153" s="191">
        <v>35</v>
      </c>
      <c r="I153" s="191">
        <v>0</v>
      </c>
      <c r="J153" s="187">
        <f t="shared" si="5"/>
        <v>0</v>
      </c>
      <c r="K153" s="210" t="s">
        <v>504</v>
      </c>
      <c r="L153" s="181"/>
    </row>
    <row r="154" spans="1:12" ht="63" x14ac:dyDescent="0.25">
      <c r="A154" s="318"/>
      <c r="B154" s="330"/>
      <c r="C154" s="408"/>
      <c r="D154" s="347"/>
      <c r="E154" s="347"/>
      <c r="F154" s="299"/>
      <c r="G154" s="232" t="s">
        <v>480</v>
      </c>
      <c r="H154" s="191">
        <v>270</v>
      </c>
      <c r="I154" s="191">
        <v>0</v>
      </c>
      <c r="J154" s="187">
        <f t="shared" si="5"/>
        <v>0</v>
      </c>
      <c r="K154" s="210" t="s">
        <v>512</v>
      </c>
      <c r="L154" s="181"/>
    </row>
    <row r="155" spans="1:12" ht="31.5" x14ac:dyDescent="0.25">
      <c r="A155" s="318"/>
      <c r="B155" s="330"/>
      <c r="C155" s="408"/>
      <c r="D155" s="347"/>
      <c r="E155" s="347"/>
      <c r="F155" s="299"/>
      <c r="G155" s="232" t="s">
        <v>515</v>
      </c>
      <c r="H155" s="191">
        <v>30</v>
      </c>
      <c r="I155" s="191">
        <v>0</v>
      </c>
      <c r="J155" s="187">
        <f t="shared" si="5"/>
        <v>0</v>
      </c>
      <c r="K155" s="210" t="s">
        <v>504</v>
      </c>
      <c r="L155" s="181"/>
    </row>
    <row r="156" spans="1:12" ht="47.25" x14ac:dyDescent="0.25">
      <c r="A156" s="318"/>
      <c r="B156" s="331"/>
      <c r="C156" s="409"/>
      <c r="D156" s="415"/>
      <c r="E156" s="415"/>
      <c r="F156" s="300"/>
      <c r="G156" s="232" t="s">
        <v>516</v>
      </c>
      <c r="H156" s="191">
        <v>6</v>
      </c>
      <c r="I156" s="191">
        <v>0</v>
      </c>
      <c r="J156" s="187">
        <f t="shared" si="5"/>
        <v>0</v>
      </c>
      <c r="K156" s="210" t="s">
        <v>504</v>
      </c>
      <c r="L156" s="181"/>
    </row>
    <row r="157" spans="1:12" ht="15.75" x14ac:dyDescent="0.25">
      <c r="A157" s="279"/>
      <c r="B157" s="406" t="s">
        <v>21</v>
      </c>
      <c r="C157" s="406"/>
      <c r="D157" s="108">
        <f>SUM(D146:D149)</f>
        <v>27163.85</v>
      </c>
      <c r="E157" s="108">
        <f>SUM(E146:E149)</f>
        <v>0</v>
      </c>
      <c r="F157" s="142">
        <f>E157/D157</f>
        <v>0</v>
      </c>
      <c r="G157" s="141"/>
      <c r="H157" s="141"/>
      <c r="I157" s="182"/>
      <c r="J157" s="145"/>
      <c r="K157" s="144"/>
      <c r="L157" s="13"/>
    </row>
    <row r="158" spans="1:12" ht="15.75" x14ac:dyDescent="0.25">
      <c r="A158" s="317">
        <v>8</v>
      </c>
      <c r="B158" s="339" t="s">
        <v>535</v>
      </c>
      <c r="C158" s="404" t="s">
        <v>15</v>
      </c>
      <c r="D158" s="302">
        <v>121020.23</v>
      </c>
      <c r="E158" s="433">
        <v>20972.597000000002</v>
      </c>
      <c r="F158" s="309">
        <f>E158/D158</f>
        <v>0.1732982741811018</v>
      </c>
      <c r="G158" s="368" t="s">
        <v>464</v>
      </c>
      <c r="H158" s="369"/>
      <c r="I158" s="369"/>
      <c r="J158" s="369"/>
      <c r="K158" s="370"/>
      <c r="L158" s="183"/>
    </row>
    <row r="159" spans="1:12" ht="63" x14ac:dyDescent="0.25">
      <c r="A159" s="318"/>
      <c r="B159" s="340"/>
      <c r="C159" s="405"/>
      <c r="D159" s="302"/>
      <c r="E159" s="434"/>
      <c r="F159" s="311"/>
      <c r="G159" s="156" t="s">
        <v>465</v>
      </c>
      <c r="H159" s="233">
        <v>0</v>
      </c>
      <c r="I159" s="233">
        <v>0</v>
      </c>
      <c r="J159" s="21">
        <v>0</v>
      </c>
      <c r="K159" s="13"/>
      <c r="L159" s="13"/>
    </row>
    <row r="160" spans="1:12" ht="15.75" x14ac:dyDescent="0.25">
      <c r="A160" s="318"/>
      <c r="B160" s="340"/>
      <c r="C160" s="404" t="s">
        <v>63</v>
      </c>
      <c r="D160" s="302">
        <v>128898.47</v>
      </c>
      <c r="E160" s="433">
        <v>0</v>
      </c>
      <c r="F160" s="309">
        <f>E160/D160</f>
        <v>0</v>
      </c>
      <c r="G160" s="320" t="s">
        <v>466</v>
      </c>
      <c r="H160" s="321"/>
      <c r="I160" s="321"/>
      <c r="J160" s="321"/>
      <c r="K160" s="322"/>
      <c r="L160" s="13"/>
    </row>
    <row r="161" spans="1:12" ht="63" x14ac:dyDescent="0.25">
      <c r="A161" s="318"/>
      <c r="B161" s="340"/>
      <c r="C161" s="405"/>
      <c r="D161" s="302"/>
      <c r="E161" s="434"/>
      <c r="F161" s="310"/>
      <c r="G161" s="156" t="s">
        <v>467</v>
      </c>
      <c r="H161" s="233">
        <v>1</v>
      </c>
      <c r="I161" s="210">
        <v>0</v>
      </c>
      <c r="J161" s="21">
        <v>1</v>
      </c>
      <c r="K161" s="229"/>
      <c r="L161" s="184"/>
    </row>
    <row r="162" spans="1:12" ht="63" x14ac:dyDescent="0.25">
      <c r="A162" s="318"/>
      <c r="B162" s="340"/>
      <c r="C162" s="208" t="s">
        <v>115</v>
      </c>
      <c r="D162" s="155">
        <f>'[1]Касса на 01.04.'!E13</f>
        <v>0</v>
      </c>
      <c r="E162" s="234">
        <v>0</v>
      </c>
      <c r="F162" s="21">
        <v>0</v>
      </c>
      <c r="G162" s="156" t="s">
        <v>468</v>
      </c>
      <c r="H162" s="210">
        <v>0</v>
      </c>
      <c r="I162" s="233">
        <v>0</v>
      </c>
      <c r="J162" s="21">
        <v>0</v>
      </c>
      <c r="K162" s="13"/>
      <c r="L162" s="13"/>
    </row>
    <row r="163" spans="1:12" ht="78.75" x14ac:dyDescent="0.25">
      <c r="A163" s="318"/>
      <c r="B163" s="340"/>
      <c r="C163" s="407"/>
      <c r="D163" s="346"/>
      <c r="E163" s="329"/>
      <c r="F163" s="295"/>
      <c r="G163" s="156" t="s">
        <v>469</v>
      </c>
      <c r="H163" s="210">
        <v>0</v>
      </c>
      <c r="I163" s="210">
        <v>0</v>
      </c>
      <c r="J163" s="21">
        <v>0</v>
      </c>
      <c r="K163" s="13"/>
      <c r="L163" s="13"/>
    </row>
    <row r="164" spans="1:12" ht="78.75" x14ac:dyDescent="0.25">
      <c r="A164" s="318"/>
      <c r="B164" s="340"/>
      <c r="C164" s="408"/>
      <c r="D164" s="347"/>
      <c r="E164" s="330"/>
      <c r="F164" s="296"/>
      <c r="G164" s="156" t="s">
        <v>470</v>
      </c>
      <c r="H164" s="233">
        <v>0</v>
      </c>
      <c r="I164" s="233">
        <v>0</v>
      </c>
      <c r="J164" s="21">
        <v>0</v>
      </c>
      <c r="K164" s="229"/>
      <c r="L164" s="184"/>
    </row>
    <row r="165" spans="1:12" ht="15.75" x14ac:dyDescent="0.25">
      <c r="A165" s="318"/>
      <c r="B165" s="340"/>
      <c r="C165" s="408"/>
      <c r="D165" s="347"/>
      <c r="E165" s="330"/>
      <c r="F165" s="296"/>
      <c r="G165" s="320" t="s">
        <v>471</v>
      </c>
      <c r="H165" s="321"/>
      <c r="I165" s="321"/>
      <c r="J165" s="321"/>
      <c r="K165" s="322"/>
      <c r="L165" s="13"/>
    </row>
    <row r="166" spans="1:12" ht="78.75" customHeight="1" x14ac:dyDescent="0.25">
      <c r="A166" s="318"/>
      <c r="B166" s="340"/>
      <c r="C166" s="408"/>
      <c r="D166" s="347"/>
      <c r="E166" s="330"/>
      <c r="F166" s="296"/>
      <c r="G166" s="156" t="s">
        <v>536</v>
      </c>
      <c r="H166" s="210">
        <v>4</v>
      </c>
      <c r="I166" s="210">
        <v>0</v>
      </c>
      <c r="J166" s="292">
        <f>I166/H166</f>
        <v>0</v>
      </c>
      <c r="K166" s="459" t="s">
        <v>566</v>
      </c>
    </row>
    <row r="167" spans="1:12" ht="78.75" customHeight="1" x14ac:dyDescent="0.25">
      <c r="A167" s="318"/>
      <c r="B167" s="340"/>
      <c r="C167" s="408"/>
      <c r="D167" s="347"/>
      <c r="E167" s="330"/>
      <c r="F167" s="296"/>
      <c r="G167" s="156" t="s">
        <v>537</v>
      </c>
      <c r="H167" s="210">
        <v>0</v>
      </c>
      <c r="I167" s="210">
        <v>0</v>
      </c>
      <c r="J167" s="292">
        <v>0</v>
      </c>
      <c r="K167" s="460"/>
    </row>
    <row r="168" spans="1:12" ht="78.75" customHeight="1" x14ac:dyDescent="0.25">
      <c r="A168" s="318"/>
      <c r="B168" s="340"/>
      <c r="C168" s="408"/>
      <c r="D168" s="347"/>
      <c r="E168" s="330"/>
      <c r="F168" s="296"/>
      <c r="G168" s="156" t="s">
        <v>538</v>
      </c>
      <c r="H168" s="210">
        <v>12</v>
      </c>
      <c r="I168" s="210">
        <v>0</v>
      </c>
      <c r="J168" s="292">
        <f>I168/H168</f>
        <v>0</v>
      </c>
      <c r="K168" s="460"/>
    </row>
    <row r="169" spans="1:12" ht="78.75" x14ac:dyDescent="0.25">
      <c r="A169" s="318"/>
      <c r="B169" s="340"/>
      <c r="C169" s="408"/>
      <c r="D169" s="347"/>
      <c r="E169" s="330"/>
      <c r="F169" s="296"/>
      <c r="G169" s="156" t="s">
        <v>539</v>
      </c>
      <c r="H169" s="271">
        <v>16</v>
      </c>
      <c r="I169" s="271">
        <v>0</v>
      </c>
      <c r="J169" s="292">
        <f t="shared" ref="J169:J176" si="6">I169/H169</f>
        <v>0</v>
      </c>
      <c r="K169" s="460"/>
    </row>
    <row r="170" spans="1:12" ht="47.25" x14ac:dyDescent="0.25">
      <c r="A170" s="318"/>
      <c r="B170" s="340"/>
      <c r="C170" s="408"/>
      <c r="D170" s="347"/>
      <c r="E170" s="330"/>
      <c r="F170" s="296"/>
      <c r="G170" s="156" t="s">
        <v>540</v>
      </c>
      <c r="H170" s="271">
        <v>0</v>
      </c>
      <c r="I170" s="271">
        <v>0</v>
      </c>
      <c r="J170" s="292">
        <v>0</v>
      </c>
      <c r="K170" s="460"/>
      <c r="L170" s="212"/>
    </row>
    <row r="171" spans="1:12" ht="47.25" x14ac:dyDescent="0.25">
      <c r="A171" s="318"/>
      <c r="B171" s="340"/>
      <c r="C171" s="408"/>
      <c r="D171" s="347"/>
      <c r="E171" s="330"/>
      <c r="F171" s="296"/>
      <c r="G171" s="156" t="s">
        <v>472</v>
      </c>
      <c r="H171" s="210">
        <v>2</v>
      </c>
      <c r="I171" s="210">
        <v>0</v>
      </c>
      <c r="J171" s="292">
        <f t="shared" si="6"/>
        <v>0</v>
      </c>
      <c r="K171" s="460"/>
      <c r="L171" s="212"/>
    </row>
    <row r="172" spans="1:12" ht="63" x14ac:dyDescent="0.25">
      <c r="A172" s="318"/>
      <c r="B172" s="340"/>
      <c r="C172" s="408"/>
      <c r="D172" s="347"/>
      <c r="E172" s="330"/>
      <c r="F172" s="296"/>
      <c r="G172" s="156" t="s">
        <v>541</v>
      </c>
      <c r="H172" s="210">
        <v>3</v>
      </c>
      <c r="I172" s="210">
        <v>0</v>
      </c>
      <c r="J172" s="292">
        <f t="shared" si="6"/>
        <v>0</v>
      </c>
      <c r="K172" s="460"/>
      <c r="L172" s="212"/>
    </row>
    <row r="173" spans="1:12" ht="63" x14ac:dyDescent="0.25">
      <c r="A173" s="318"/>
      <c r="B173" s="340"/>
      <c r="C173" s="408"/>
      <c r="D173" s="347"/>
      <c r="E173" s="330"/>
      <c r="F173" s="296"/>
      <c r="G173" s="258" t="s">
        <v>542</v>
      </c>
      <c r="H173" s="21">
        <v>0.308</v>
      </c>
      <c r="I173" s="210">
        <v>0</v>
      </c>
      <c r="J173" s="292">
        <f t="shared" si="6"/>
        <v>0</v>
      </c>
      <c r="K173" s="460"/>
      <c r="L173" s="184"/>
    </row>
    <row r="174" spans="1:12" ht="63" x14ac:dyDescent="0.25">
      <c r="A174" s="318"/>
      <c r="B174" s="340"/>
      <c r="C174" s="408"/>
      <c r="D174" s="347"/>
      <c r="E174" s="330"/>
      <c r="F174" s="296"/>
      <c r="G174" s="258" t="s">
        <v>543</v>
      </c>
      <c r="H174" s="223">
        <v>0.5</v>
      </c>
      <c r="I174" s="210">
        <v>0</v>
      </c>
      <c r="J174" s="292">
        <f t="shared" si="6"/>
        <v>0</v>
      </c>
      <c r="K174" s="460"/>
      <c r="L174" s="212"/>
    </row>
    <row r="175" spans="1:12" ht="63" x14ac:dyDescent="0.25">
      <c r="A175" s="318"/>
      <c r="B175" s="340"/>
      <c r="C175" s="408"/>
      <c r="D175" s="347"/>
      <c r="E175" s="330"/>
      <c r="F175" s="296"/>
      <c r="G175" s="156" t="s">
        <v>544</v>
      </c>
      <c r="H175" s="223">
        <v>0.44</v>
      </c>
      <c r="I175" s="210">
        <v>0</v>
      </c>
      <c r="J175" s="292">
        <f t="shared" si="6"/>
        <v>0</v>
      </c>
      <c r="K175" s="460"/>
      <c r="L175" s="212"/>
    </row>
    <row r="176" spans="1:12" ht="78.75" x14ac:dyDescent="0.25">
      <c r="A176" s="318"/>
      <c r="B176" s="340"/>
      <c r="C176" s="408"/>
      <c r="D176" s="347"/>
      <c r="E176" s="330"/>
      <c r="F176" s="296"/>
      <c r="G176" s="156" t="s">
        <v>545</v>
      </c>
      <c r="H176" s="223">
        <v>0.32</v>
      </c>
      <c r="I176" s="210">
        <v>0</v>
      </c>
      <c r="J176" s="292">
        <f t="shared" si="6"/>
        <v>0</v>
      </c>
      <c r="K176" s="461"/>
      <c r="L176" s="212"/>
    </row>
    <row r="177" spans="1:12" ht="15.75" x14ac:dyDescent="0.25">
      <c r="A177" s="318"/>
      <c r="B177" s="340"/>
      <c r="C177" s="408"/>
      <c r="D177" s="347"/>
      <c r="E177" s="330"/>
      <c r="F177" s="296"/>
      <c r="G177" s="320" t="s">
        <v>473</v>
      </c>
      <c r="H177" s="324"/>
      <c r="I177" s="324"/>
      <c r="J177" s="324"/>
      <c r="K177" s="325"/>
      <c r="L177" s="13"/>
    </row>
    <row r="178" spans="1:12" ht="47.25" x14ac:dyDescent="0.25">
      <c r="A178" s="319"/>
      <c r="B178" s="341"/>
      <c r="C178" s="409"/>
      <c r="D178" s="415"/>
      <c r="E178" s="331"/>
      <c r="F178" s="297"/>
      <c r="G178" s="156" t="s">
        <v>474</v>
      </c>
      <c r="H178" s="192">
        <v>0</v>
      </c>
      <c r="I178" s="192">
        <v>0</v>
      </c>
      <c r="J178" s="187">
        <v>0</v>
      </c>
      <c r="K178" s="13"/>
      <c r="L178" s="13"/>
    </row>
    <row r="179" spans="1:12" ht="15.75" x14ac:dyDescent="0.25">
      <c r="A179" s="273"/>
      <c r="B179" s="454" t="s">
        <v>21</v>
      </c>
      <c r="C179" s="455"/>
      <c r="D179" s="108">
        <f>SUM(D158:D161)</f>
        <v>249918.7</v>
      </c>
      <c r="E179" s="109">
        <f>SUM(E158:E161)</f>
        <v>20972.597000000002</v>
      </c>
      <c r="F179" s="110">
        <f>E179/D179</f>
        <v>8.3917678028894993E-2</v>
      </c>
      <c r="G179" s="111"/>
      <c r="H179" s="112"/>
      <c r="I179" s="112"/>
      <c r="J179" s="112"/>
      <c r="K179" s="113"/>
    </row>
    <row r="180" spans="1:12" ht="15.75" x14ac:dyDescent="0.25">
      <c r="A180" s="317">
        <v>9</v>
      </c>
      <c r="B180" s="329" t="s">
        <v>643</v>
      </c>
      <c r="C180" s="301" t="s">
        <v>15</v>
      </c>
      <c r="D180" s="302">
        <v>30674.57</v>
      </c>
      <c r="E180" s="302">
        <v>7699.973</v>
      </c>
      <c r="F180" s="312">
        <f>E180/D180</f>
        <v>0.25102138351083653</v>
      </c>
      <c r="G180" s="374" t="s">
        <v>117</v>
      </c>
      <c r="H180" s="375"/>
      <c r="I180" s="375"/>
      <c r="J180" s="375"/>
      <c r="K180" s="376"/>
    </row>
    <row r="181" spans="1:12" ht="51" customHeight="1" x14ac:dyDescent="0.25">
      <c r="A181" s="318"/>
      <c r="B181" s="330"/>
      <c r="C181" s="301"/>
      <c r="D181" s="302"/>
      <c r="E181" s="302"/>
      <c r="F181" s="312"/>
      <c r="G181" s="156" t="s">
        <v>118</v>
      </c>
      <c r="H181" s="215">
        <v>111</v>
      </c>
      <c r="I181" s="13">
        <v>37</v>
      </c>
      <c r="J181" s="195">
        <f t="shared" ref="J181:J182" si="7">I181/H181</f>
        <v>0.33333333333333331</v>
      </c>
      <c r="K181" s="210"/>
    </row>
    <row r="182" spans="1:12" ht="47.25" x14ac:dyDescent="0.25">
      <c r="A182" s="318"/>
      <c r="B182" s="330"/>
      <c r="C182" s="301"/>
      <c r="D182" s="302"/>
      <c r="E182" s="302"/>
      <c r="F182" s="312"/>
      <c r="G182" s="156" t="s">
        <v>119</v>
      </c>
      <c r="H182" s="207">
        <v>59</v>
      </c>
      <c r="I182" s="13">
        <v>0</v>
      </c>
      <c r="J182" s="195">
        <f t="shared" si="7"/>
        <v>0</v>
      </c>
      <c r="K182" s="13" t="s">
        <v>605</v>
      </c>
    </row>
    <row r="183" spans="1:12" ht="63" x14ac:dyDescent="0.25">
      <c r="A183" s="318"/>
      <c r="B183" s="330"/>
      <c r="C183" s="301"/>
      <c r="D183" s="302"/>
      <c r="E183" s="302"/>
      <c r="F183" s="312"/>
      <c r="G183" s="211" t="s">
        <v>606</v>
      </c>
      <c r="H183" s="213">
        <v>56.1</v>
      </c>
      <c r="I183" s="236">
        <v>0</v>
      </c>
      <c r="J183" s="195">
        <f t="shared" ref="J183:J188" si="8">I183/H183</f>
        <v>0</v>
      </c>
      <c r="K183" s="13" t="s">
        <v>605</v>
      </c>
    </row>
    <row r="184" spans="1:12" ht="63" x14ac:dyDescent="0.25">
      <c r="A184" s="318"/>
      <c r="B184" s="330"/>
      <c r="C184" s="301"/>
      <c r="D184" s="302"/>
      <c r="E184" s="302"/>
      <c r="F184" s="312"/>
      <c r="G184" s="211" t="s">
        <v>441</v>
      </c>
      <c r="H184" s="213">
        <v>26.9</v>
      </c>
      <c r="I184" s="236">
        <v>0</v>
      </c>
      <c r="J184" s="195">
        <f t="shared" si="8"/>
        <v>0</v>
      </c>
      <c r="K184" s="13" t="s">
        <v>605</v>
      </c>
    </row>
    <row r="185" spans="1:12" ht="31.5" x14ac:dyDescent="0.25">
      <c r="A185" s="318"/>
      <c r="B185" s="330"/>
      <c r="C185" s="301"/>
      <c r="D185" s="302"/>
      <c r="E185" s="302"/>
      <c r="F185" s="312"/>
      <c r="G185" s="156" t="s">
        <v>120</v>
      </c>
      <c r="H185" s="204">
        <v>120000</v>
      </c>
      <c r="I185" s="204">
        <v>53473</v>
      </c>
      <c r="J185" s="195">
        <f t="shared" si="8"/>
        <v>0.44560833333333333</v>
      </c>
      <c r="K185" s="210"/>
    </row>
    <row r="186" spans="1:12" ht="47.25" x14ac:dyDescent="0.25">
      <c r="A186" s="318"/>
      <c r="B186" s="330"/>
      <c r="C186" s="301"/>
      <c r="D186" s="302"/>
      <c r="E186" s="302"/>
      <c r="F186" s="312"/>
      <c r="G186" s="156" t="s">
        <v>607</v>
      </c>
      <c r="H186" s="204">
        <v>1</v>
      </c>
      <c r="I186" s="204">
        <v>0</v>
      </c>
      <c r="J186" s="195">
        <f t="shared" si="8"/>
        <v>0</v>
      </c>
      <c r="K186" s="13"/>
    </row>
    <row r="187" spans="1:12" ht="63" x14ac:dyDescent="0.25">
      <c r="A187" s="318"/>
      <c r="B187" s="330"/>
      <c r="C187" s="301"/>
      <c r="D187" s="302"/>
      <c r="E187" s="302"/>
      <c r="F187" s="312"/>
      <c r="G187" s="156" t="s">
        <v>121</v>
      </c>
      <c r="H187" s="213">
        <v>42.3</v>
      </c>
      <c r="I187" s="213">
        <v>0</v>
      </c>
      <c r="J187" s="195">
        <f t="shared" si="8"/>
        <v>0</v>
      </c>
      <c r="K187" s="13" t="s">
        <v>605</v>
      </c>
    </row>
    <row r="188" spans="1:12" ht="63" x14ac:dyDescent="0.25">
      <c r="A188" s="318"/>
      <c r="B188" s="330"/>
      <c r="C188" s="301"/>
      <c r="D188" s="302"/>
      <c r="E188" s="302"/>
      <c r="F188" s="312"/>
      <c r="G188" s="156" t="s">
        <v>608</v>
      </c>
      <c r="H188" s="271">
        <v>1</v>
      </c>
      <c r="I188" s="271">
        <v>0</v>
      </c>
      <c r="J188" s="293">
        <f t="shared" si="8"/>
        <v>0</v>
      </c>
      <c r="K188" s="286"/>
    </row>
    <row r="189" spans="1:12" ht="15.75" x14ac:dyDescent="0.25">
      <c r="A189" s="318"/>
      <c r="B189" s="330"/>
      <c r="C189" s="301" t="s">
        <v>63</v>
      </c>
      <c r="D189" s="302">
        <v>0</v>
      </c>
      <c r="E189" s="302">
        <v>0</v>
      </c>
      <c r="F189" s="312">
        <v>0</v>
      </c>
      <c r="G189" s="360" t="s">
        <v>122</v>
      </c>
      <c r="H189" s="377"/>
      <c r="I189" s="377"/>
      <c r="J189" s="377"/>
      <c r="K189" s="378"/>
    </row>
    <row r="190" spans="1:12" ht="110.25" x14ac:dyDescent="0.25">
      <c r="A190" s="318"/>
      <c r="B190" s="330"/>
      <c r="C190" s="301"/>
      <c r="D190" s="302"/>
      <c r="E190" s="302"/>
      <c r="F190" s="312"/>
      <c r="G190" s="156" t="s">
        <v>123</v>
      </c>
      <c r="H190" s="215">
        <v>111</v>
      </c>
      <c r="I190" s="204">
        <v>37</v>
      </c>
      <c r="J190" s="195">
        <f>I190/H190</f>
        <v>0.33333333333333331</v>
      </c>
      <c r="K190" s="210"/>
    </row>
    <row r="191" spans="1:12" ht="94.5" x14ac:dyDescent="0.25">
      <c r="A191" s="319"/>
      <c r="B191" s="331"/>
      <c r="C191" s="301"/>
      <c r="D191" s="302"/>
      <c r="E191" s="302"/>
      <c r="F191" s="312"/>
      <c r="G191" s="158" t="s">
        <v>124</v>
      </c>
      <c r="H191" s="237">
        <v>15</v>
      </c>
      <c r="I191" s="90">
        <v>0</v>
      </c>
      <c r="J191" s="195">
        <f>I191/H191</f>
        <v>0</v>
      </c>
      <c r="K191" s="13" t="s">
        <v>609</v>
      </c>
    </row>
    <row r="192" spans="1:12" ht="15.75" x14ac:dyDescent="0.25">
      <c r="A192" s="112"/>
      <c r="B192" s="342" t="s">
        <v>21</v>
      </c>
      <c r="C192" s="343"/>
      <c r="D192" s="117">
        <f>D180+D189</f>
        <v>30674.57</v>
      </c>
      <c r="E192" s="117">
        <f>E180+E189</f>
        <v>7699.973</v>
      </c>
      <c r="F192" s="118">
        <f>E192/D192</f>
        <v>0.25102138351083653</v>
      </c>
      <c r="G192" s="111"/>
      <c r="H192" s="112"/>
      <c r="I192" s="112"/>
      <c r="J192" s="112"/>
      <c r="K192" s="113"/>
    </row>
    <row r="193" spans="1:11" ht="15.75" customHeight="1" x14ac:dyDescent="0.25">
      <c r="A193" s="317">
        <v>10</v>
      </c>
      <c r="B193" s="329" t="s">
        <v>644</v>
      </c>
      <c r="C193" s="301" t="s">
        <v>15</v>
      </c>
      <c r="D193" s="302">
        <v>173292.33</v>
      </c>
      <c r="E193" s="302">
        <v>38081.599999999999</v>
      </c>
      <c r="F193" s="312">
        <f>E193/D193</f>
        <v>0.21975352284777983</v>
      </c>
      <c r="G193" s="368" t="s">
        <v>126</v>
      </c>
      <c r="H193" s="369"/>
      <c r="I193" s="369"/>
      <c r="J193" s="369"/>
      <c r="K193" s="370"/>
    </row>
    <row r="194" spans="1:11" ht="78.75" x14ac:dyDescent="0.25">
      <c r="A194" s="318"/>
      <c r="B194" s="330"/>
      <c r="C194" s="301"/>
      <c r="D194" s="302"/>
      <c r="E194" s="302"/>
      <c r="F194" s="312"/>
      <c r="G194" s="156" t="s">
        <v>127</v>
      </c>
      <c r="H194" s="13">
        <v>1</v>
      </c>
      <c r="I194" s="13">
        <v>0</v>
      </c>
      <c r="J194" s="195">
        <v>0</v>
      </c>
      <c r="K194" s="13" t="s">
        <v>592</v>
      </c>
    </row>
    <row r="195" spans="1:11" ht="78.75" x14ac:dyDescent="0.25">
      <c r="A195" s="318"/>
      <c r="B195" s="330"/>
      <c r="C195" s="301"/>
      <c r="D195" s="302"/>
      <c r="E195" s="302"/>
      <c r="F195" s="312"/>
      <c r="G195" s="156" t="s">
        <v>586</v>
      </c>
      <c r="H195" s="13">
        <v>64.3</v>
      </c>
      <c r="I195" s="13">
        <v>0</v>
      </c>
      <c r="J195" s="195">
        <v>0</v>
      </c>
      <c r="K195" s="13" t="s">
        <v>592</v>
      </c>
    </row>
    <row r="196" spans="1:11" ht="31.5" x14ac:dyDescent="0.25">
      <c r="A196" s="318"/>
      <c r="B196" s="330"/>
      <c r="C196" s="301"/>
      <c r="D196" s="302"/>
      <c r="E196" s="302"/>
      <c r="F196" s="312"/>
      <c r="G196" s="156" t="s">
        <v>587</v>
      </c>
      <c r="H196" s="13">
        <v>1</v>
      </c>
      <c r="I196" s="13">
        <v>0</v>
      </c>
      <c r="J196" s="195">
        <v>0</v>
      </c>
      <c r="K196" s="13" t="s">
        <v>593</v>
      </c>
    </row>
    <row r="197" spans="1:11" ht="63" x14ac:dyDescent="0.25">
      <c r="A197" s="318"/>
      <c r="B197" s="330"/>
      <c r="C197" s="301"/>
      <c r="D197" s="302"/>
      <c r="E197" s="302"/>
      <c r="F197" s="312"/>
      <c r="G197" s="156" t="s">
        <v>588</v>
      </c>
      <c r="H197" s="13">
        <v>1</v>
      </c>
      <c r="I197" s="13">
        <v>0</v>
      </c>
      <c r="J197" s="195">
        <v>0</v>
      </c>
      <c r="K197" s="13" t="s">
        <v>593</v>
      </c>
    </row>
    <row r="198" spans="1:11" ht="15.75" x14ac:dyDescent="0.25">
      <c r="A198" s="318"/>
      <c r="B198" s="330"/>
      <c r="C198" s="301" t="s">
        <v>63</v>
      </c>
      <c r="D198" s="302">
        <v>79745.33</v>
      </c>
      <c r="E198" s="302">
        <v>0</v>
      </c>
      <c r="F198" s="312">
        <f>E198/D198</f>
        <v>0</v>
      </c>
      <c r="G198" s="320" t="s">
        <v>128</v>
      </c>
      <c r="H198" s="321"/>
      <c r="I198" s="321"/>
      <c r="J198" s="321"/>
      <c r="K198" s="322"/>
    </row>
    <row r="199" spans="1:11" ht="63" x14ac:dyDescent="0.25">
      <c r="A199" s="318"/>
      <c r="B199" s="330"/>
      <c r="C199" s="301"/>
      <c r="D199" s="302"/>
      <c r="E199" s="302"/>
      <c r="F199" s="312"/>
      <c r="G199" s="156" t="s">
        <v>389</v>
      </c>
      <c r="H199" s="210">
        <v>0</v>
      </c>
      <c r="I199" s="210">
        <v>0</v>
      </c>
      <c r="J199" s="238">
        <v>0</v>
      </c>
      <c r="K199" s="244"/>
    </row>
    <row r="200" spans="1:11" ht="31.5" x14ac:dyDescent="0.25">
      <c r="A200" s="318"/>
      <c r="B200" s="330"/>
      <c r="C200" s="301"/>
      <c r="D200" s="302"/>
      <c r="E200" s="302"/>
      <c r="F200" s="312"/>
      <c r="G200" s="156" t="s">
        <v>129</v>
      </c>
      <c r="H200" s="13">
        <v>2443</v>
      </c>
      <c r="I200" s="13">
        <v>984</v>
      </c>
      <c r="J200" s="195">
        <f>I200/H200</f>
        <v>0.4027834629553827</v>
      </c>
      <c r="K200" s="13" t="s">
        <v>592</v>
      </c>
    </row>
    <row r="201" spans="1:11" ht="15.75" x14ac:dyDescent="0.25">
      <c r="A201" s="318"/>
      <c r="B201" s="330"/>
      <c r="C201" s="313" t="s">
        <v>27</v>
      </c>
      <c r="D201" s="314">
        <v>7040</v>
      </c>
      <c r="E201" s="314">
        <v>0</v>
      </c>
      <c r="F201" s="312">
        <f>E201/D201</f>
        <v>0</v>
      </c>
      <c r="G201" s="320" t="s">
        <v>130</v>
      </c>
      <c r="H201" s="321"/>
      <c r="I201" s="321"/>
      <c r="J201" s="321"/>
      <c r="K201" s="322"/>
    </row>
    <row r="202" spans="1:11" ht="31.5" customHeight="1" x14ac:dyDescent="0.25">
      <c r="A202" s="318"/>
      <c r="B202" s="330"/>
      <c r="C202" s="313"/>
      <c r="D202" s="314"/>
      <c r="E202" s="314"/>
      <c r="F202" s="312"/>
      <c r="G202" s="156" t="s">
        <v>131</v>
      </c>
      <c r="H202" s="204">
        <v>1000</v>
      </c>
      <c r="I202" s="239">
        <v>489</v>
      </c>
      <c r="J202" s="195">
        <f>I202/H202</f>
        <v>0.48899999999999999</v>
      </c>
      <c r="K202" s="13" t="s">
        <v>592</v>
      </c>
    </row>
    <row r="203" spans="1:11" ht="15.75" x14ac:dyDescent="0.25">
      <c r="A203" s="318"/>
      <c r="B203" s="330"/>
      <c r="C203" s="313"/>
      <c r="D203" s="314"/>
      <c r="E203" s="314"/>
      <c r="F203" s="312"/>
      <c r="G203" s="320" t="s">
        <v>132</v>
      </c>
      <c r="H203" s="321"/>
      <c r="I203" s="321"/>
      <c r="J203" s="321"/>
      <c r="K203" s="322"/>
    </row>
    <row r="204" spans="1:11" ht="31.5" x14ac:dyDescent="0.25">
      <c r="A204" s="318"/>
      <c r="B204" s="330"/>
      <c r="C204" s="313"/>
      <c r="D204" s="314"/>
      <c r="E204" s="314"/>
      <c r="F204" s="312"/>
      <c r="G204" s="156" t="s">
        <v>133</v>
      </c>
      <c r="H204" s="204">
        <v>41</v>
      </c>
      <c r="I204" s="204">
        <v>11</v>
      </c>
      <c r="J204" s="195">
        <f>I204/H204</f>
        <v>0.26829268292682928</v>
      </c>
      <c r="K204" s="13" t="s">
        <v>592</v>
      </c>
    </row>
    <row r="205" spans="1:11" ht="63" x14ac:dyDescent="0.25">
      <c r="A205" s="318"/>
      <c r="B205" s="330"/>
      <c r="C205" s="313"/>
      <c r="D205" s="314"/>
      <c r="E205" s="314"/>
      <c r="F205" s="312"/>
      <c r="G205" s="156" t="s">
        <v>134</v>
      </c>
      <c r="H205" s="204">
        <v>324391</v>
      </c>
      <c r="I205" s="204">
        <v>103909</v>
      </c>
      <c r="J205" s="195">
        <f>I205/H205</f>
        <v>0.32032023083254468</v>
      </c>
      <c r="K205" s="13" t="s">
        <v>592</v>
      </c>
    </row>
    <row r="206" spans="1:11" ht="47.25" x14ac:dyDescent="0.25">
      <c r="A206" s="318"/>
      <c r="B206" s="330"/>
      <c r="C206" s="313"/>
      <c r="D206" s="314"/>
      <c r="E206" s="314"/>
      <c r="F206" s="312"/>
      <c r="G206" s="156" t="s">
        <v>589</v>
      </c>
      <c r="H206" s="205">
        <v>0.85</v>
      </c>
      <c r="I206" s="205">
        <v>0.85</v>
      </c>
      <c r="J206" s="195">
        <f>I206/H206</f>
        <v>1</v>
      </c>
      <c r="K206" s="13"/>
    </row>
    <row r="207" spans="1:11" ht="78.75" x14ac:dyDescent="0.25">
      <c r="A207" s="318"/>
      <c r="B207" s="330"/>
      <c r="C207" s="313"/>
      <c r="D207" s="314"/>
      <c r="E207" s="314"/>
      <c r="F207" s="312"/>
      <c r="G207" s="156" t="s">
        <v>590</v>
      </c>
      <c r="H207" s="205">
        <v>0.85</v>
      </c>
      <c r="I207" s="205">
        <v>0.85</v>
      </c>
      <c r="J207" s="195">
        <f>I207/H207</f>
        <v>1</v>
      </c>
      <c r="K207" s="13" t="s">
        <v>592</v>
      </c>
    </row>
    <row r="208" spans="1:11" ht="15.75" x14ac:dyDescent="0.25">
      <c r="A208" s="318"/>
      <c r="B208" s="330"/>
      <c r="C208" s="313"/>
      <c r="D208" s="314"/>
      <c r="E208" s="314"/>
      <c r="F208" s="312"/>
      <c r="G208" s="320" t="s">
        <v>135</v>
      </c>
      <c r="H208" s="321"/>
      <c r="I208" s="321"/>
      <c r="J208" s="321"/>
      <c r="K208" s="322"/>
    </row>
    <row r="209" spans="1:11" ht="78.75" x14ac:dyDescent="0.25">
      <c r="A209" s="318"/>
      <c r="B209" s="330"/>
      <c r="C209" s="313"/>
      <c r="D209" s="314"/>
      <c r="E209" s="314"/>
      <c r="F209" s="312"/>
      <c r="G209" s="156" t="s">
        <v>136</v>
      </c>
      <c r="H209" s="205">
        <v>0.12</v>
      </c>
      <c r="I209" s="205">
        <v>0.02</v>
      </c>
      <c r="J209" s="195">
        <f>I209/H209</f>
        <v>0.16666666666666669</v>
      </c>
      <c r="K209" s="13" t="s">
        <v>592</v>
      </c>
    </row>
    <row r="210" spans="1:11" ht="15.75" x14ac:dyDescent="0.25">
      <c r="A210" s="318"/>
      <c r="B210" s="330"/>
      <c r="C210" s="313"/>
      <c r="D210" s="314"/>
      <c r="E210" s="314"/>
      <c r="F210" s="312"/>
      <c r="G210" s="320" t="s">
        <v>137</v>
      </c>
      <c r="H210" s="321"/>
      <c r="I210" s="321"/>
      <c r="J210" s="321"/>
      <c r="K210" s="322"/>
    </row>
    <row r="211" spans="1:11" ht="78.75" x14ac:dyDescent="0.25">
      <c r="A211" s="318"/>
      <c r="B211" s="330"/>
      <c r="C211" s="313"/>
      <c r="D211" s="314"/>
      <c r="E211" s="314"/>
      <c r="F211" s="312"/>
      <c r="G211" s="158" t="s">
        <v>138</v>
      </c>
      <c r="H211" s="283">
        <v>0.95</v>
      </c>
      <c r="I211" s="154">
        <v>1.0249999999999999</v>
      </c>
      <c r="J211" s="154">
        <f>I211/H211</f>
        <v>1.0789473684210527</v>
      </c>
      <c r="K211" s="13"/>
    </row>
    <row r="212" spans="1:11" ht="94.5" x14ac:dyDescent="0.25">
      <c r="A212" s="319"/>
      <c r="B212" s="331"/>
      <c r="C212" s="313"/>
      <c r="D212" s="314"/>
      <c r="E212" s="314"/>
      <c r="F212" s="312"/>
      <c r="G212" s="158" t="s">
        <v>591</v>
      </c>
      <c r="H212" s="283">
        <v>1</v>
      </c>
      <c r="I212" s="154">
        <v>0.96330000000000005</v>
      </c>
      <c r="J212" s="154">
        <f>I212/H212</f>
        <v>0.96330000000000005</v>
      </c>
      <c r="K212" s="13" t="s">
        <v>592</v>
      </c>
    </row>
    <row r="213" spans="1:11" ht="15.75" x14ac:dyDescent="0.25">
      <c r="A213" s="112"/>
      <c r="B213" s="342" t="s">
        <v>21</v>
      </c>
      <c r="C213" s="343"/>
      <c r="D213" s="119">
        <f>SUM(D193:D207)</f>
        <v>260077.65999999997</v>
      </c>
      <c r="E213" s="119">
        <f>SUM(E193:E207)</f>
        <v>38081.599999999999</v>
      </c>
      <c r="F213" s="120">
        <f>E213/D213</f>
        <v>0.14642395659819457</v>
      </c>
      <c r="G213" s="111"/>
      <c r="H213" s="112"/>
      <c r="I213" s="112"/>
      <c r="J213" s="112"/>
      <c r="K213" s="113"/>
    </row>
    <row r="214" spans="1:11" ht="15.75" x14ac:dyDescent="0.25">
      <c r="A214" s="317">
        <v>11</v>
      </c>
      <c r="B214" s="339" t="s">
        <v>560</v>
      </c>
      <c r="C214" s="295" t="s">
        <v>15</v>
      </c>
      <c r="D214" s="303">
        <v>12744.57</v>
      </c>
      <c r="E214" s="303">
        <v>2881.82</v>
      </c>
      <c r="F214" s="309">
        <f>E214/D214</f>
        <v>0.22612139915273721</v>
      </c>
      <c r="G214" s="320" t="s">
        <v>139</v>
      </c>
      <c r="H214" s="321"/>
      <c r="I214" s="321"/>
      <c r="J214" s="321"/>
      <c r="K214" s="322"/>
    </row>
    <row r="215" spans="1:11" ht="63" x14ac:dyDescent="0.25">
      <c r="A215" s="318"/>
      <c r="B215" s="340"/>
      <c r="C215" s="296"/>
      <c r="D215" s="304"/>
      <c r="E215" s="304"/>
      <c r="F215" s="310"/>
      <c r="G215" s="156" t="s">
        <v>140</v>
      </c>
      <c r="H215" s="13">
        <v>114</v>
      </c>
      <c r="I215" s="13">
        <v>20</v>
      </c>
      <c r="J215" s="195">
        <f>I215/H215</f>
        <v>0.17543859649122806</v>
      </c>
      <c r="K215" s="13"/>
    </row>
    <row r="216" spans="1:11" ht="15.75" x14ac:dyDescent="0.25">
      <c r="A216" s="318"/>
      <c r="B216" s="340"/>
      <c r="C216" s="296"/>
      <c r="D216" s="304"/>
      <c r="E216" s="304"/>
      <c r="F216" s="310"/>
      <c r="G216" s="320" t="s">
        <v>141</v>
      </c>
      <c r="H216" s="321"/>
      <c r="I216" s="321"/>
      <c r="J216" s="321"/>
      <c r="K216" s="322"/>
    </row>
    <row r="217" spans="1:11" ht="63" x14ac:dyDescent="0.25">
      <c r="A217" s="318"/>
      <c r="B217" s="340"/>
      <c r="C217" s="296"/>
      <c r="D217" s="304"/>
      <c r="E217" s="304"/>
      <c r="F217" s="310"/>
      <c r="G217" s="156" t="s">
        <v>142</v>
      </c>
      <c r="H217" s="13">
        <v>25</v>
      </c>
      <c r="I217" s="13">
        <v>12</v>
      </c>
      <c r="J217" s="195">
        <f>I217/H217</f>
        <v>0.48</v>
      </c>
      <c r="K217" s="210"/>
    </row>
    <row r="218" spans="1:11" ht="31.5" x14ac:dyDescent="0.25">
      <c r="A218" s="318"/>
      <c r="B218" s="340"/>
      <c r="C218" s="296"/>
      <c r="D218" s="304"/>
      <c r="E218" s="304"/>
      <c r="F218" s="310"/>
      <c r="G218" s="156" t="s">
        <v>143</v>
      </c>
      <c r="H218" s="13">
        <v>1070</v>
      </c>
      <c r="I218" s="13">
        <v>307</v>
      </c>
      <c r="J218" s="195">
        <f>I218/H218</f>
        <v>0.28691588785046729</v>
      </c>
      <c r="K218" s="13" t="s">
        <v>547</v>
      </c>
    </row>
    <row r="219" spans="1:11" ht="31.5" x14ac:dyDescent="0.25">
      <c r="A219" s="318"/>
      <c r="B219" s="340"/>
      <c r="C219" s="296"/>
      <c r="D219" s="304"/>
      <c r="E219" s="304"/>
      <c r="F219" s="310"/>
      <c r="G219" s="156" t="s">
        <v>548</v>
      </c>
      <c r="H219" s="205">
        <v>0.1</v>
      </c>
      <c r="I219" s="195">
        <v>2.9000000000000001E-2</v>
      </c>
      <c r="J219" s="195">
        <f>I219/H219</f>
        <v>0.28999999999999998</v>
      </c>
      <c r="K219" s="13"/>
    </row>
    <row r="220" spans="1:11" ht="31.5" x14ac:dyDescent="0.25">
      <c r="A220" s="318"/>
      <c r="B220" s="340"/>
      <c r="C220" s="296"/>
      <c r="D220" s="304"/>
      <c r="E220" s="304"/>
      <c r="F220" s="310"/>
      <c r="G220" s="156" t="s">
        <v>549</v>
      </c>
      <c r="H220" s="205">
        <v>0.5</v>
      </c>
      <c r="I220" s="13">
        <v>0</v>
      </c>
      <c r="J220" s="195">
        <f>I220/H220</f>
        <v>0</v>
      </c>
      <c r="K220" s="13" t="s">
        <v>550</v>
      </c>
    </row>
    <row r="221" spans="1:11" ht="47.25" x14ac:dyDescent="0.25">
      <c r="A221" s="318"/>
      <c r="B221" s="340"/>
      <c r="C221" s="296"/>
      <c r="D221" s="304"/>
      <c r="E221" s="304"/>
      <c r="F221" s="310"/>
      <c r="G221" s="258" t="s">
        <v>551</v>
      </c>
      <c r="H221" s="271">
        <v>7</v>
      </c>
      <c r="I221" s="271">
        <v>0</v>
      </c>
      <c r="J221" s="21">
        <f>I221/H221</f>
        <v>0</v>
      </c>
      <c r="K221" s="239" t="s">
        <v>552</v>
      </c>
    </row>
    <row r="222" spans="1:11" ht="15.75" x14ac:dyDescent="0.25">
      <c r="A222" s="318"/>
      <c r="B222" s="340"/>
      <c r="C222" s="297"/>
      <c r="D222" s="305"/>
      <c r="E222" s="305"/>
      <c r="F222" s="311"/>
      <c r="G222" s="320" t="s">
        <v>144</v>
      </c>
      <c r="H222" s="321"/>
      <c r="I222" s="321"/>
      <c r="J222" s="321"/>
      <c r="K222" s="322"/>
    </row>
    <row r="223" spans="1:11" ht="47.25" x14ac:dyDescent="0.25">
      <c r="A223" s="318"/>
      <c r="B223" s="340"/>
      <c r="C223" s="295" t="s">
        <v>63</v>
      </c>
      <c r="D223" s="303">
        <v>4365.72</v>
      </c>
      <c r="E223" s="303">
        <v>0</v>
      </c>
      <c r="F223" s="309">
        <f>E223/D223</f>
        <v>0</v>
      </c>
      <c r="G223" s="156" t="s">
        <v>145</v>
      </c>
      <c r="H223" s="13">
        <v>120</v>
      </c>
      <c r="I223" s="13">
        <v>51</v>
      </c>
      <c r="J223" s="195">
        <f>I223/H223</f>
        <v>0.42499999999999999</v>
      </c>
      <c r="K223" s="13"/>
    </row>
    <row r="224" spans="1:11" ht="47.25" x14ac:dyDescent="0.25">
      <c r="A224" s="318"/>
      <c r="B224" s="340"/>
      <c r="C224" s="296"/>
      <c r="D224" s="304"/>
      <c r="E224" s="304"/>
      <c r="F224" s="310"/>
      <c r="G224" s="156" t="s">
        <v>663</v>
      </c>
      <c r="H224" s="195">
        <v>0.23100000000000001</v>
      </c>
      <c r="I224" s="195">
        <v>0.115</v>
      </c>
      <c r="J224" s="195">
        <f t="shared" ref="J224:J227" si="9">I224/H224</f>
        <v>0.49783549783549785</v>
      </c>
      <c r="K224" s="13" t="s">
        <v>554</v>
      </c>
    </row>
    <row r="225" spans="1:11" ht="47.25" x14ac:dyDescent="0.25">
      <c r="A225" s="318"/>
      <c r="B225" s="340"/>
      <c r="C225" s="296"/>
      <c r="D225" s="304"/>
      <c r="E225" s="304"/>
      <c r="F225" s="310"/>
      <c r="G225" s="156" t="s">
        <v>553</v>
      </c>
      <c r="H225" s="195">
        <v>0.5917</v>
      </c>
      <c r="I225" s="195">
        <v>0.2324</v>
      </c>
      <c r="J225" s="195">
        <f t="shared" si="9"/>
        <v>0.39276660469832686</v>
      </c>
      <c r="K225" s="13" t="s">
        <v>555</v>
      </c>
    </row>
    <row r="226" spans="1:11" ht="31.5" x14ac:dyDescent="0.25">
      <c r="A226" s="318"/>
      <c r="B226" s="340"/>
      <c r="C226" s="296"/>
      <c r="D226" s="304"/>
      <c r="E226" s="304"/>
      <c r="F226" s="310"/>
      <c r="G226" s="156" t="s">
        <v>558</v>
      </c>
      <c r="H226" s="13">
        <v>250</v>
      </c>
      <c r="I226" s="13">
        <v>0</v>
      </c>
      <c r="J226" s="195">
        <f t="shared" si="9"/>
        <v>0</v>
      </c>
      <c r="K226" s="13" t="s">
        <v>556</v>
      </c>
    </row>
    <row r="227" spans="1:11" ht="31.5" x14ac:dyDescent="0.25">
      <c r="A227" s="318"/>
      <c r="B227" s="340"/>
      <c r="C227" s="296"/>
      <c r="D227" s="304"/>
      <c r="E227" s="304"/>
      <c r="F227" s="310"/>
      <c r="G227" s="156" t="s">
        <v>557</v>
      </c>
      <c r="H227" s="13">
        <v>400</v>
      </c>
      <c r="I227" s="13">
        <v>0</v>
      </c>
      <c r="J227" s="195">
        <f t="shared" si="9"/>
        <v>0</v>
      </c>
      <c r="K227" s="13" t="s">
        <v>556</v>
      </c>
    </row>
    <row r="228" spans="1:11" ht="15.75" x14ac:dyDescent="0.25">
      <c r="A228" s="318"/>
      <c r="B228" s="340"/>
      <c r="C228" s="296"/>
      <c r="D228" s="304"/>
      <c r="E228" s="304"/>
      <c r="F228" s="310"/>
      <c r="G228" s="320" t="s">
        <v>146</v>
      </c>
      <c r="H228" s="321"/>
      <c r="I228" s="321"/>
      <c r="J228" s="321"/>
      <c r="K228" s="322"/>
    </row>
    <row r="229" spans="1:11" ht="31.5" x14ac:dyDescent="0.25">
      <c r="A229" s="318"/>
      <c r="B229" s="340"/>
      <c r="C229" s="296"/>
      <c r="D229" s="304"/>
      <c r="E229" s="304"/>
      <c r="F229" s="310"/>
      <c r="G229" s="156" t="s">
        <v>147</v>
      </c>
      <c r="H229" s="13">
        <v>45</v>
      </c>
      <c r="I229" s="13">
        <v>14</v>
      </c>
      <c r="J229" s="195">
        <f>I229/H229</f>
        <v>0.31111111111111112</v>
      </c>
      <c r="K229" s="13"/>
    </row>
    <row r="230" spans="1:11" ht="15.75" x14ac:dyDescent="0.25">
      <c r="A230" s="318"/>
      <c r="B230" s="340"/>
      <c r="C230" s="297"/>
      <c r="D230" s="305"/>
      <c r="E230" s="305"/>
      <c r="F230" s="311"/>
      <c r="G230" s="156" t="s">
        <v>149</v>
      </c>
      <c r="H230" s="13">
        <v>34000</v>
      </c>
      <c r="I230" s="13">
        <v>8568</v>
      </c>
      <c r="J230" s="195">
        <f>I230/H230</f>
        <v>0.252</v>
      </c>
      <c r="K230" s="13"/>
    </row>
    <row r="231" spans="1:11" ht="31.5" x14ac:dyDescent="0.25">
      <c r="A231" s="318"/>
      <c r="B231" s="340"/>
      <c r="C231" s="392" t="s">
        <v>27</v>
      </c>
      <c r="D231" s="444">
        <v>0</v>
      </c>
      <c r="E231" s="306">
        <v>0</v>
      </c>
      <c r="F231" s="309">
        <v>0</v>
      </c>
      <c r="G231" s="156" t="s">
        <v>423</v>
      </c>
      <c r="H231" s="204">
        <v>6</v>
      </c>
      <c r="I231" s="204">
        <v>3</v>
      </c>
      <c r="J231" s="195">
        <f>I231/H231</f>
        <v>0.5</v>
      </c>
      <c r="K231" s="13" t="s">
        <v>429</v>
      </c>
    </row>
    <row r="232" spans="1:11" ht="15.75" x14ac:dyDescent="0.25">
      <c r="A232" s="318"/>
      <c r="B232" s="340"/>
      <c r="C232" s="393"/>
      <c r="D232" s="462"/>
      <c r="E232" s="296"/>
      <c r="F232" s="310"/>
      <c r="G232" s="320" t="s">
        <v>150</v>
      </c>
      <c r="H232" s="321"/>
      <c r="I232" s="321"/>
      <c r="J232" s="321"/>
      <c r="K232" s="322"/>
    </row>
    <row r="233" spans="1:11" ht="94.5" x14ac:dyDescent="0.25">
      <c r="A233" s="318"/>
      <c r="B233" s="340"/>
      <c r="C233" s="393"/>
      <c r="D233" s="462"/>
      <c r="E233" s="296"/>
      <c r="F233" s="310"/>
      <c r="G233" s="156" t="s">
        <v>151</v>
      </c>
      <c r="H233" s="204">
        <v>19</v>
      </c>
      <c r="I233" s="13">
        <v>9</v>
      </c>
      <c r="J233" s="195">
        <f>I233/H233</f>
        <v>0.47368421052631576</v>
      </c>
      <c r="K233" s="13"/>
    </row>
    <row r="234" spans="1:11" ht="15.75" x14ac:dyDescent="0.25">
      <c r="A234" s="318"/>
      <c r="B234" s="340"/>
      <c r="C234" s="393"/>
      <c r="D234" s="462"/>
      <c r="E234" s="296"/>
      <c r="F234" s="310"/>
      <c r="G234" s="320" t="s">
        <v>152</v>
      </c>
      <c r="H234" s="321"/>
      <c r="I234" s="321"/>
      <c r="J234" s="321"/>
      <c r="K234" s="322"/>
    </row>
    <row r="235" spans="1:11" ht="31.5" x14ac:dyDescent="0.25">
      <c r="A235" s="318"/>
      <c r="B235" s="340"/>
      <c r="C235" s="393"/>
      <c r="D235" s="462"/>
      <c r="E235" s="296"/>
      <c r="F235" s="310"/>
      <c r="G235" s="156" t="s">
        <v>664</v>
      </c>
      <c r="H235" s="13">
        <v>700</v>
      </c>
      <c r="I235" s="13">
        <v>0</v>
      </c>
      <c r="J235" s="195">
        <f>I235/H235</f>
        <v>0</v>
      </c>
      <c r="K235" s="240" t="s">
        <v>559</v>
      </c>
    </row>
    <row r="236" spans="1:11" ht="15.75" x14ac:dyDescent="0.25">
      <c r="A236" s="318"/>
      <c r="B236" s="340"/>
      <c r="C236" s="393"/>
      <c r="D236" s="462"/>
      <c r="E236" s="296"/>
      <c r="F236" s="310"/>
      <c r="G236" s="320" t="s">
        <v>153</v>
      </c>
      <c r="H236" s="321"/>
      <c r="I236" s="321"/>
      <c r="J236" s="321"/>
      <c r="K236" s="322"/>
    </row>
    <row r="237" spans="1:11" ht="31.5" x14ac:dyDescent="0.25">
      <c r="A237" s="319"/>
      <c r="B237" s="341"/>
      <c r="C237" s="394"/>
      <c r="D237" s="445"/>
      <c r="E237" s="297"/>
      <c r="F237" s="311"/>
      <c r="G237" s="158" t="s">
        <v>154</v>
      </c>
      <c r="H237" s="241">
        <v>128</v>
      </c>
      <c r="I237" s="90">
        <v>74</v>
      </c>
      <c r="J237" s="154">
        <f>I237/H237</f>
        <v>0.578125</v>
      </c>
      <c r="K237" s="90"/>
    </row>
    <row r="238" spans="1:11" ht="15.75" x14ac:dyDescent="0.25">
      <c r="A238" s="112"/>
      <c r="B238" s="342" t="s">
        <v>21</v>
      </c>
      <c r="C238" s="343"/>
      <c r="D238" s="121">
        <f>SUM(D214:D237)</f>
        <v>17110.29</v>
      </c>
      <c r="E238" s="121">
        <f>SUM(E214:E237)</f>
        <v>2881.82</v>
      </c>
      <c r="F238" s="120">
        <f>E238/D238</f>
        <v>0.16842613421514188</v>
      </c>
      <c r="G238" s="111"/>
      <c r="H238" s="112"/>
      <c r="I238" s="112"/>
      <c r="J238" s="112"/>
      <c r="K238" s="113"/>
    </row>
    <row r="239" spans="1:11" ht="15.75" customHeight="1" x14ac:dyDescent="0.25">
      <c r="A239" s="317">
        <v>12</v>
      </c>
      <c r="B239" s="344" t="s">
        <v>395</v>
      </c>
      <c r="C239" s="301" t="s">
        <v>15</v>
      </c>
      <c r="D239" s="303">
        <v>0</v>
      </c>
      <c r="E239" s="303">
        <v>0</v>
      </c>
      <c r="F239" s="309">
        <v>0</v>
      </c>
      <c r="G239" s="438" t="s">
        <v>155</v>
      </c>
      <c r="H239" s="439"/>
      <c r="I239" s="439"/>
      <c r="J239" s="439"/>
      <c r="K239" s="440"/>
    </row>
    <row r="240" spans="1:11" ht="15.75" customHeight="1" x14ac:dyDescent="0.25">
      <c r="A240" s="318"/>
      <c r="B240" s="345"/>
      <c r="C240" s="301"/>
      <c r="D240" s="304"/>
      <c r="E240" s="304"/>
      <c r="F240" s="310"/>
      <c r="G240" s="441"/>
      <c r="H240" s="442"/>
      <c r="I240" s="442"/>
      <c r="J240" s="442"/>
      <c r="K240" s="443"/>
    </row>
    <row r="241" spans="1:11" ht="47.25" x14ac:dyDescent="0.25">
      <c r="A241" s="318"/>
      <c r="B241" s="345"/>
      <c r="C241" s="301"/>
      <c r="D241" s="304"/>
      <c r="E241" s="304"/>
      <c r="F241" s="310"/>
      <c r="G241" s="156" t="s">
        <v>156</v>
      </c>
      <c r="H241" s="204">
        <v>3000</v>
      </c>
      <c r="I241" s="13">
        <v>198</v>
      </c>
      <c r="J241" s="195">
        <f>I241/H241</f>
        <v>6.6000000000000003E-2</v>
      </c>
      <c r="K241" s="13" t="s">
        <v>157</v>
      </c>
    </row>
    <row r="242" spans="1:11" ht="15.75" x14ac:dyDescent="0.25">
      <c r="A242" s="318"/>
      <c r="B242" s="345"/>
      <c r="C242" s="301"/>
      <c r="D242" s="304"/>
      <c r="E242" s="304"/>
      <c r="F242" s="310"/>
      <c r="G242" s="216" t="s">
        <v>71</v>
      </c>
      <c r="H242" s="204"/>
      <c r="I242" s="13"/>
      <c r="J242" s="195"/>
      <c r="K242" s="13"/>
    </row>
    <row r="243" spans="1:11" ht="31.5" x14ac:dyDescent="0.25">
      <c r="A243" s="318"/>
      <c r="B243" s="345"/>
      <c r="C243" s="301"/>
      <c r="D243" s="304"/>
      <c r="E243" s="304"/>
      <c r="F243" s="310"/>
      <c r="G243" s="156" t="s">
        <v>158</v>
      </c>
      <c r="H243" s="13">
        <v>300</v>
      </c>
      <c r="I243" s="13">
        <v>157</v>
      </c>
      <c r="J243" s="195">
        <f>I243/H243</f>
        <v>0.52333333333333332</v>
      </c>
      <c r="K243" s="13" t="s">
        <v>376</v>
      </c>
    </row>
    <row r="244" spans="1:11" ht="47.25" x14ac:dyDescent="0.25">
      <c r="A244" s="318"/>
      <c r="B244" s="337" t="s">
        <v>394</v>
      </c>
      <c r="C244" s="301"/>
      <c r="D244" s="304"/>
      <c r="E244" s="304"/>
      <c r="F244" s="310"/>
      <c r="G244" s="156" t="s">
        <v>159</v>
      </c>
      <c r="H244" s="204">
        <v>1200</v>
      </c>
      <c r="I244" s="204">
        <v>1153</v>
      </c>
      <c r="J244" s="195">
        <f>I244/H244</f>
        <v>0.96083333333333332</v>
      </c>
      <c r="K244" s="13" t="s">
        <v>160</v>
      </c>
    </row>
    <row r="245" spans="1:11" ht="47.25" x14ac:dyDescent="0.25">
      <c r="A245" s="318"/>
      <c r="B245" s="337"/>
      <c r="C245" s="301"/>
      <c r="D245" s="304"/>
      <c r="E245" s="304"/>
      <c r="F245" s="310"/>
      <c r="G245" s="156" t="s">
        <v>161</v>
      </c>
      <c r="H245" s="13">
        <v>30</v>
      </c>
      <c r="I245" s="13">
        <v>2</v>
      </c>
      <c r="J245" s="195">
        <f>I245/H245</f>
        <v>6.6666666666666666E-2</v>
      </c>
      <c r="K245" s="13" t="s">
        <v>614</v>
      </c>
    </row>
    <row r="246" spans="1:11" ht="47.25" x14ac:dyDescent="0.25">
      <c r="A246" s="318"/>
      <c r="B246" s="337"/>
      <c r="C246" s="301"/>
      <c r="D246" s="304"/>
      <c r="E246" s="304"/>
      <c r="F246" s="310"/>
      <c r="G246" s="156" t="s">
        <v>162</v>
      </c>
      <c r="H246" s="13">
        <v>100</v>
      </c>
      <c r="I246" s="13">
        <v>4</v>
      </c>
      <c r="J246" s="195">
        <f>I246/H246</f>
        <v>0.04</v>
      </c>
      <c r="K246" s="13" t="s">
        <v>377</v>
      </c>
    </row>
    <row r="247" spans="1:11" ht="47.25" x14ac:dyDescent="0.25">
      <c r="A247" s="318"/>
      <c r="B247" s="337"/>
      <c r="C247" s="301"/>
      <c r="D247" s="304"/>
      <c r="E247" s="304"/>
      <c r="F247" s="310"/>
      <c r="G247" s="156" t="s">
        <v>163</v>
      </c>
      <c r="H247" s="13">
        <v>30</v>
      </c>
      <c r="I247" s="13">
        <v>16</v>
      </c>
      <c r="J247" s="195">
        <f>I247/H247</f>
        <v>0.53333333333333333</v>
      </c>
      <c r="K247" s="13" t="s">
        <v>378</v>
      </c>
    </row>
    <row r="248" spans="1:11" ht="15.75" x14ac:dyDescent="0.25">
      <c r="A248" s="318"/>
      <c r="B248" s="337"/>
      <c r="C248" s="301"/>
      <c r="D248" s="304"/>
      <c r="E248" s="304"/>
      <c r="F248" s="310"/>
      <c r="G248" s="320" t="s">
        <v>164</v>
      </c>
      <c r="H248" s="321"/>
      <c r="I248" s="321"/>
      <c r="J248" s="321"/>
      <c r="K248" s="322"/>
    </row>
    <row r="249" spans="1:11" ht="47.25" x14ac:dyDescent="0.25">
      <c r="A249" s="318"/>
      <c r="B249" s="337"/>
      <c r="C249" s="301"/>
      <c r="D249" s="304"/>
      <c r="E249" s="304"/>
      <c r="F249" s="310"/>
      <c r="G249" s="156" t="s">
        <v>165</v>
      </c>
      <c r="H249" s="204">
        <v>2200</v>
      </c>
      <c r="I249" s="204">
        <v>1701</v>
      </c>
      <c r="J249" s="195">
        <f>I249/H249</f>
        <v>0.77318181818181819</v>
      </c>
      <c r="K249" s="13" t="s">
        <v>379</v>
      </c>
    </row>
    <row r="250" spans="1:11" ht="47.25" x14ac:dyDescent="0.25">
      <c r="A250" s="318"/>
      <c r="B250" s="338"/>
      <c r="C250" s="301"/>
      <c r="D250" s="305"/>
      <c r="E250" s="305"/>
      <c r="F250" s="311"/>
      <c r="G250" s="156" t="s">
        <v>665</v>
      </c>
      <c r="H250" s="204">
        <v>50</v>
      </c>
      <c r="I250" s="204">
        <v>34</v>
      </c>
      <c r="J250" s="195">
        <f>I250/H250</f>
        <v>0.68</v>
      </c>
      <c r="K250" s="13" t="s">
        <v>625</v>
      </c>
    </row>
    <row r="251" spans="1:11" ht="15.75" x14ac:dyDescent="0.25">
      <c r="A251" s="318"/>
      <c r="B251" s="332" t="s">
        <v>166</v>
      </c>
      <c r="C251" s="333"/>
      <c r="D251" s="122">
        <f>D239</f>
        <v>0</v>
      </c>
      <c r="E251" s="122">
        <f>E239</f>
        <v>0</v>
      </c>
      <c r="F251" s="123">
        <v>0</v>
      </c>
      <c r="G251" s="124"/>
      <c r="H251" s="161"/>
      <c r="I251" s="116"/>
      <c r="J251" s="116"/>
      <c r="K251" s="116"/>
    </row>
    <row r="252" spans="1:11" ht="15.75" x14ac:dyDescent="0.25">
      <c r="A252" s="318"/>
      <c r="B252" s="334" t="s">
        <v>393</v>
      </c>
      <c r="C252" s="295" t="s">
        <v>15</v>
      </c>
      <c r="D252" s="303">
        <v>80</v>
      </c>
      <c r="E252" s="303">
        <v>0</v>
      </c>
      <c r="F252" s="309">
        <v>0</v>
      </c>
      <c r="G252" s="320" t="s">
        <v>380</v>
      </c>
      <c r="H252" s="321"/>
      <c r="I252" s="321"/>
      <c r="J252" s="321"/>
      <c r="K252" s="322"/>
    </row>
    <row r="253" spans="1:11" ht="63" x14ac:dyDescent="0.25">
      <c r="A253" s="318"/>
      <c r="B253" s="336"/>
      <c r="C253" s="296"/>
      <c r="D253" s="304"/>
      <c r="E253" s="304"/>
      <c r="F253" s="310"/>
      <c r="G253" s="156" t="s">
        <v>167</v>
      </c>
      <c r="H253" s="222" t="s">
        <v>168</v>
      </c>
      <c r="I253" s="222" t="s">
        <v>615</v>
      </c>
      <c r="J253" s="222" t="s">
        <v>618</v>
      </c>
      <c r="K253" s="13" t="s">
        <v>617</v>
      </c>
    </row>
    <row r="254" spans="1:11" ht="47.25" x14ac:dyDescent="0.25">
      <c r="A254" s="318"/>
      <c r="B254" s="336"/>
      <c r="C254" s="296"/>
      <c r="D254" s="304"/>
      <c r="E254" s="304"/>
      <c r="F254" s="310"/>
      <c r="G254" s="156" t="s">
        <v>169</v>
      </c>
      <c r="H254" s="222" t="s">
        <v>170</v>
      </c>
      <c r="I254" s="222" t="s">
        <v>616</v>
      </c>
      <c r="J254" s="195">
        <f>I254/H254</f>
        <v>0.24</v>
      </c>
      <c r="K254" s="13" t="s">
        <v>171</v>
      </c>
    </row>
    <row r="255" spans="1:11" ht="63" x14ac:dyDescent="0.25">
      <c r="A255" s="318"/>
      <c r="B255" s="336"/>
      <c r="C255" s="296"/>
      <c r="D255" s="304"/>
      <c r="E255" s="304"/>
      <c r="F255" s="310"/>
      <c r="G255" s="156" t="s">
        <v>172</v>
      </c>
      <c r="H255" s="222" t="s">
        <v>452</v>
      </c>
      <c r="I255" s="222" t="s">
        <v>619</v>
      </c>
      <c r="J255" s="222" t="s">
        <v>620</v>
      </c>
      <c r="K255" s="13" t="s">
        <v>171</v>
      </c>
    </row>
    <row r="256" spans="1:11" ht="31.5" x14ac:dyDescent="0.25">
      <c r="A256" s="318"/>
      <c r="B256" s="336"/>
      <c r="C256" s="296"/>
      <c r="D256" s="304"/>
      <c r="E256" s="304"/>
      <c r="F256" s="310"/>
      <c r="G256" s="156" t="s">
        <v>173</v>
      </c>
      <c r="H256" s="222" t="s">
        <v>170</v>
      </c>
      <c r="I256" s="222" t="s">
        <v>621</v>
      </c>
      <c r="J256" s="195">
        <f>I256/H256</f>
        <v>0.44800000000000001</v>
      </c>
      <c r="K256" s="13" t="s">
        <v>171</v>
      </c>
    </row>
    <row r="257" spans="1:11" ht="31.5" x14ac:dyDescent="0.25">
      <c r="A257" s="318"/>
      <c r="B257" s="336"/>
      <c r="C257" s="296"/>
      <c r="D257" s="304"/>
      <c r="E257" s="304"/>
      <c r="F257" s="310"/>
      <c r="G257" s="156" t="s">
        <v>174</v>
      </c>
      <c r="H257" s="222" t="s">
        <v>180</v>
      </c>
      <c r="I257" s="222" t="s">
        <v>623</v>
      </c>
      <c r="J257" s="195">
        <f t="shared" ref="J257:J261" si="10">I257/H257</f>
        <v>0.6</v>
      </c>
      <c r="K257" s="13" t="s">
        <v>622</v>
      </c>
    </row>
    <row r="258" spans="1:11" ht="63" x14ac:dyDescent="0.25">
      <c r="A258" s="318"/>
      <c r="B258" s="336"/>
      <c r="C258" s="296"/>
      <c r="D258" s="304"/>
      <c r="E258" s="304"/>
      <c r="F258" s="310"/>
      <c r="G258" s="156" t="s">
        <v>176</v>
      </c>
      <c r="H258" s="222" t="s">
        <v>177</v>
      </c>
      <c r="I258" s="222" t="s">
        <v>148</v>
      </c>
      <c r="J258" s="195">
        <v>0</v>
      </c>
      <c r="K258" s="13" t="s">
        <v>624</v>
      </c>
    </row>
    <row r="259" spans="1:11" ht="47.25" x14ac:dyDescent="0.25">
      <c r="A259" s="318"/>
      <c r="B259" s="336"/>
      <c r="C259" s="296"/>
      <c r="D259" s="304"/>
      <c r="E259" s="304"/>
      <c r="F259" s="310"/>
      <c r="G259" s="156" t="s">
        <v>179</v>
      </c>
      <c r="H259" s="222" t="s">
        <v>180</v>
      </c>
      <c r="I259" s="222" t="s">
        <v>177</v>
      </c>
      <c r="J259" s="195">
        <f t="shared" si="10"/>
        <v>0.33333333333333331</v>
      </c>
      <c r="K259" s="13" t="s">
        <v>624</v>
      </c>
    </row>
    <row r="260" spans="1:11" ht="47.25" x14ac:dyDescent="0.25">
      <c r="A260" s="318"/>
      <c r="B260" s="336"/>
      <c r="C260" s="296"/>
      <c r="D260" s="304"/>
      <c r="E260" s="304"/>
      <c r="F260" s="310"/>
      <c r="G260" s="156" t="s">
        <v>181</v>
      </c>
      <c r="H260" s="222" t="s">
        <v>177</v>
      </c>
      <c r="I260" s="222" t="s">
        <v>476</v>
      </c>
      <c r="J260" s="195">
        <f t="shared" si="10"/>
        <v>0.5</v>
      </c>
      <c r="K260" s="13" t="s">
        <v>624</v>
      </c>
    </row>
    <row r="261" spans="1:11" ht="47.25" x14ac:dyDescent="0.25">
      <c r="A261" s="318"/>
      <c r="B261" s="336"/>
      <c r="C261" s="296"/>
      <c r="D261" s="304"/>
      <c r="E261" s="304"/>
      <c r="F261" s="310"/>
      <c r="G261" s="156" t="s">
        <v>182</v>
      </c>
      <c r="H261" s="222" t="s">
        <v>180</v>
      </c>
      <c r="I261" s="222" t="s">
        <v>148</v>
      </c>
      <c r="J261" s="195">
        <f t="shared" si="10"/>
        <v>0</v>
      </c>
      <c r="K261" s="13" t="s">
        <v>624</v>
      </c>
    </row>
    <row r="262" spans="1:11" ht="47.25" x14ac:dyDescent="0.25">
      <c r="A262" s="318"/>
      <c r="B262" s="336"/>
      <c r="C262" s="296"/>
      <c r="D262" s="304"/>
      <c r="E262" s="304"/>
      <c r="F262" s="310"/>
      <c r="G262" s="156" t="s">
        <v>183</v>
      </c>
      <c r="H262" s="222" t="s">
        <v>184</v>
      </c>
      <c r="I262" s="222" t="s">
        <v>148</v>
      </c>
      <c r="J262" s="195">
        <f t="shared" ref="J262" si="11">I262/H262</f>
        <v>0</v>
      </c>
      <c r="K262" s="13" t="s">
        <v>624</v>
      </c>
    </row>
    <row r="263" spans="1:11" ht="47.25" x14ac:dyDescent="0.25">
      <c r="A263" s="318"/>
      <c r="B263" s="336"/>
      <c r="C263" s="296"/>
      <c r="D263" s="304"/>
      <c r="E263" s="304"/>
      <c r="F263" s="310"/>
      <c r="G263" s="156" t="s">
        <v>185</v>
      </c>
      <c r="H263" s="222" t="s">
        <v>184</v>
      </c>
      <c r="I263" s="222" t="s">
        <v>476</v>
      </c>
      <c r="J263" s="195">
        <f>I263/H263</f>
        <v>0.3125</v>
      </c>
      <c r="K263" s="13" t="s">
        <v>624</v>
      </c>
    </row>
    <row r="264" spans="1:11" ht="15.75" x14ac:dyDescent="0.25">
      <c r="A264" s="318"/>
      <c r="B264" s="336"/>
      <c r="C264" s="296"/>
      <c r="D264" s="304"/>
      <c r="E264" s="304"/>
      <c r="F264" s="310"/>
      <c r="G264" s="320" t="s">
        <v>382</v>
      </c>
      <c r="H264" s="321"/>
      <c r="I264" s="321"/>
      <c r="J264" s="321"/>
      <c r="K264" s="322"/>
    </row>
    <row r="265" spans="1:11" ht="78.75" x14ac:dyDescent="0.25">
      <c r="A265" s="318"/>
      <c r="B265" s="336"/>
      <c r="C265" s="296"/>
      <c r="D265" s="304"/>
      <c r="E265" s="304"/>
      <c r="F265" s="310"/>
      <c r="G265" s="156" t="s">
        <v>186</v>
      </c>
      <c r="H265" s="222" t="s">
        <v>187</v>
      </c>
      <c r="I265" s="222" t="s">
        <v>626</v>
      </c>
      <c r="J265" s="222" t="s">
        <v>627</v>
      </c>
      <c r="K265" s="13" t="s">
        <v>629</v>
      </c>
    </row>
    <row r="266" spans="1:11" ht="63" x14ac:dyDescent="0.25">
      <c r="A266" s="318"/>
      <c r="B266" s="336"/>
      <c r="C266" s="296"/>
      <c r="D266" s="304"/>
      <c r="E266" s="304"/>
      <c r="F266" s="310"/>
      <c r="G266" s="156" t="s">
        <v>188</v>
      </c>
      <c r="H266" s="222" t="s">
        <v>189</v>
      </c>
      <c r="I266" s="222" t="s">
        <v>628</v>
      </c>
      <c r="J266" s="195">
        <f>I266/H266</f>
        <v>0.33</v>
      </c>
      <c r="K266" s="13" t="s">
        <v>629</v>
      </c>
    </row>
    <row r="267" spans="1:11" ht="47.25" x14ac:dyDescent="0.25">
      <c r="A267" s="318"/>
      <c r="B267" s="336"/>
      <c r="C267" s="296"/>
      <c r="D267" s="304"/>
      <c r="E267" s="304"/>
      <c r="F267" s="310"/>
      <c r="G267" s="156" t="s">
        <v>190</v>
      </c>
      <c r="H267" s="222" t="s">
        <v>191</v>
      </c>
      <c r="I267" s="222" t="s">
        <v>630</v>
      </c>
      <c r="J267" s="195">
        <f>I267/H267</f>
        <v>0.43</v>
      </c>
      <c r="K267" s="13" t="s">
        <v>381</v>
      </c>
    </row>
    <row r="268" spans="1:11" ht="15.75" x14ac:dyDescent="0.25">
      <c r="A268" s="318"/>
      <c r="B268" s="336"/>
      <c r="C268" s="296"/>
      <c r="D268" s="304"/>
      <c r="E268" s="304"/>
      <c r="F268" s="310"/>
      <c r="G268" s="320" t="s">
        <v>383</v>
      </c>
      <c r="H268" s="321"/>
      <c r="I268" s="321"/>
      <c r="J268" s="321"/>
      <c r="K268" s="322"/>
    </row>
    <row r="269" spans="1:11" ht="31.5" x14ac:dyDescent="0.25">
      <c r="A269" s="318"/>
      <c r="B269" s="336"/>
      <c r="C269" s="296"/>
      <c r="D269" s="304"/>
      <c r="E269" s="304"/>
      <c r="F269" s="310"/>
      <c r="G269" s="156" t="s">
        <v>194</v>
      </c>
      <c r="H269" s="13">
        <v>0</v>
      </c>
      <c r="I269" s="13">
        <v>0</v>
      </c>
      <c r="J269" s="195">
        <v>0</v>
      </c>
      <c r="K269" s="13" t="s">
        <v>391</v>
      </c>
    </row>
    <row r="270" spans="1:11" ht="31.5" x14ac:dyDescent="0.25">
      <c r="A270" s="318"/>
      <c r="B270" s="336"/>
      <c r="C270" s="296"/>
      <c r="D270" s="304"/>
      <c r="E270" s="304"/>
      <c r="F270" s="310"/>
      <c r="G270" s="156" t="s">
        <v>195</v>
      </c>
      <c r="H270" s="13">
        <v>0</v>
      </c>
      <c r="I270" s="13">
        <v>0</v>
      </c>
      <c r="J270" s="195">
        <v>0</v>
      </c>
      <c r="K270" s="13" t="s">
        <v>193</v>
      </c>
    </row>
    <row r="271" spans="1:11" ht="78.75" x14ac:dyDescent="0.25">
      <c r="A271" s="318"/>
      <c r="B271" s="336"/>
      <c r="C271" s="296"/>
      <c r="D271" s="304"/>
      <c r="E271" s="304"/>
      <c r="F271" s="310"/>
      <c r="G271" s="156" t="s">
        <v>196</v>
      </c>
      <c r="H271" s="222" t="s">
        <v>148</v>
      </c>
      <c r="I271" s="222" t="s">
        <v>148</v>
      </c>
      <c r="J271" s="195">
        <v>0</v>
      </c>
      <c r="K271" s="13" t="s">
        <v>193</v>
      </c>
    </row>
    <row r="272" spans="1:11" ht="63" x14ac:dyDescent="0.25">
      <c r="A272" s="318"/>
      <c r="B272" s="336"/>
      <c r="C272" s="296"/>
      <c r="D272" s="304"/>
      <c r="E272" s="304"/>
      <c r="F272" s="310"/>
      <c r="G272" s="156" t="s">
        <v>192</v>
      </c>
      <c r="H272" s="222" t="s">
        <v>148</v>
      </c>
      <c r="I272" s="222" t="s">
        <v>148</v>
      </c>
      <c r="J272" s="195">
        <v>0</v>
      </c>
      <c r="K272" s="13" t="s">
        <v>193</v>
      </c>
    </row>
    <row r="273" spans="1:11" ht="63" x14ac:dyDescent="0.25">
      <c r="A273" s="318"/>
      <c r="B273" s="336"/>
      <c r="C273" s="296"/>
      <c r="D273" s="304"/>
      <c r="E273" s="304"/>
      <c r="F273" s="310"/>
      <c r="G273" s="156" t="s">
        <v>631</v>
      </c>
      <c r="H273" s="222" t="s">
        <v>178</v>
      </c>
      <c r="I273" s="294" t="s">
        <v>148</v>
      </c>
      <c r="J273" s="195">
        <f>I273/H273</f>
        <v>0</v>
      </c>
      <c r="K273" s="13" t="s">
        <v>632</v>
      </c>
    </row>
    <row r="274" spans="1:11" ht="15.75" x14ac:dyDescent="0.25">
      <c r="A274" s="318"/>
      <c r="B274" s="336"/>
      <c r="C274" s="296"/>
      <c r="D274" s="304"/>
      <c r="E274" s="304"/>
      <c r="F274" s="310"/>
      <c r="G274" s="320" t="s">
        <v>384</v>
      </c>
      <c r="H274" s="321"/>
      <c r="I274" s="321"/>
      <c r="J274" s="321"/>
      <c r="K274" s="322"/>
    </row>
    <row r="275" spans="1:11" ht="47.25" x14ac:dyDescent="0.25">
      <c r="A275" s="318"/>
      <c r="B275" s="336"/>
      <c r="C275" s="296"/>
      <c r="D275" s="304"/>
      <c r="E275" s="304"/>
      <c r="F275" s="310"/>
      <c r="G275" s="156" t="s">
        <v>197</v>
      </c>
      <c r="H275" s="222" t="s">
        <v>198</v>
      </c>
      <c r="I275" s="222" t="s">
        <v>633</v>
      </c>
      <c r="J275" s="222" t="s">
        <v>634</v>
      </c>
      <c r="K275" s="13" t="s">
        <v>379</v>
      </c>
    </row>
    <row r="276" spans="1:11" ht="15.75" x14ac:dyDescent="0.25">
      <c r="A276" s="318"/>
      <c r="B276" s="336"/>
      <c r="C276" s="296"/>
      <c r="D276" s="304"/>
      <c r="E276" s="304"/>
      <c r="F276" s="310"/>
      <c r="G276" s="320" t="s">
        <v>385</v>
      </c>
      <c r="H276" s="321"/>
      <c r="I276" s="321"/>
      <c r="J276" s="321"/>
      <c r="K276" s="322"/>
    </row>
    <row r="277" spans="1:11" ht="110.25" x14ac:dyDescent="0.25">
      <c r="A277" s="318"/>
      <c r="B277" s="336"/>
      <c r="C277" s="296"/>
      <c r="D277" s="304"/>
      <c r="E277" s="304"/>
      <c r="F277" s="310"/>
      <c r="G277" s="156" t="s">
        <v>392</v>
      </c>
      <c r="H277" s="222" t="s">
        <v>177</v>
      </c>
      <c r="I277" s="222" t="s">
        <v>635</v>
      </c>
      <c r="J277" s="195">
        <f>I277/H277</f>
        <v>0.3</v>
      </c>
      <c r="K277" s="13" t="s">
        <v>379</v>
      </c>
    </row>
    <row r="278" spans="1:11" ht="47.25" x14ac:dyDescent="0.25">
      <c r="A278" s="318"/>
      <c r="B278" s="335"/>
      <c r="C278" s="297"/>
      <c r="D278" s="305"/>
      <c r="E278" s="305"/>
      <c r="F278" s="311"/>
      <c r="G278" s="156" t="s">
        <v>199</v>
      </c>
      <c r="H278" s="204">
        <v>2700</v>
      </c>
      <c r="I278" s="204">
        <v>346</v>
      </c>
      <c r="J278" s="195">
        <f>I278/H278</f>
        <v>0.12814814814814815</v>
      </c>
      <c r="K278" s="13" t="s">
        <v>636</v>
      </c>
    </row>
    <row r="279" spans="1:11" ht="15.75" x14ac:dyDescent="0.25">
      <c r="A279" s="318"/>
      <c r="B279" s="332" t="s">
        <v>200</v>
      </c>
      <c r="C279" s="333"/>
      <c r="D279" s="125">
        <f>D252</f>
        <v>80</v>
      </c>
      <c r="E279" s="125">
        <f>E252</f>
        <v>0</v>
      </c>
      <c r="F279" s="123">
        <v>0</v>
      </c>
      <c r="G279" s="124"/>
      <c r="H279" s="116"/>
      <c r="I279" s="116"/>
      <c r="J279" s="116"/>
      <c r="K279" s="116"/>
    </row>
    <row r="280" spans="1:11" ht="259.5" customHeight="1" x14ac:dyDescent="0.25">
      <c r="A280" s="318"/>
      <c r="B280" s="334" t="s">
        <v>475</v>
      </c>
      <c r="C280" s="295" t="s">
        <v>15</v>
      </c>
      <c r="D280" s="303">
        <v>120</v>
      </c>
      <c r="E280" s="303">
        <v>19.783999999999999</v>
      </c>
      <c r="F280" s="309">
        <f>E280/D280</f>
        <v>0.16486666666666666</v>
      </c>
      <c r="G280" s="281" t="s">
        <v>386</v>
      </c>
      <c r="H280" s="13">
        <v>1333</v>
      </c>
      <c r="I280" s="13">
        <v>220</v>
      </c>
      <c r="J280" s="195">
        <f>I280/H280</f>
        <v>0.16504126031507876</v>
      </c>
      <c r="K280" s="242" t="s">
        <v>201</v>
      </c>
    </row>
    <row r="281" spans="1:11" ht="144" customHeight="1" x14ac:dyDescent="0.25">
      <c r="A281" s="318"/>
      <c r="B281" s="335"/>
      <c r="C281" s="297"/>
      <c r="D281" s="305"/>
      <c r="E281" s="305"/>
      <c r="F281" s="311"/>
      <c r="G281" s="156" t="s">
        <v>202</v>
      </c>
      <c r="H281" s="13">
        <v>0</v>
      </c>
      <c r="I281" s="13">
        <v>0</v>
      </c>
      <c r="J281" s="195">
        <v>0</v>
      </c>
      <c r="K281" s="242" t="s">
        <v>637</v>
      </c>
    </row>
    <row r="282" spans="1:11" ht="15.75" x14ac:dyDescent="0.25">
      <c r="A282" s="318"/>
      <c r="B282" s="332" t="s">
        <v>203</v>
      </c>
      <c r="C282" s="333"/>
      <c r="D282" s="125">
        <f>SUM(D280:D281)</f>
        <v>120</v>
      </c>
      <c r="E282" s="125">
        <f>SUM(E280:E281)</f>
        <v>19.783999999999999</v>
      </c>
      <c r="F282" s="123">
        <f>E282/D282</f>
        <v>0.16486666666666666</v>
      </c>
      <c r="G282" s="124"/>
      <c r="H282" s="116"/>
      <c r="I282" s="116"/>
      <c r="J282" s="116"/>
      <c r="K282" s="116"/>
    </row>
    <row r="283" spans="1:11" ht="15" customHeight="1" x14ac:dyDescent="0.25">
      <c r="A283" s="318"/>
      <c r="B283" s="317" t="s">
        <v>387</v>
      </c>
      <c r="C283" s="395" t="s">
        <v>15</v>
      </c>
      <c r="D283" s="303">
        <v>300</v>
      </c>
      <c r="E283" s="303">
        <v>87.15</v>
      </c>
      <c r="F283" s="309">
        <f>E283/D283</f>
        <v>0.29050000000000004</v>
      </c>
      <c r="G283" s="334" t="s">
        <v>396</v>
      </c>
      <c r="H283" s="317">
        <v>0</v>
      </c>
      <c r="I283" s="317">
        <v>0</v>
      </c>
      <c r="J283" s="298">
        <v>0</v>
      </c>
      <c r="K283" s="317" t="s">
        <v>448</v>
      </c>
    </row>
    <row r="284" spans="1:11" ht="15" customHeight="1" x14ac:dyDescent="0.25">
      <c r="A284" s="318"/>
      <c r="B284" s="318"/>
      <c r="C284" s="396"/>
      <c r="D284" s="304"/>
      <c r="E284" s="304"/>
      <c r="F284" s="310"/>
      <c r="G284" s="336"/>
      <c r="H284" s="318"/>
      <c r="I284" s="318"/>
      <c r="J284" s="318"/>
      <c r="K284" s="318"/>
    </row>
    <row r="285" spans="1:11" ht="15" customHeight="1" x14ac:dyDescent="0.25">
      <c r="A285" s="318"/>
      <c r="B285" s="318"/>
      <c r="C285" s="396"/>
      <c r="D285" s="304"/>
      <c r="E285" s="304"/>
      <c r="F285" s="310"/>
      <c r="G285" s="335"/>
      <c r="H285" s="319"/>
      <c r="I285" s="319"/>
      <c r="J285" s="319"/>
      <c r="K285" s="319"/>
    </row>
    <row r="286" spans="1:11" ht="47.25" x14ac:dyDescent="0.25">
      <c r="A286" s="318"/>
      <c r="B286" s="318"/>
      <c r="C286" s="396"/>
      <c r="D286" s="304"/>
      <c r="E286" s="304"/>
      <c r="F286" s="310"/>
      <c r="G286" s="190" t="s">
        <v>424</v>
      </c>
      <c r="H286" s="151">
        <v>13</v>
      </c>
      <c r="I286" s="151">
        <v>5</v>
      </c>
      <c r="J286" s="188">
        <f>I286/H286</f>
        <v>0.38461538461538464</v>
      </c>
      <c r="K286" s="151" t="s">
        <v>449</v>
      </c>
    </row>
    <row r="287" spans="1:11" ht="175.5" customHeight="1" x14ac:dyDescent="0.25">
      <c r="A287" s="318"/>
      <c r="B287" s="318"/>
      <c r="C287" s="396"/>
      <c r="D287" s="304"/>
      <c r="E287" s="304"/>
      <c r="F287" s="310"/>
      <c r="G287" s="190" t="s">
        <v>430</v>
      </c>
      <c r="H287" s="151">
        <v>0</v>
      </c>
      <c r="I287" s="151">
        <v>0</v>
      </c>
      <c r="J287" s="188" t="s">
        <v>638</v>
      </c>
      <c r="K287" s="151"/>
    </row>
    <row r="288" spans="1:11" ht="15.75" x14ac:dyDescent="0.25">
      <c r="A288" s="318"/>
      <c r="B288" s="319"/>
      <c r="C288" s="397"/>
      <c r="D288" s="305"/>
      <c r="E288" s="305"/>
      <c r="F288" s="311"/>
      <c r="G288" s="190" t="s">
        <v>639</v>
      </c>
      <c r="H288" s="151">
        <v>1</v>
      </c>
      <c r="I288" s="151">
        <v>0</v>
      </c>
      <c r="J288" s="243">
        <v>0</v>
      </c>
      <c r="K288" s="151" t="s">
        <v>428</v>
      </c>
    </row>
    <row r="289" spans="1:11" ht="15.75" x14ac:dyDescent="0.25">
      <c r="A289" s="319"/>
      <c r="B289" s="332" t="s">
        <v>390</v>
      </c>
      <c r="C289" s="333"/>
      <c r="D289" s="125">
        <f>D283</f>
        <v>300</v>
      </c>
      <c r="E289" s="125">
        <f>E283</f>
        <v>87.15</v>
      </c>
      <c r="F289" s="128">
        <f>E289/D289</f>
        <v>0.29050000000000004</v>
      </c>
      <c r="G289" s="124"/>
      <c r="H289" s="116"/>
      <c r="I289" s="116"/>
      <c r="J289" s="116"/>
      <c r="K289" s="116"/>
    </row>
    <row r="290" spans="1:11" ht="15.75" x14ac:dyDescent="0.25">
      <c r="A290" s="279"/>
      <c r="B290" s="342" t="s">
        <v>21</v>
      </c>
      <c r="C290" s="343"/>
      <c r="D290" s="126">
        <f>D251+D279+D282+D289</f>
        <v>500</v>
      </c>
      <c r="E290" s="126">
        <f>E251+E279+E282+E289</f>
        <v>106.934</v>
      </c>
      <c r="F290" s="127">
        <f>E290/D290</f>
        <v>0.213868</v>
      </c>
      <c r="G290" s="111"/>
      <c r="H290" s="112"/>
      <c r="I290" s="112"/>
      <c r="J290" s="112"/>
      <c r="K290" s="113"/>
    </row>
    <row r="291" spans="1:11" ht="37.5" customHeight="1" x14ac:dyDescent="0.25">
      <c r="A291" s="317">
        <v>13</v>
      </c>
      <c r="B291" s="329" t="s">
        <v>645</v>
      </c>
      <c r="C291" s="295" t="s">
        <v>15</v>
      </c>
      <c r="D291" s="303">
        <v>1520</v>
      </c>
      <c r="E291" s="303">
        <v>12</v>
      </c>
      <c r="F291" s="456">
        <f>E291/D291</f>
        <v>7.8947368421052634E-3</v>
      </c>
      <c r="G291" s="383" t="s">
        <v>204</v>
      </c>
      <c r="H291" s="383"/>
      <c r="I291" s="383"/>
      <c r="J291" s="383"/>
      <c r="K291" s="383"/>
    </row>
    <row r="292" spans="1:11" ht="31.5" x14ac:dyDescent="0.25">
      <c r="A292" s="318"/>
      <c r="B292" s="330"/>
      <c r="C292" s="296"/>
      <c r="D292" s="304"/>
      <c r="E292" s="304"/>
      <c r="F292" s="457"/>
      <c r="G292" s="156" t="s">
        <v>400</v>
      </c>
      <c r="H292" s="13">
        <v>0</v>
      </c>
      <c r="I292" s="204">
        <v>0</v>
      </c>
      <c r="J292" s="195">
        <v>0</v>
      </c>
      <c r="K292" s="242"/>
    </row>
    <row r="293" spans="1:11" ht="31.5" x14ac:dyDescent="0.25">
      <c r="A293" s="318"/>
      <c r="B293" s="330"/>
      <c r="C293" s="296"/>
      <c r="D293" s="304"/>
      <c r="E293" s="304"/>
      <c r="F293" s="457"/>
      <c r="G293" s="156" t="s">
        <v>401</v>
      </c>
      <c r="H293" s="13">
        <v>0</v>
      </c>
      <c r="I293" s="204">
        <v>0</v>
      </c>
      <c r="J293" s="195">
        <v>0</v>
      </c>
      <c r="K293" s="242"/>
    </row>
    <row r="294" spans="1:11" ht="31.5" x14ac:dyDescent="0.25">
      <c r="A294" s="318"/>
      <c r="B294" s="330"/>
      <c r="C294" s="296"/>
      <c r="D294" s="304"/>
      <c r="E294" s="304"/>
      <c r="F294" s="457"/>
      <c r="G294" s="156" t="s">
        <v>402</v>
      </c>
      <c r="H294" s="13">
        <v>0</v>
      </c>
      <c r="I294" s="204">
        <v>0</v>
      </c>
      <c r="J294" s="195">
        <v>0</v>
      </c>
      <c r="K294" s="242"/>
    </row>
    <row r="295" spans="1:11" ht="31.5" x14ac:dyDescent="0.25">
      <c r="A295" s="318"/>
      <c r="B295" s="330"/>
      <c r="C295" s="296"/>
      <c r="D295" s="304"/>
      <c r="E295" s="304"/>
      <c r="F295" s="457"/>
      <c r="G295" s="156" t="s">
        <v>404</v>
      </c>
      <c r="H295" s="13">
        <v>1050</v>
      </c>
      <c r="I295" s="204">
        <v>378</v>
      </c>
      <c r="J295" s="195">
        <f t="shared" ref="J295:J300" si="12">I295/H295</f>
        <v>0.36</v>
      </c>
      <c r="K295" s="242"/>
    </row>
    <row r="296" spans="1:11" ht="15.75" x14ac:dyDescent="0.25">
      <c r="A296" s="318"/>
      <c r="B296" s="330"/>
      <c r="C296" s="296"/>
      <c r="D296" s="304"/>
      <c r="E296" s="304"/>
      <c r="F296" s="457"/>
      <c r="G296" s="156" t="s">
        <v>403</v>
      </c>
      <c r="H296" s="13">
        <v>500</v>
      </c>
      <c r="I296" s="204">
        <v>284</v>
      </c>
      <c r="J296" s="195">
        <f t="shared" si="12"/>
        <v>0.56799999999999995</v>
      </c>
      <c r="K296" s="242"/>
    </row>
    <row r="297" spans="1:11" ht="47.25" x14ac:dyDescent="0.25">
      <c r="A297" s="318"/>
      <c r="B297" s="330"/>
      <c r="C297" s="296"/>
      <c r="D297" s="304"/>
      <c r="E297" s="304"/>
      <c r="F297" s="457"/>
      <c r="G297" s="156" t="s">
        <v>405</v>
      </c>
      <c r="H297" s="13">
        <v>160</v>
      </c>
      <c r="I297" s="204">
        <v>47</v>
      </c>
      <c r="J297" s="195">
        <f t="shared" si="12"/>
        <v>0.29375000000000001</v>
      </c>
      <c r="K297" s="242"/>
    </row>
    <row r="298" spans="1:11" ht="47.25" x14ac:dyDescent="0.25">
      <c r="A298" s="318"/>
      <c r="B298" s="330"/>
      <c r="C298" s="296"/>
      <c r="D298" s="304"/>
      <c r="E298" s="304"/>
      <c r="F298" s="457"/>
      <c r="G298" s="156" t="s">
        <v>406</v>
      </c>
      <c r="H298" s="13">
        <v>190</v>
      </c>
      <c r="I298" s="204">
        <v>48</v>
      </c>
      <c r="J298" s="195">
        <f t="shared" si="12"/>
        <v>0.25263157894736843</v>
      </c>
      <c r="K298" s="242"/>
    </row>
    <row r="299" spans="1:11" ht="47.25" x14ac:dyDescent="0.25">
      <c r="A299" s="318"/>
      <c r="B299" s="330"/>
      <c r="C299" s="296"/>
      <c r="D299" s="304"/>
      <c r="E299" s="304"/>
      <c r="F299" s="457"/>
      <c r="G299" s="156" t="s">
        <v>407</v>
      </c>
      <c r="H299" s="13">
        <v>1550</v>
      </c>
      <c r="I299" s="204">
        <v>552</v>
      </c>
      <c r="J299" s="195">
        <f t="shared" si="12"/>
        <v>0.35612903225806453</v>
      </c>
      <c r="K299" s="242"/>
    </row>
    <row r="300" spans="1:11" ht="63" x14ac:dyDescent="0.25">
      <c r="A300" s="318"/>
      <c r="B300" s="330"/>
      <c r="C300" s="296"/>
      <c r="D300" s="304"/>
      <c r="E300" s="304"/>
      <c r="F300" s="457"/>
      <c r="G300" s="156" t="s">
        <v>594</v>
      </c>
      <c r="H300" s="13">
        <v>0.55000000000000004</v>
      </c>
      <c r="I300" s="204">
        <v>0</v>
      </c>
      <c r="J300" s="195">
        <f t="shared" si="12"/>
        <v>0</v>
      </c>
      <c r="K300" s="242"/>
    </row>
    <row r="301" spans="1:11" ht="15.75" x14ac:dyDescent="0.25">
      <c r="A301" s="318"/>
      <c r="B301" s="330"/>
      <c r="C301" s="296"/>
      <c r="D301" s="304"/>
      <c r="E301" s="304"/>
      <c r="F301" s="457"/>
      <c r="G301" s="320" t="s">
        <v>205</v>
      </c>
      <c r="H301" s="321"/>
      <c r="I301" s="321"/>
      <c r="J301" s="321"/>
      <c r="K301" s="322"/>
    </row>
    <row r="302" spans="1:11" ht="31.5" x14ac:dyDescent="0.25">
      <c r="A302" s="318"/>
      <c r="B302" s="330"/>
      <c r="C302" s="296"/>
      <c r="D302" s="304"/>
      <c r="E302" s="304"/>
      <c r="F302" s="457"/>
      <c r="G302" s="156" t="s">
        <v>206</v>
      </c>
      <c r="H302" s="13">
        <v>5</v>
      </c>
      <c r="I302" s="204">
        <v>0</v>
      </c>
      <c r="J302" s="195">
        <f>I302/H302</f>
        <v>0</v>
      </c>
      <c r="K302" s="13"/>
    </row>
    <row r="303" spans="1:11" ht="31.5" x14ac:dyDescent="0.25">
      <c r="A303" s="318"/>
      <c r="B303" s="330"/>
      <c r="C303" s="296"/>
      <c r="D303" s="304"/>
      <c r="E303" s="304"/>
      <c r="F303" s="457"/>
      <c r="G303" s="156" t="s">
        <v>207</v>
      </c>
      <c r="H303" s="13">
        <v>4.5</v>
      </c>
      <c r="I303" s="207">
        <v>0</v>
      </c>
      <c r="J303" s="195">
        <f>I303/H303</f>
        <v>0</v>
      </c>
      <c r="K303" s="13"/>
    </row>
    <row r="304" spans="1:11" ht="63" x14ac:dyDescent="0.25">
      <c r="A304" s="318"/>
      <c r="B304" s="330"/>
      <c r="C304" s="296"/>
      <c r="D304" s="304"/>
      <c r="E304" s="304"/>
      <c r="F304" s="457"/>
      <c r="G304" s="156" t="s">
        <v>414</v>
      </c>
      <c r="H304" s="13">
        <v>0</v>
      </c>
      <c r="I304" s="204">
        <v>0</v>
      </c>
      <c r="J304" s="195">
        <v>0</v>
      </c>
      <c r="K304" s="13"/>
    </row>
    <row r="305" spans="1:13" ht="31.5" x14ac:dyDescent="0.25">
      <c r="A305" s="318"/>
      <c r="B305" s="330"/>
      <c r="C305" s="296"/>
      <c r="D305" s="304"/>
      <c r="E305" s="304"/>
      <c r="F305" s="457"/>
      <c r="G305" s="156" t="s">
        <v>208</v>
      </c>
      <c r="H305" s="13">
        <v>0</v>
      </c>
      <c r="I305" s="204">
        <v>0</v>
      </c>
      <c r="J305" s="195">
        <v>0</v>
      </c>
      <c r="K305" s="13"/>
    </row>
    <row r="306" spans="1:13" ht="15.75" x14ac:dyDescent="0.25">
      <c r="A306" s="318"/>
      <c r="B306" s="330"/>
      <c r="C306" s="296"/>
      <c r="D306" s="304"/>
      <c r="E306" s="304"/>
      <c r="F306" s="457"/>
      <c r="G306" s="156" t="s">
        <v>209</v>
      </c>
      <c r="H306" s="13">
        <v>0</v>
      </c>
      <c r="I306" s="204">
        <v>0</v>
      </c>
      <c r="J306" s="195">
        <v>0</v>
      </c>
      <c r="K306" s="13"/>
    </row>
    <row r="307" spans="1:13" ht="15.75" x14ac:dyDescent="0.25">
      <c r="A307" s="318"/>
      <c r="B307" s="330"/>
      <c r="C307" s="296"/>
      <c r="D307" s="304"/>
      <c r="E307" s="304"/>
      <c r="F307" s="457"/>
      <c r="G307" s="158" t="s">
        <v>595</v>
      </c>
      <c r="H307" s="90">
        <v>0</v>
      </c>
      <c r="I307" s="241">
        <v>0</v>
      </c>
      <c r="J307" s="284">
        <v>0</v>
      </c>
      <c r="K307" s="285"/>
    </row>
    <row r="308" spans="1:13" s="286" customFormat="1" ht="63" x14ac:dyDescent="0.25">
      <c r="A308" s="318"/>
      <c r="B308" s="330"/>
      <c r="C308" s="296"/>
      <c r="D308" s="304"/>
      <c r="E308" s="304"/>
      <c r="F308" s="457"/>
      <c r="G308" s="156" t="s">
        <v>596</v>
      </c>
      <c r="H308" s="13">
        <v>8</v>
      </c>
      <c r="I308" s="204">
        <v>7</v>
      </c>
      <c r="J308" s="195">
        <f>I308/H308</f>
        <v>0.875</v>
      </c>
      <c r="K308" s="13"/>
      <c r="L308"/>
      <c r="M308" s="288"/>
    </row>
    <row r="309" spans="1:13" ht="15.75" x14ac:dyDescent="0.25">
      <c r="A309" s="318"/>
      <c r="B309" s="330"/>
      <c r="C309" s="296"/>
      <c r="D309" s="304"/>
      <c r="E309" s="304"/>
      <c r="F309" s="457"/>
      <c r="G309" s="357" t="s">
        <v>210</v>
      </c>
      <c r="H309" s="358"/>
      <c r="I309" s="358"/>
      <c r="J309" s="358"/>
      <c r="K309" s="359"/>
    </row>
    <row r="310" spans="1:13" ht="47.25" x14ac:dyDescent="0.25">
      <c r="A310" s="318"/>
      <c r="B310" s="330"/>
      <c r="C310" s="296"/>
      <c r="D310" s="304"/>
      <c r="E310" s="304"/>
      <c r="F310" s="457"/>
      <c r="G310" s="244" t="s">
        <v>211</v>
      </c>
      <c r="H310" s="13">
        <v>70</v>
      </c>
      <c r="I310" s="204">
        <v>11</v>
      </c>
      <c r="J310" s="195">
        <f>I310/H310</f>
        <v>0.15714285714285714</v>
      </c>
      <c r="K310" s="13"/>
    </row>
    <row r="311" spans="1:13" ht="47.25" x14ac:dyDescent="0.25">
      <c r="A311" s="318"/>
      <c r="B311" s="330"/>
      <c r="C311" s="296"/>
      <c r="D311" s="304"/>
      <c r="E311" s="304"/>
      <c r="F311" s="457"/>
      <c r="G311" s="244" t="s">
        <v>212</v>
      </c>
      <c r="H311" s="13">
        <v>5</v>
      </c>
      <c r="I311" s="204">
        <v>0</v>
      </c>
      <c r="J311" s="195">
        <f>I311/H311</f>
        <v>0</v>
      </c>
      <c r="K311" s="210"/>
    </row>
    <row r="312" spans="1:13" ht="15.75" x14ac:dyDescent="0.25">
      <c r="A312" s="318"/>
      <c r="B312" s="330"/>
      <c r="C312" s="296"/>
      <c r="D312" s="304"/>
      <c r="E312" s="304"/>
      <c r="F312" s="457"/>
      <c r="G312" s="244" t="s">
        <v>408</v>
      </c>
      <c r="H312" s="13">
        <v>1818</v>
      </c>
      <c r="I312" s="204">
        <v>1795</v>
      </c>
      <c r="J312" s="195">
        <f>I312/H312</f>
        <v>0.9873487348734874</v>
      </c>
      <c r="K312" s="13"/>
    </row>
    <row r="313" spans="1:13" ht="47.25" x14ac:dyDescent="0.25">
      <c r="A313" s="318"/>
      <c r="B313" s="330"/>
      <c r="C313" s="296"/>
      <c r="D313" s="304"/>
      <c r="E313" s="304"/>
      <c r="F313" s="457"/>
      <c r="G313" s="244" t="s">
        <v>597</v>
      </c>
      <c r="H313" s="13">
        <v>78</v>
      </c>
      <c r="I313" s="204">
        <v>0</v>
      </c>
      <c r="J313" s="195">
        <f>I313/H313</f>
        <v>0</v>
      </c>
      <c r="K313" s="13"/>
    </row>
    <row r="314" spans="1:13" ht="15.75" x14ac:dyDescent="0.25">
      <c r="A314" s="318"/>
      <c r="B314" s="330"/>
      <c r="C314" s="296"/>
      <c r="D314" s="304"/>
      <c r="E314" s="304"/>
      <c r="F314" s="457"/>
      <c r="G314" s="368" t="s">
        <v>213</v>
      </c>
      <c r="H314" s="369"/>
      <c r="I314" s="369"/>
      <c r="J314" s="369"/>
      <c r="K314" s="370"/>
    </row>
    <row r="315" spans="1:13" ht="63" x14ac:dyDescent="0.25">
      <c r="A315" s="318"/>
      <c r="B315" s="330"/>
      <c r="C315" s="296"/>
      <c r="D315" s="304"/>
      <c r="E315" s="304"/>
      <c r="F315" s="457"/>
      <c r="G315" s="156" t="s">
        <v>214</v>
      </c>
      <c r="H315" s="13">
        <v>20</v>
      </c>
      <c r="I315" s="204">
        <v>6</v>
      </c>
      <c r="J315" s="195">
        <f>I315/H315</f>
        <v>0.3</v>
      </c>
      <c r="K315" s="13"/>
    </row>
    <row r="316" spans="1:13" ht="47.25" x14ac:dyDescent="0.25">
      <c r="A316" s="318"/>
      <c r="B316" s="330"/>
      <c r="C316" s="296"/>
      <c r="D316" s="304"/>
      <c r="E316" s="304"/>
      <c r="F316" s="457"/>
      <c r="G316" s="156" t="s">
        <v>598</v>
      </c>
      <c r="H316" s="13">
        <v>70</v>
      </c>
      <c r="I316" s="204">
        <v>0</v>
      </c>
      <c r="J316" s="195">
        <f>I316/H316</f>
        <v>0</v>
      </c>
      <c r="K316" s="13"/>
    </row>
    <row r="317" spans="1:13" ht="15.75" x14ac:dyDescent="0.25">
      <c r="A317" s="318"/>
      <c r="B317" s="330"/>
      <c r="C317" s="296"/>
      <c r="D317" s="304"/>
      <c r="E317" s="304"/>
      <c r="F317" s="457"/>
      <c r="G317" s="320" t="s">
        <v>215</v>
      </c>
      <c r="H317" s="321"/>
      <c r="I317" s="321"/>
      <c r="J317" s="321"/>
      <c r="K317" s="322"/>
    </row>
    <row r="318" spans="1:13" ht="63" x14ac:dyDescent="0.25">
      <c r="A318" s="318"/>
      <c r="B318" s="330"/>
      <c r="C318" s="296"/>
      <c r="D318" s="304"/>
      <c r="E318" s="304"/>
      <c r="F318" s="457"/>
      <c r="G318" s="156" t="s">
        <v>216</v>
      </c>
      <c r="H318" s="13">
        <v>6</v>
      </c>
      <c r="I318" s="204">
        <v>6</v>
      </c>
      <c r="J318" s="195">
        <f>I318/H318</f>
        <v>1</v>
      </c>
      <c r="K318" s="13"/>
    </row>
    <row r="319" spans="1:13" ht="31.5" x14ac:dyDescent="0.25">
      <c r="A319" s="318"/>
      <c r="B319" s="330"/>
      <c r="C319" s="296"/>
      <c r="D319" s="304"/>
      <c r="E319" s="304"/>
      <c r="F319" s="457"/>
      <c r="G319" s="156" t="s">
        <v>599</v>
      </c>
      <c r="H319" s="13">
        <v>1</v>
      </c>
      <c r="I319" s="204">
        <v>1</v>
      </c>
      <c r="J319" s="195">
        <f>I319/H319</f>
        <v>1</v>
      </c>
      <c r="K319" s="13"/>
    </row>
    <row r="320" spans="1:13" ht="31.5" x14ac:dyDescent="0.25">
      <c r="A320" s="318"/>
      <c r="B320" s="330"/>
      <c r="C320" s="296"/>
      <c r="D320" s="304"/>
      <c r="E320" s="304"/>
      <c r="F320" s="457"/>
      <c r="G320" s="156" t="s">
        <v>600</v>
      </c>
      <c r="H320" s="13">
        <v>50</v>
      </c>
      <c r="I320" s="204">
        <v>46</v>
      </c>
      <c r="J320" s="195">
        <f>I320/H320</f>
        <v>0.92</v>
      </c>
      <c r="K320" s="13"/>
    </row>
    <row r="321" spans="1:11" ht="31.5" x14ac:dyDescent="0.25">
      <c r="A321" s="318"/>
      <c r="B321" s="330"/>
      <c r="C321" s="296"/>
      <c r="D321" s="304"/>
      <c r="E321" s="304"/>
      <c r="F321" s="457"/>
      <c r="G321" s="156" t="s">
        <v>601</v>
      </c>
      <c r="H321" s="13">
        <v>8</v>
      </c>
      <c r="I321" s="204">
        <v>1</v>
      </c>
      <c r="J321" s="195">
        <f>I321/H321</f>
        <v>0.125</v>
      </c>
      <c r="K321" s="13"/>
    </row>
    <row r="322" spans="1:11" ht="47.25" x14ac:dyDescent="0.25">
      <c r="A322" s="318"/>
      <c r="B322" s="330"/>
      <c r="C322" s="296"/>
      <c r="D322" s="304"/>
      <c r="E322" s="304"/>
      <c r="F322" s="457"/>
      <c r="G322" s="156" t="s">
        <v>602</v>
      </c>
      <c r="H322" s="13">
        <v>150</v>
      </c>
      <c r="I322" s="204">
        <v>6</v>
      </c>
      <c r="J322" s="195">
        <f>I322/H322</f>
        <v>0.04</v>
      </c>
      <c r="K322" s="13"/>
    </row>
    <row r="323" spans="1:11" ht="15.75" x14ac:dyDescent="0.25">
      <c r="A323" s="318"/>
      <c r="B323" s="330"/>
      <c r="C323" s="296"/>
      <c r="D323" s="304"/>
      <c r="E323" s="304"/>
      <c r="F323" s="457"/>
      <c r="G323" s="320" t="s">
        <v>217</v>
      </c>
      <c r="H323" s="321"/>
      <c r="I323" s="321"/>
      <c r="J323" s="321"/>
      <c r="K323" s="322"/>
    </row>
    <row r="324" spans="1:11" ht="31.5" x14ac:dyDescent="0.25">
      <c r="A324" s="318"/>
      <c r="B324" s="330"/>
      <c r="C324" s="296"/>
      <c r="D324" s="304"/>
      <c r="E324" s="304"/>
      <c r="F324" s="457"/>
      <c r="G324" s="156" t="s">
        <v>218</v>
      </c>
      <c r="H324" s="13">
        <v>0</v>
      </c>
      <c r="I324" s="204">
        <v>0</v>
      </c>
      <c r="J324" s="195">
        <v>0</v>
      </c>
      <c r="K324" s="13"/>
    </row>
    <row r="325" spans="1:11" ht="47.25" x14ac:dyDescent="0.25">
      <c r="A325" s="318"/>
      <c r="B325" s="330"/>
      <c r="C325" s="296"/>
      <c r="D325" s="304"/>
      <c r="E325" s="304"/>
      <c r="F325" s="457"/>
      <c r="G325" s="156" t="s">
        <v>219</v>
      </c>
      <c r="H325" s="13">
        <v>0</v>
      </c>
      <c r="I325" s="207">
        <v>0</v>
      </c>
      <c r="J325" s="195">
        <v>0</v>
      </c>
      <c r="K325" s="210"/>
    </row>
    <row r="326" spans="1:11" ht="31.5" x14ac:dyDescent="0.25">
      <c r="A326" s="318"/>
      <c r="B326" s="330"/>
      <c r="C326" s="296"/>
      <c r="D326" s="304"/>
      <c r="E326" s="304"/>
      <c r="F326" s="457"/>
      <c r="G326" s="156" t="s">
        <v>409</v>
      </c>
      <c r="H326" s="235">
        <v>6</v>
      </c>
      <c r="I326" s="204">
        <v>8</v>
      </c>
      <c r="J326" s="245">
        <f>I326/H326</f>
        <v>1.3333333333333333</v>
      </c>
      <c r="K326" s="13"/>
    </row>
    <row r="327" spans="1:11" ht="15.75" x14ac:dyDescent="0.25">
      <c r="A327" s="318"/>
      <c r="B327" s="330"/>
      <c r="C327" s="296"/>
      <c r="D327" s="304"/>
      <c r="E327" s="304"/>
      <c r="F327" s="457"/>
      <c r="G327" s="320" t="s">
        <v>220</v>
      </c>
      <c r="H327" s="321"/>
      <c r="I327" s="321"/>
      <c r="J327" s="321"/>
      <c r="K327" s="322"/>
    </row>
    <row r="328" spans="1:11" ht="63" x14ac:dyDescent="0.25">
      <c r="A328" s="318"/>
      <c r="B328" s="330"/>
      <c r="C328" s="296"/>
      <c r="D328" s="304"/>
      <c r="E328" s="304"/>
      <c r="F328" s="457"/>
      <c r="G328" s="156" t="s">
        <v>221</v>
      </c>
      <c r="H328" s="13">
        <v>103.2</v>
      </c>
      <c r="I328" s="207">
        <v>0</v>
      </c>
      <c r="J328" s="195">
        <f>I328/H328</f>
        <v>0</v>
      </c>
      <c r="K328" s="13" t="s">
        <v>603</v>
      </c>
    </row>
    <row r="329" spans="1:11" ht="141.75" x14ac:dyDescent="0.25">
      <c r="A329" s="318"/>
      <c r="B329" s="330"/>
      <c r="C329" s="296"/>
      <c r="D329" s="304"/>
      <c r="E329" s="304"/>
      <c r="F329" s="457"/>
      <c r="G329" s="156" t="s">
        <v>222</v>
      </c>
      <c r="H329" s="13">
        <v>10</v>
      </c>
      <c r="I329" s="204">
        <v>2</v>
      </c>
      <c r="J329" s="195">
        <f>I329/H329</f>
        <v>0.2</v>
      </c>
      <c r="K329" s="210"/>
    </row>
    <row r="330" spans="1:11" ht="63" x14ac:dyDescent="0.25">
      <c r="A330" s="318"/>
      <c r="B330" s="330"/>
      <c r="C330" s="296"/>
      <c r="D330" s="304"/>
      <c r="E330" s="304"/>
      <c r="F330" s="457"/>
      <c r="G330" s="156" t="s">
        <v>223</v>
      </c>
      <c r="H330" s="13">
        <v>9</v>
      </c>
      <c r="I330" s="204">
        <v>4</v>
      </c>
      <c r="J330" s="195">
        <f>I330/H330</f>
        <v>0.44444444444444442</v>
      </c>
      <c r="K330" s="13"/>
    </row>
    <row r="331" spans="1:11" ht="141.75" x14ac:dyDescent="0.25">
      <c r="A331" s="318"/>
      <c r="B331" s="330"/>
      <c r="C331" s="296"/>
      <c r="D331" s="304"/>
      <c r="E331" s="304"/>
      <c r="F331" s="457"/>
      <c r="G331" s="156" t="s">
        <v>224</v>
      </c>
      <c r="H331" s="13">
        <v>14</v>
      </c>
      <c r="I331" s="204">
        <v>9</v>
      </c>
      <c r="J331" s="195">
        <f>I331/H331</f>
        <v>0.6428571428571429</v>
      </c>
      <c r="K331" s="13"/>
    </row>
    <row r="332" spans="1:11" ht="141.75" x14ac:dyDescent="0.25">
      <c r="A332" s="318"/>
      <c r="B332" s="330"/>
      <c r="C332" s="296"/>
      <c r="D332" s="304"/>
      <c r="E332" s="304"/>
      <c r="F332" s="457"/>
      <c r="G332" s="156" t="s">
        <v>604</v>
      </c>
      <c r="H332" s="13">
        <v>1</v>
      </c>
      <c r="I332" s="204">
        <v>0</v>
      </c>
      <c r="J332" s="195">
        <f>I332/H332</f>
        <v>0</v>
      </c>
      <c r="K332" s="13"/>
    </row>
    <row r="333" spans="1:11" ht="15.75" x14ac:dyDescent="0.25">
      <c r="A333" s="318"/>
      <c r="B333" s="330"/>
      <c r="C333" s="296"/>
      <c r="D333" s="304"/>
      <c r="E333" s="304"/>
      <c r="F333" s="457"/>
      <c r="G333" s="320" t="s">
        <v>225</v>
      </c>
      <c r="H333" s="321"/>
      <c r="I333" s="321"/>
      <c r="J333" s="321"/>
      <c r="K333" s="322"/>
    </row>
    <row r="334" spans="1:11" ht="94.5" x14ac:dyDescent="0.25">
      <c r="A334" s="318"/>
      <c r="B334" s="330"/>
      <c r="C334" s="296"/>
      <c r="D334" s="304"/>
      <c r="E334" s="304"/>
      <c r="F334" s="457"/>
      <c r="G334" s="156" t="s">
        <v>226</v>
      </c>
      <c r="H334" s="13">
        <v>3</v>
      </c>
      <c r="I334" s="204">
        <v>0</v>
      </c>
      <c r="J334" s="195">
        <f>I334/H334</f>
        <v>0</v>
      </c>
      <c r="K334" s="204"/>
    </row>
    <row r="335" spans="1:11" ht="15.75" x14ac:dyDescent="0.25">
      <c r="A335" s="318"/>
      <c r="B335" s="330"/>
      <c r="C335" s="296"/>
      <c r="D335" s="304"/>
      <c r="E335" s="304"/>
      <c r="F335" s="457"/>
      <c r="G335" s="320" t="s">
        <v>227</v>
      </c>
      <c r="H335" s="321"/>
      <c r="I335" s="321"/>
      <c r="J335" s="321"/>
      <c r="K335" s="322"/>
    </row>
    <row r="336" spans="1:11" ht="69" customHeight="1" x14ac:dyDescent="0.25">
      <c r="A336" s="319"/>
      <c r="B336" s="331"/>
      <c r="C336" s="297"/>
      <c r="D336" s="305"/>
      <c r="E336" s="305"/>
      <c r="F336" s="458"/>
      <c r="G336" s="156" t="s">
        <v>228</v>
      </c>
      <c r="H336" s="13">
        <v>16</v>
      </c>
      <c r="I336" s="204">
        <v>0</v>
      </c>
      <c r="J336" s="195">
        <f>I336/H336</f>
        <v>0</v>
      </c>
      <c r="K336" s="13"/>
    </row>
    <row r="337" spans="1:11" ht="15.75" x14ac:dyDescent="0.25">
      <c r="A337" s="144"/>
      <c r="B337" s="342" t="s">
        <v>21</v>
      </c>
      <c r="C337" s="343"/>
      <c r="D337" s="119">
        <f>D291</f>
        <v>1520</v>
      </c>
      <c r="E337" s="119">
        <f>E291</f>
        <v>12</v>
      </c>
      <c r="F337" s="127">
        <f>E337/D337</f>
        <v>7.8947368421052634E-3</v>
      </c>
      <c r="G337" s="111"/>
      <c r="H337" s="112"/>
      <c r="I337" s="112"/>
      <c r="J337" s="112"/>
      <c r="K337" s="113"/>
    </row>
    <row r="338" spans="1:11" ht="15.75" x14ac:dyDescent="0.25">
      <c r="A338" s="317">
        <v>14</v>
      </c>
      <c r="B338" s="329" t="s">
        <v>563</v>
      </c>
      <c r="C338" s="295" t="s">
        <v>15</v>
      </c>
      <c r="D338" s="303">
        <v>7870.6970000000001</v>
      </c>
      <c r="E338" s="303">
        <v>2376.21</v>
      </c>
      <c r="F338" s="309">
        <f>E338/D338</f>
        <v>0.30190591760805935</v>
      </c>
      <c r="G338" s="374" t="s">
        <v>229</v>
      </c>
      <c r="H338" s="375"/>
      <c r="I338" s="375"/>
      <c r="J338" s="375"/>
      <c r="K338" s="376"/>
    </row>
    <row r="339" spans="1:11" ht="102" customHeight="1" x14ac:dyDescent="0.25">
      <c r="A339" s="318"/>
      <c r="B339" s="331"/>
      <c r="C339" s="296"/>
      <c r="D339" s="304"/>
      <c r="E339" s="304"/>
      <c r="F339" s="310"/>
      <c r="G339" s="156" t="s">
        <v>230</v>
      </c>
      <c r="H339" s="13">
        <v>15</v>
      </c>
      <c r="I339" s="13">
        <v>3</v>
      </c>
      <c r="J339" s="195">
        <f>I339/H339</f>
        <v>0.2</v>
      </c>
      <c r="K339" s="204" t="s">
        <v>397</v>
      </c>
    </row>
    <row r="340" spans="1:11" ht="15.75" customHeight="1" x14ac:dyDescent="0.25">
      <c r="A340" s="318"/>
      <c r="B340" s="317" t="s">
        <v>646</v>
      </c>
      <c r="C340" s="296"/>
      <c r="D340" s="304"/>
      <c r="E340" s="304"/>
      <c r="F340" s="310"/>
      <c r="G340" s="320" t="s">
        <v>231</v>
      </c>
      <c r="H340" s="321"/>
      <c r="I340" s="321"/>
      <c r="J340" s="321"/>
      <c r="K340" s="322"/>
    </row>
    <row r="341" spans="1:11" ht="210" customHeight="1" x14ac:dyDescent="0.25">
      <c r="A341" s="318"/>
      <c r="B341" s="318"/>
      <c r="C341" s="296"/>
      <c r="D341" s="304"/>
      <c r="E341" s="304"/>
      <c r="F341" s="310"/>
      <c r="G341" s="156" t="s">
        <v>232</v>
      </c>
      <c r="H341" s="13">
        <v>10</v>
      </c>
      <c r="I341" s="13">
        <v>4</v>
      </c>
      <c r="J341" s="195">
        <f>I341/H341</f>
        <v>0.4</v>
      </c>
      <c r="K341" s="204" t="s">
        <v>565</v>
      </c>
    </row>
    <row r="342" spans="1:11" ht="15.75" x14ac:dyDescent="0.25">
      <c r="A342" s="318"/>
      <c r="B342" s="318"/>
      <c r="C342" s="296"/>
      <c r="D342" s="304"/>
      <c r="E342" s="304"/>
      <c r="F342" s="310"/>
      <c r="G342" s="320" t="s">
        <v>233</v>
      </c>
      <c r="H342" s="321"/>
      <c r="I342" s="321"/>
      <c r="J342" s="321"/>
      <c r="K342" s="322"/>
    </row>
    <row r="343" spans="1:11" ht="63" x14ac:dyDescent="0.25">
      <c r="A343" s="318"/>
      <c r="B343" s="318"/>
      <c r="C343" s="296"/>
      <c r="D343" s="304"/>
      <c r="E343" s="304"/>
      <c r="F343" s="310"/>
      <c r="G343" s="156" t="s">
        <v>234</v>
      </c>
      <c r="H343" s="13">
        <v>13</v>
      </c>
      <c r="I343" s="13">
        <v>13</v>
      </c>
      <c r="J343" s="195">
        <f t="shared" ref="J343" si="13">I343/H343</f>
        <v>1</v>
      </c>
      <c r="K343" s="204"/>
    </row>
    <row r="344" spans="1:11" ht="15" customHeight="1" x14ac:dyDescent="0.25">
      <c r="A344" s="318"/>
      <c r="B344" s="318"/>
      <c r="C344" s="296"/>
      <c r="D344" s="304"/>
      <c r="E344" s="304"/>
      <c r="F344" s="310"/>
      <c r="G344" s="363" t="s">
        <v>235</v>
      </c>
      <c r="H344" s="382">
        <v>0</v>
      </c>
      <c r="I344" s="382">
        <v>0</v>
      </c>
      <c r="J344" s="298">
        <v>0</v>
      </c>
      <c r="K344" s="382"/>
    </row>
    <row r="345" spans="1:11" ht="15" customHeight="1" x14ac:dyDescent="0.25">
      <c r="A345" s="318"/>
      <c r="B345" s="318"/>
      <c r="C345" s="296"/>
      <c r="D345" s="304"/>
      <c r="E345" s="304"/>
      <c r="F345" s="310"/>
      <c r="G345" s="363"/>
      <c r="H345" s="382"/>
      <c r="I345" s="382"/>
      <c r="J345" s="300"/>
      <c r="K345" s="382"/>
    </row>
    <row r="346" spans="1:11" ht="15.75" x14ac:dyDescent="0.25">
      <c r="A346" s="318"/>
      <c r="B346" s="318"/>
      <c r="C346" s="296"/>
      <c r="D346" s="304"/>
      <c r="E346" s="304"/>
      <c r="F346" s="310"/>
      <c r="G346" s="320" t="s">
        <v>236</v>
      </c>
      <c r="H346" s="321"/>
      <c r="I346" s="321"/>
      <c r="J346" s="321"/>
      <c r="K346" s="322"/>
    </row>
    <row r="347" spans="1:11" ht="63" x14ac:dyDescent="0.25">
      <c r="A347" s="318"/>
      <c r="B347" s="318"/>
      <c r="C347" s="296"/>
      <c r="D347" s="304"/>
      <c r="E347" s="304"/>
      <c r="F347" s="310"/>
      <c r="G347" s="156" t="s">
        <v>237</v>
      </c>
      <c r="H347" s="13">
        <v>53</v>
      </c>
      <c r="I347" s="13">
        <v>53</v>
      </c>
      <c r="J347" s="195">
        <f>I347/H347</f>
        <v>1</v>
      </c>
      <c r="K347" s="13" t="s">
        <v>238</v>
      </c>
    </row>
    <row r="348" spans="1:11" ht="15.75" x14ac:dyDescent="0.25">
      <c r="A348" s="318"/>
      <c r="B348" s="318"/>
      <c r="C348" s="296"/>
      <c r="D348" s="304"/>
      <c r="E348" s="304"/>
      <c r="F348" s="310"/>
      <c r="G348" s="320" t="s">
        <v>239</v>
      </c>
      <c r="H348" s="321"/>
      <c r="I348" s="321"/>
      <c r="J348" s="321"/>
      <c r="K348" s="322"/>
    </row>
    <row r="349" spans="1:11" ht="63" x14ac:dyDescent="0.25">
      <c r="A349" s="318"/>
      <c r="B349" s="319"/>
      <c r="C349" s="297"/>
      <c r="D349" s="305"/>
      <c r="E349" s="305"/>
      <c r="F349" s="311"/>
      <c r="G349" s="158" t="s">
        <v>240</v>
      </c>
      <c r="H349" s="13">
        <v>570</v>
      </c>
      <c r="I349" s="13">
        <v>618</v>
      </c>
      <c r="J349" s="195">
        <f>I349/H349</f>
        <v>1.0842105263157895</v>
      </c>
      <c r="K349" s="13" t="s">
        <v>238</v>
      </c>
    </row>
    <row r="350" spans="1:11" ht="15.75" x14ac:dyDescent="0.25">
      <c r="A350" s="318"/>
      <c r="B350" s="332" t="s">
        <v>241</v>
      </c>
      <c r="C350" s="333"/>
      <c r="D350" s="289">
        <f>D338</f>
        <v>7870.6970000000001</v>
      </c>
      <c r="E350" s="289">
        <f>E338</f>
        <v>2376.21</v>
      </c>
      <c r="F350" s="162">
        <f>E350/D350</f>
        <v>0.30190591760805935</v>
      </c>
      <c r="G350" s="124"/>
      <c r="H350" s="161"/>
      <c r="I350" s="116"/>
      <c r="J350" s="116"/>
      <c r="K350" s="116"/>
    </row>
    <row r="351" spans="1:11" ht="15.75" x14ac:dyDescent="0.25">
      <c r="A351" s="318"/>
      <c r="B351" s="334" t="s">
        <v>647</v>
      </c>
      <c r="C351" s="392"/>
      <c r="D351" s="392"/>
      <c r="E351" s="392"/>
      <c r="F351" s="371"/>
      <c r="G351" s="206" t="s">
        <v>242</v>
      </c>
      <c r="H351" s="13"/>
      <c r="I351" s="13"/>
      <c r="J351" s="195"/>
      <c r="K351" s="13"/>
    </row>
    <row r="352" spans="1:11" ht="162.75" customHeight="1" x14ac:dyDescent="0.25">
      <c r="A352" s="318"/>
      <c r="B352" s="465"/>
      <c r="C352" s="393"/>
      <c r="D352" s="393"/>
      <c r="E352" s="393"/>
      <c r="F352" s="372"/>
      <c r="G352" s="156" t="s">
        <v>666</v>
      </c>
      <c r="H352" s="13">
        <v>88</v>
      </c>
      <c r="I352" s="13">
        <v>88</v>
      </c>
      <c r="J352" s="195">
        <f>I352/H352</f>
        <v>1</v>
      </c>
      <c r="K352" s="13"/>
    </row>
    <row r="353" spans="1:11" ht="141.75" x14ac:dyDescent="0.25">
      <c r="A353" s="318"/>
      <c r="B353" s="466"/>
      <c r="C353" s="394"/>
      <c r="D353" s="394"/>
      <c r="E353" s="394"/>
      <c r="F353" s="373"/>
      <c r="G353" s="156" t="s">
        <v>243</v>
      </c>
      <c r="H353" s="13">
        <v>80</v>
      </c>
      <c r="I353" s="13">
        <v>100</v>
      </c>
      <c r="J353" s="195">
        <f>I353/H353</f>
        <v>1.25</v>
      </c>
      <c r="K353" s="13"/>
    </row>
    <row r="354" spans="1:11" ht="15.75" x14ac:dyDescent="0.25">
      <c r="A354" s="319"/>
      <c r="B354" s="332" t="s">
        <v>244</v>
      </c>
      <c r="C354" s="333"/>
      <c r="D354" s="130">
        <v>0</v>
      </c>
      <c r="E354" s="131">
        <v>0</v>
      </c>
      <c r="F354" s="129">
        <v>0</v>
      </c>
      <c r="G354" s="124"/>
      <c r="H354" s="116"/>
      <c r="I354" s="116"/>
      <c r="J354" s="116"/>
      <c r="K354" s="116"/>
    </row>
    <row r="355" spans="1:11" ht="15.75" x14ac:dyDescent="0.25">
      <c r="A355" s="144"/>
      <c r="B355" s="463" t="s">
        <v>21</v>
      </c>
      <c r="C355" s="464"/>
      <c r="D355" s="132">
        <f>D350+D354</f>
        <v>7870.6970000000001</v>
      </c>
      <c r="E355" s="132">
        <f>E350+E354</f>
        <v>2376.21</v>
      </c>
      <c r="F355" s="133">
        <f>E355/D355</f>
        <v>0.30190591760805935</v>
      </c>
      <c r="G355" s="111"/>
      <c r="H355" s="112"/>
      <c r="I355" s="112"/>
      <c r="J355" s="112"/>
      <c r="K355" s="113"/>
    </row>
    <row r="356" spans="1:11" ht="15" customHeight="1" x14ac:dyDescent="0.25">
      <c r="A356" s="317">
        <v>15</v>
      </c>
      <c r="B356" s="344" t="s">
        <v>648</v>
      </c>
      <c r="C356" s="301" t="s">
        <v>15</v>
      </c>
      <c r="D356" s="302">
        <v>0</v>
      </c>
      <c r="E356" s="302">
        <v>0</v>
      </c>
      <c r="F356" s="312">
        <v>0</v>
      </c>
      <c r="G356" s="379" t="s">
        <v>245</v>
      </c>
      <c r="H356" s="380"/>
      <c r="I356" s="380"/>
      <c r="J356" s="380"/>
      <c r="K356" s="381"/>
    </row>
    <row r="357" spans="1:11" ht="15" customHeight="1" x14ac:dyDescent="0.25">
      <c r="A357" s="318"/>
      <c r="B357" s="345"/>
      <c r="C357" s="301"/>
      <c r="D357" s="302"/>
      <c r="E357" s="302"/>
      <c r="F357" s="312"/>
      <c r="G357" s="357"/>
      <c r="H357" s="358"/>
      <c r="I357" s="358"/>
      <c r="J357" s="358"/>
      <c r="K357" s="359"/>
    </row>
    <row r="358" spans="1:11" ht="64.5" customHeight="1" x14ac:dyDescent="0.25">
      <c r="A358" s="318"/>
      <c r="B358" s="345"/>
      <c r="C358" s="301"/>
      <c r="D358" s="302"/>
      <c r="E358" s="302"/>
      <c r="F358" s="312"/>
      <c r="G358" s="156" t="s">
        <v>246</v>
      </c>
      <c r="H358" s="13">
        <v>100</v>
      </c>
      <c r="I358" s="13">
        <v>50</v>
      </c>
      <c r="J358" s="205">
        <f>I358/H358</f>
        <v>0.5</v>
      </c>
      <c r="K358" s="13"/>
    </row>
    <row r="359" spans="1:11" ht="15.75" x14ac:dyDescent="0.25">
      <c r="A359" s="318"/>
      <c r="B359" s="345"/>
      <c r="C359" s="301"/>
      <c r="D359" s="302"/>
      <c r="E359" s="302"/>
      <c r="F359" s="312"/>
      <c r="G359" s="320" t="s">
        <v>247</v>
      </c>
      <c r="H359" s="321"/>
      <c r="I359" s="321"/>
      <c r="J359" s="321"/>
      <c r="K359" s="322"/>
    </row>
    <row r="360" spans="1:11" ht="78.75" x14ac:dyDescent="0.25">
      <c r="A360" s="318"/>
      <c r="B360" s="345"/>
      <c r="C360" s="301"/>
      <c r="D360" s="302"/>
      <c r="E360" s="302"/>
      <c r="F360" s="312"/>
      <c r="G360" s="156" t="s">
        <v>248</v>
      </c>
      <c r="H360" s="13" t="s">
        <v>413</v>
      </c>
      <c r="I360" s="13">
        <v>0</v>
      </c>
      <c r="J360" s="205">
        <f>I360/10</f>
        <v>0</v>
      </c>
      <c r="K360" s="13"/>
    </row>
    <row r="361" spans="1:11" ht="63" x14ac:dyDescent="0.25">
      <c r="A361" s="318"/>
      <c r="B361" s="345"/>
      <c r="C361" s="301"/>
      <c r="D361" s="302"/>
      <c r="E361" s="302"/>
      <c r="F361" s="312"/>
      <c r="G361" s="16" t="s">
        <v>250</v>
      </c>
      <c r="H361" s="13" t="s">
        <v>249</v>
      </c>
      <c r="I361" s="13">
        <v>7</v>
      </c>
      <c r="J361" s="205">
        <f>I361/25</f>
        <v>0.28000000000000003</v>
      </c>
      <c r="K361" s="13"/>
    </row>
    <row r="362" spans="1:11" ht="15.75" x14ac:dyDescent="0.25">
      <c r="A362" s="318"/>
      <c r="B362" s="345"/>
      <c r="C362" s="301"/>
      <c r="D362" s="302"/>
      <c r="E362" s="302"/>
      <c r="F362" s="312"/>
      <c r="G362" s="320" t="s">
        <v>251</v>
      </c>
      <c r="H362" s="321"/>
      <c r="I362" s="321"/>
      <c r="J362" s="321"/>
      <c r="K362" s="322"/>
    </row>
    <row r="363" spans="1:11" ht="78.75" x14ac:dyDescent="0.25">
      <c r="A363" s="318"/>
      <c r="B363" s="345"/>
      <c r="C363" s="301"/>
      <c r="D363" s="302"/>
      <c r="E363" s="302"/>
      <c r="F363" s="312"/>
      <c r="G363" s="156" t="s">
        <v>252</v>
      </c>
      <c r="H363" s="13">
        <v>100</v>
      </c>
      <c r="I363" s="13">
        <v>100</v>
      </c>
      <c r="J363" s="205">
        <v>1</v>
      </c>
      <c r="K363" s="13"/>
    </row>
    <row r="364" spans="1:11" ht="81.75" customHeight="1" x14ac:dyDescent="0.25">
      <c r="A364" s="318"/>
      <c r="B364" s="345"/>
      <c r="C364" s="301"/>
      <c r="D364" s="302"/>
      <c r="E364" s="302"/>
      <c r="F364" s="312"/>
      <c r="G364" s="156" t="s">
        <v>253</v>
      </c>
      <c r="H364" s="13">
        <v>100</v>
      </c>
      <c r="I364" s="13">
        <v>98</v>
      </c>
      <c r="J364" s="205">
        <f>I364/H364</f>
        <v>0.98</v>
      </c>
      <c r="K364" s="13"/>
    </row>
    <row r="365" spans="1:11" ht="15.75" x14ac:dyDescent="0.25">
      <c r="A365" s="318"/>
      <c r="B365" s="345"/>
      <c r="C365" s="301"/>
      <c r="D365" s="302"/>
      <c r="E365" s="302"/>
      <c r="F365" s="312"/>
      <c r="G365" s="320" t="s">
        <v>254</v>
      </c>
      <c r="H365" s="321"/>
      <c r="I365" s="321"/>
      <c r="J365" s="321"/>
      <c r="K365" s="322"/>
    </row>
    <row r="366" spans="1:11" ht="94.5" x14ac:dyDescent="0.25">
      <c r="A366" s="318"/>
      <c r="B366" s="345"/>
      <c r="C366" s="301"/>
      <c r="D366" s="302"/>
      <c r="E366" s="302"/>
      <c r="F366" s="312"/>
      <c r="G366" s="156" t="s">
        <v>255</v>
      </c>
      <c r="H366" s="13">
        <v>100</v>
      </c>
      <c r="I366" s="13">
        <v>30</v>
      </c>
      <c r="J366" s="205">
        <f>I366/H366</f>
        <v>0.3</v>
      </c>
      <c r="K366" s="13"/>
    </row>
    <row r="367" spans="1:11" ht="47.25" x14ac:dyDescent="0.25">
      <c r="A367" s="318"/>
      <c r="B367" s="345"/>
      <c r="C367" s="301"/>
      <c r="D367" s="302"/>
      <c r="E367" s="302"/>
      <c r="F367" s="312"/>
      <c r="G367" s="156" t="s">
        <v>256</v>
      </c>
      <c r="H367" s="13">
        <v>1</v>
      </c>
      <c r="I367" s="13">
        <v>1</v>
      </c>
      <c r="J367" s="205">
        <v>1</v>
      </c>
      <c r="K367" s="13"/>
    </row>
    <row r="368" spans="1:11" ht="31.5" x14ac:dyDescent="0.25">
      <c r="A368" s="318"/>
      <c r="B368" s="345"/>
      <c r="C368" s="301"/>
      <c r="D368" s="302"/>
      <c r="E368" s="302"/>
      <c r="F368" s="312"/>
      <c r="G368" s="156" t="s">
        <v>257</v>
      </c>
      <c r="H368" s="13" t="s">
        <v>258</v>
      </c>
      <c r="I368" s="13">
        <v>5</v>
      </c>
      <c r="J368" s="205">
        <f>I368/5</f>
        <v>1</v>
      </c>
      <c r="K368" s="13"/>
    </row>
    <row r="369" spans="1:11" ht="15.75" x14ac:dyDescent="0.25">
      <c r="A369" s="318"/>
      <c r="B369" s="345"/>
      <c r="C369" s="301"/>
      <c r="D369" s="302"/>
      <c r="E369" s="302"/>
      <c r="F369" s="312"/>
      <c r="G369" s="320" t="s">
        <v>259</v>
      </c>
      <c r="H369" s="321"/>
      <c r="I369" s="321"/>
      <c r="J369" s="321"/>
      <c r="K369" s="322"/>
    </row>
    <row r="370" spans="1:11" ht="78.75" x14ac:dyDescent="0.25">
      <c r="A370" s="318"/>
      <c r="B370" s="345"/>
      <c r="C370" s="301"/>
      <c r="D370" s="302"/>
      <c r="E370" s="302"/>
      <c r="F370" s="312"/>
      <c r="G370" s="156" t="s">
        <v>260</v>
      </c>
      <c r="H370" s="13" t="s">
        <v>375</v>
      </c>
      <c r="I370" s="13">
        <v>2</v>
      </c>
      <c r="J370" s="205">
        <f>I370/10</f>
        <v>0.2</v>
      </c>
      <c r="K370" s="13"/>
    </row>
    <row r="371" spans="1:11" ht="31.5" x14ac:dyDescent="0.25">
      <c r="A371" s="318"/>
      <c r="B371" s="345"/>
      <c r="C371" s="301"/>
      <c r="D371" s="302"/>
      <c r="E371" s="302"/>
      <c r="F371" s="312"/>
      <c r="G371" s="156" t="s">
        <v>261</v>
      </c>
      <c r="H371" s="13">
        <v>100</v>
      </c>
      <c r="I371" s="13">
        <v>100</v>
      </c>
      <c r="J371" s="205">
        <v>1</v>
      </c>
      <c r="K371" s="13"/>
    </row>
    <row r="372" spans="1:11" ht="114" customHeight="1" x14ac:dyDescent="0.25">
      <c r="A372" s="318"/>
      <c r="B372" s="345"/>
      <c r="C372" s="301"/>
      <c r="D372" s="302"/>
      <c r="E372" s="302"/>
      <c r="F372" s="312"/>
      <c r="G372" s="158" t="s">
        <v>262</v>
      </c>
      <c r="H372" s="13">
        <v>100</v>
      </c>
      <c r="I372" s="13">
        <v>0</v>
      </c>
      <c r="J372" s="205">
        <f>I372/H372</f>
        <v>0</v>
      </c>
      <c r="K372" s="90"/>
    </row>
    <row r="373" spans="1:11" ht="15.75" x14ac:dyDescent="0.25">
      <c r="A373" s="318"/>
      <c r="B373" s="345"/>
      <c r="C373" s="301"/>
      <c r="D373" s="302"/>
      <c r="E373" s="302"/>
      <c r="F373" s="312"/>
      <c r="G373" s="320" t="s">
        <v>561</v>
      </c>
      <c r="H373" s="321"/>
      <c r="I373" s="321"/>
      <c r="J373" s="321"/>
      <c r="K373" s="322"/>
    </row>
    <row r="374" spans="1:11" ht="31.5" x14ac:dyDescent="0.25">
      <c r="A374" s="318"/>
      <c r="B374" s="356"/>
      <c r="C374" s="301"/>
      <c r="D374" s="302"/>
      <c r="E374" s="302"/>
      <c r="F374" s="312"/>
      <c r="G374" s="158" t="s">
        <v>562</v>
      </c>
      <c r="H374" s="13">
        <v>95</v>
      </c>
      <c r="I374" s="13">
        <v>14</v>
      </c>
      <c r="J374" s="205">
        <f>I374/H374</f>
        <v>0.14736842105263157</v>
      </c>
      <c r="K374" s="90"/>
    </row>
    <row r="375" spans="1:11" ht="15.75" x14ac:dyDescent="0.25">
      <c r="A375" s="318"/>
      <c r="B375" s="332" t="s">
        <v>166</v>
      </c>
      <c r="C375" s="333"/>
      <c r="D375" s="122">
        <v>0</v>
      </c>
      <c r="E375" s="122">
        <v>0</v>
      </c>
      <c r="F375" s="123">
        <v>0</v>
      </c>
      <c r="G375" s="124"/>
      <c r="H375" s="116"/>
      <c r="I375" s="116"/>
      <c r="J375" s="116"/>
      <c r="K375" s="116"/>
    </row>
    <row r="376" spans="1:11" ht="15.75" x14ac:dyDescent="0.25">
      <c r="A376" s="318"/>
      <c r="B376" s="334" t="s">
        <v>649</v>
      </c>
      <c r="C376" s="295" t="s">
        <v>15</v>
      </c>
      <c r="D376" s="303">
        <v>32531.61</v>
      </c>
      <c r="E376" s="303">
        <v>7367.48</v>
      </c>
      <c r="F376" s="309">
        <f>E376/D376</f>
        <v>0.22647142271778123</v>
      </c>
      <c r="G376" s="357" t="s">
        <v>263</v>
      </c>
      <c r="H376" s="358"/>
      <c r="I376" s="358"/>
      <c r="J376" s="358"/>
      <c r="K376" s="359"/>
    </row>
    <row r="377" spans="1:11" ht="131.25" customHeight="1" x14ac:dyDescent="0.25">
      <c r="A377" s="318"/>
      <c r="B377" s="336"/>
      <c r="C377" s="297"/>
      <c r="D377" s="305"/>
      <c r="E377" s="305"/>
      <c r="F377" s="311"/>
      <c r="G377" s="156" t="s">
        <v>264</v>
      </c>
      <c r="H377" s="215">
        <v>100</v>
      </c>
      <c r="I377" s="215">
        <v>100</v>
      </c>
      <c r="J377" s="195">
        <f>I377/H377</f>
        <v>1</v>
      </c>
      <c r="K377" s="13"/>
    </row>
    <row r="378" spans="1:11" ht="47.25" x14ac:dyDescent="0.25">
      <c r="A378" s="318"/>
      <c r="B378" s="336"/>
      <c r="C378" s="295" t="s">
        <v>63</v>
      </c>
      <c r="D378" s="303">
        <v>0</v>
      </c>
      <c r="E378" s="303">
        <v>0</v>
      </c>
      <c r="F378" s="309">
        <v>0</v>
      </c>
      <c r="G378" s="156" t="s">
        <v>265</v>
      </c>
      <c r="H378" s="215" t="s">
        <v>266</v>
      </c>
      <c r="I378" s="13">
        <v>0</v>
      </c>
      <c r="J378" s="195">
        <v>1</v>
      </c>
      <c r="K378" s="13"/>
    </row>
    <row r="379" spans="1:11" ht="47.25" x14ac:dyDescent="0.25">
      <c r="A379" s="318"/>
      <c r="B379" s="335"/>
      <c r="C379" s="297"/>
      <c r="D379" s="305"/>
      <c r="E379" s="305"/>
      <c r="F379" s="311"/>
      <c r="G379" s="156" t="s">
        <v>267</v>
      </c>
      <c r="H379" s="215">
        <v>90</v>
      </c>
      <c r="I379" s="13">
        <v>90</v>
      </c>
      <c r="J379" s="195">
        <f>I379/H379</f>
        <v>1</v>
      </c>
      <c r="K379" s="13"/>
    </row>
    <row r="380" spans="1:11" ht="15.75" x14ac:dyDescent="0.25">
      <c r="A380" s="318"/>
      <c r="B380" s="332" t="s">
        <v>244</v>
      </c>
      <c r="C380" s="333"/>
      <c r="D380" s="130">
        <f>SUM(D376:D379)</f>
        <v>32531.61</v>
      </c>
      <c r="E380" s="130">
        <f>SUM(E376:E379)</f>
        <v>7367.48</v>
      </c>
      <c r="F380" s="129">
        <f>E380/D380</f>
        <v>0.22647142271778123</v>
      </c>
      <c r="G380" s="124"/>
      <c r="H380" s="116"/>
      <c r="I380" s="116"/>
      <c r="J380" s="116"/>
      <c r="K380" s="116"/>
    </row>
    <row r="381" spans="1:11" ht="15.75" x14ac:dyDescent="0.25">
      <c r="A381" s="318"/>
      <c r="B381" s="317" t="s">
        <v>650</v>
      </c>
      <c r="C381" s="444" t="s">
        <v>15</v>
      </c>
      <c r="D381" s="451">
        <v>4158.2</v>
      </c>
      <c r="E381" s="303">
        <v>1167.3620000000001</v>
      </c>
      <c r="F381" s="309">
        <f>E381/D381</f>
        <v>0.28073733827136743</v>
      </c>
      <c r="G381" s="360" t="s">
        <v>453</v>
      </c>
      <c r="H381" s="377"/>
      <c r="I381" s="377"/>
      <c r="J381" s="377"/>
      <c r="K381" s="378"/>
    </row>
    <row r="382" spans="1:11" ht="96.75" customHeight="1" x14ac:dyDescent="0.25">
      <c r="A382" s="318"/>
      <c r="B382" s="319"/>
      <c r="C382" s="445"/>
      <c r="D382" s="452"/>
      <c r="E382" s="305"/>
      <c r="F382" s="311"/>
      <c r="G382" s="190" t="s">
        <v>268</v>
      </c>
      <c r="H382" s="246">
        <v>100</v>
      </c>
      <c r="I382" s="151">
        <v>100</v>
      </c>
      <c r="J382" s="188">
        <f>I382/H382</f>
        <v>1</v>
      </c>
      <c r="K382" s="151"/>
    </row>
    <row r="383" spans="1:11" ht="15.75" x14ac:dyDescent="0.25">
      <c r="A383" s="319"/>
      <c r="B383" s="332" t="s">
        <v>269</v>
      </c>
      <c r="C383" s="333"/>
      <c r="D383" s="134">
        <f>D381</f>
        <v>4158.2</v>
      </c>
      <c r="E383" s="135">
        <f>E381</f>
        <v>1167.3620000000001</v>
      </c>
      <c r="F383" s="136">
        <f>E383/D383</f>
        <v>0.28073733827136743</v>
      </c>
      <c r="G383" s="137"/>
      <c r="H383" s="138"/>
      <c r="I383" s="138"/>
      <c r="J383" s="138"/>
      <c r="K383" s="138"/>
    </row>
    <row r="384" spans="1:11" ht="15.75" x14ac:dyDescent="0.25">
      <c r="A384" s="144"/>
      <c r="B384" s="342" t="s">
        <v>21</v>
      </c>
      <c r="C384" s="343"/>
      <c r="D384" s="121">
        <f>D375+D380+D383</f>
        <v>36689.81</v>
      </c>
      <c r="E384" s="121">
        <f>E375+E380+E383</f>
        <v>8534.8420000000006</v>
      </c>
      <c r="F384" s="120">
        <f>E384/D384</f>
        <v>0.23262159166264423</v>
      </c>
      <c r="G384" s="111"/>
      <c r="H384" s="112"/>
      <c r="I384" s="112"/>
      <c r="J384" s="112"/>
      <c r="K384" s="113"/>
    </row>
    <row r="385" spans="1:11" ht="15.75" x14ac:dyDescent="0.25">
      <c r="A385" s="317">
        <v>16</v>
      </c>
      <c r="B385" s="339" t="s">
        <v>494</v>
      </c>
      <c r="C385" s="295" t="s">
        <v>15</v>
      </c>
      <c r="D385" s="467">
        <v>5215.0254100000002</v>
      </c>
      <c r="E385" s="467">
        <v>314.05542000000003</v>
      </c>
      <c r="F385" s="470">
        <f>E385/D385</f>
        <v>6.0221263619883302E-2</v>
      </c>
      <c r="G385" s="384" t="s">
        <v>270</v>
      </c>
      <c r="H385" s="384"/>
      <c r="I385" s="384"/>
      <c r="J385" s="384"/>
      <c r="K385" s="385"/>
    </row>
    <row r="386" spans="1:11" ht="78.75" x14ac:dyDescent="0.25">
      <c r="A386" s="318"/>
      <c r="B386" s="340"/>
      <c r="C386" s="366"/>
      <c r="D386" s="468"/>
      <c r="E386" s="468"/>
      <c r="F386" s="471"/>
      <c r="G386" s="247" t="s">
        <v>271</v>
      </c>
      <c r="H386" s="242">
        <v>98</v>
      </c>
      <c r="I386" s="248">
        <v>0.98819999999999997</v>
      </c>
      <c r="J386" s="248">
        <f>I386/H386*100</f>
        <v>1.0083673469387755</v>
      </c>
      <c r="K386" s="21" t="s">
        <v>497</v>
      </c>
    </row>
    <row r="387" spans="1:11" ht="15.75" x14ac:dyDescent="0.25">
      <c r="A387" s="318"/>
      <c r="B387" s="340"/>
      <c r="C387" s="366"/>
      <c r="D387" s="468"/>
      <c r="E387" s="468"/>
      <c r="F387" s="471"/>
      <c r="G387" s="386" t="s">
        <v>272</v>
      </c>
      <c r="H387" s="387"/>
      <c r="I387" s="387"/>
      <c r="J387" s="387"/>
      <c r="K387" s="388"/>
    </row>
    <row r="388" spans="1:11" ht="94.5" x14ac:dyDescent="0.25">
      <c r="A388" s="318"/>
      <c r="B388" s="340"/>
      <c r="C388" s="366"/>
      <c r="D388" s="468"/>
      <c r="E388" s="468"/>
      <c r="F388" s="471"/>
      <c r="G388" s="249" t="s">
        <v>273</v>
      </c>
      <c r="H388" s="13">
        <v>100</v>
      </c>
      <c r="I388" s="195">
        <v>1</v>
      </c>
      <c r="J388" s="195">
        <v>1</v>
      </c>
      <c r="K388" s="249"/>
    </row>
    <row r="389" spans="1:11" ht="15.75" x14ac:dyDescent="0.25">
      <c r="A389" s="318"/>
      <c r="B389" s="340"/>
      <c r="C389" s="366"/>
      <c r="D389" s="468"/>
      <c r="E389" s="468"/>
      <c r="F389" s="471"/>
      <c r="G389" s="364" t="s">
        <v>274</v>
      </c>
      <c r="H389" s="365"/>
      <c r="I389" s="365"/>
      <c r="J389" s="365"/>
      <c r="K389" s="365"/>
    </row>
    <row r="390" spans="1:11" ht="63" x14ac:dyDescent="0.25">
      <c r="A390" s="318"/>
      <c r="B390" s="340"/>
      <c r="C390" s="366"/>
      <c r="D390" s="468"/>
      <c r="E390" s="468"/>
      <c r="F390" s="471"/>
      <c r="G390" s="247" t="s">
        <v>275</v>
      </c>
      <c r="H390" s="242">
        <v>100</v>
      </c>
      <c r="I390" s="248">
        <v>1</v>
      </c>
      <c r="J390" s="248">
        <v>1</v>
      </c>
      <c r="K390" s="247"/>
    </row>
    <row r="391" spans="1:11" ht="15.75" x14ac:dyDescent="0.25">
      <c r="A391" s="318"/>
      <c r="B391" s="340"/>
      <c r="C391" s="366"/>
      <c r="D391" s="468"/>
      <c r="E391" s="468"/>
      <c r="F391" s="471"/>
      <c r="G391" s="364" t="s">
        <v>276</v>
      </c>
      <c r="H391" s="365"/>
      <c r="I391" s="365"/>
      <c r="J391" s="365"/>
      <c r="K391" s="365"/>
    </row>
    <row r="392" spans="1:11" ht="63" x14ac:dyDescent="0.25">
      <c r="A392" s="318"/>
      <c r="B392" s="340"/>
      <c r="C392" s="366"/>
      <c r="D392" s="468"/>
      <c r="E392" s="468"/>
      <c r="F392" s="471"/>
      <c r="G392" s="247" t="s">
        <v>277</v>
      </c>
      <c r="H392" s="242">
        <v>100</v>
      </c>
      <c r="I392" s="248">
        <v>0.7</v>
      </c>
      <c r="J392" s="248">
        <f>I392/H392*100</f>
        <v>0.7</v>
      </c>
      <c r="K392" s="210" t="s">
        <v>498</v>
      </c>
    </row>
    <row r="393" spans="1:11" ht="15.75" x14ac:dyDescent="0.25">
      <c r="A393" s="318"/>
      <c r="B393" s="340"/>
      <c r="C393" s="366"/>
      <c r="D393" s="468"/>
      <c r="E393" s="468"/>
      <c r="F393" s="471"/>
      <c r="G393" s="364" t="s">
        <v>278</v>
      </c>
      <c r="H393" s="446"/>
      <c r="I393" s="446"/>
      <c r="J393" s="446"/>
      <c r="K393" s="447"/>
    </row>
    <row r="394" spans="1:11" ht="78.75" x14ac:dyDescent="0.25">
      <c r="A394" s="318"/>
      <c r="B394" s="340"/>
      <c r="C394" s="366"/>
      <c r="D394" s="468"/>
      <c r="E394" s="468"/>
      <c r="F394" s="471"/>
      <c r="G394" s="266" t="s">
        <v>279</v>
      </c>
      <c r="H394" s="250">
        <v>160</v>
      </c>
      <c r="I394" s="251">
        <v>41</v>
      </c>
      <c r="J394" s="248">
        <f>I394/H394</f>
        <v>0.25624999999999998</v>
      </c>
      <c r="K394" s="252" t="s">
        <v>499</v>
      </c>
    </row>
    <row r="395" spans="1:11" ht="63" x14ac:dyDescent="0.25">
      <c r="A395" s="318"/>
      <c r="B395" s="340"/>
      <c r="C395" s="366"/>
      <c r="D395" s="468"/>
      <c r="E395" s="468"/>
      <c r="F395" s="471"/>
      <c r="G395" s="266" t="s">
        <v>280</v>
      </c>
      <c r="H395" s="250">
        <v>100</v>
      </c>
      <c r="I395" s="195">
        <v>1</v>
      </c>
      <c r="J395" s="195">
        <v>1</v>
      </c>
      <c r="K395" s="252"/>
    </row>
    <row r="396" spans="1:11" ht="63" x14ac:dyDescent="0.25">
      <c r="A396" s="318"/>
      <c r="B396" s="340"/>
      <c r="C396" s="366"/>
      <c r="D396" s="468"/>
      <c r="E396" s="468"/>
      <c r="F396" s="471"/>
      <c r="G396" s="266" t="s">
        <v>281</v>
      </c>
      <c r="H396" s="250">
        <v>8</v>
      </c>
      <c r="I396" s="242">
        <v>5</v>
      </c>
      <c r="J396" s="248">
        <f>I396/H396</f>
        <v>0.625</v>
      </c>
      <c r="K396" s="252" t="s">
        <v>500</v>
      </c>
    </row>
    <row r="397" spans="1:11" ht="31.5" x14ac:dyDescent="0.25">
      <c r="A397" s="318"/>
      <c r="B397" s="340"/>
      <c r="C397" s="366"/>
      <c r="D397" s="468"/>
      <c r="E397" s="468"/>
      <c r="F397" s="471"/>
      <c r="G397" s="266" t="s">
        <v>282</v>
      </c>
      <c r="H397" s="250">
        <v>0</v>
      </c>
      <c r="I397" s="242">
        <v>0</v>
      </c>
      <c r="J397" s="248">
        <v>1</v>
      </c>
      <c r="K397" s="252"/>
    </row>
    <row r="398" spans="1:11" ht="31.5" x14ac:dyDescent="0.25">
      <c r="A398" s="318"/>
      <c r="B398" s="340"/>
      <c r="C398" s="366"/>
      <c r="D398" s="468"/>
      <c r="E398" s="468"/>
      <c r="F398" s="471"/>
      <c r="G398" s="253" t="s">
        <v>283</v>
      </c>
      <c r="H398" s="242">
        <v>1</v>
      </c>
      <c r="I398" s="242">
        <v>0</v>
      </c>
      <c r="J398" s="248">
        <f>I398/H398</f>
        <v>0</v>
      </c>
      <c r="K398" s="252"/>
    </row>
    <row r="399" spans="1:11" ht="15.75" x14ac:dyDescent="0.25">
      <c r="A399" s="318"/>
      <c r="B399" s="340"/>
      <c r="C399" s="366"/>
      <c r="D399" s="468"/>
      <c r="E399" s="468"/>
      <c r="F399" s="471"/>
      <c r="G399" s="351" t="s">
        <v>284</v>
      </c>
      <c r="H399" s="352"/>
      <c r="I399" s="352"/>
      <c r="J399" s="352"/>
      <c r="K399" s="353"/>
    </row>
    <row r="400" spans="1:11" ht="78.75" x14ac:dyDescent="0.25">
      <c r="A400" s="318"/>
      <c r="B400" s="340"/>
      <c r="C400" s="366"/>
      <c r="D400" s="468"/>
      <c r="E400" s="468"/>
      <c r="F400" s="471"/>
      <c r="G400" s="247" t="s">
        <v>285</v>
      </c>
      <c r="H400" s="242">
        <v>100</v>
      </c>
      <c r="I400" s="195">
        <v>1</v>
      </c>
      <c r="J400" s="195">
        <f>I400/H400*100</f>
        <v>1</v>
      </c>
      <c r="K400" s="247"/>
    </row>
    <row r="401" spans="1:11" ht="15.75" x14ac:dyDescent="0.25">
      <c r="A401" s="318"/>
      <c r="B401" s="340"/>
      <c r="C401" s="366"/>
      <c r="D401" s="468"/>
      <c r="E401" s="468"/>
      <c r="F401" s="471"/>
      <c r="G401" s="354" t="s">
        <v>286</v>
      </c>
      <c r="H401" s="355"/>
      <c r="I401" s="355"/>
      <c r="J401" s="355"/>
      <c r="K401" s="353"/>
    </row>
    <row r="402" spans="1:11" ht="78.75" x14ac:dyDescent="0.25">
      <c r="A402" s="318"/>
      <c r="B402" s="340"/>
      <c r="C402" s="366"/>
      <c r="D402" s="468"/>
      <c r="E402" s="468"/>
      <c r="F402" s="471"/>
      <c r="G402" s="266" t="s">
        <v>287</v>
      </c>
      <c r="H402" s="242">
        <v>1</v>
      </c>
      <c r="I402" s="242">
        <v>0</v>
      </c>
      <c r="J402" s="248">
        <v>1</v>
      </c>
      <c r="K402" s="254" t="s">
        <v>501</v>
      </c>
    </row>
    <row r="403" spans="1:11" ht="63" x14ac:dyDescent="0.25">
      <c r="A403" s="318"/>
      <c r="B403" s="340"/>
      <c r="C403" s="366"/>
      <c r="D403" s="468"/>
      <c r="E403" s="468"/>
      <c r="F403" s="471"/>
      <c r="G403" s="267" t="s">
        <v>288</v>
      </c>
      <c r="H403" s="242">
        <v>8</v>
      </c>
      <c r="I403" s="242">
        <v>0</v>
      </c>
      <c r="J403" s="248">
        <v>1</v>
      </c>
      <c r="K403" s="255" t="s">
        <v>502</v>
      </c>
    </row>
    <row r="404" spans="1:11" ht="63" x14ac:dyDescent="0.25">
      <c r="A404" s="318"/>
      <c r="B404" s="340"/>
      <c r="C404" s="366"/>
      <c r="D404" s="468"/>
      <c r="E404" s="468"/>
      <c r="F404" s="471"/>
      <c r="G404" s="267" t="s">
        <v>289</v>
      </c>
      <c r="H404" s="242">
        <v>30</v>
      </c>
      <c r="I404" s="242">
        <v>0</v>
      </c>
      <c r="J404" s="248">
        <v>1</v>
      </c>
      <c r="K404" s="249"/>
    </row>
    <row r="405" spans="1:11" ht="47.25" x14ac:dyDescent="0.25">
      <c r="A405" s="318"/>
      <c r="B405" s="340"/>
      <c r="C405" s="366"/>
      <c r="D405" s="468"/>
      <c r="E405" s="468"/>
      <c r="F405" s="471"/>
      <c r="G405" s="266" t="s">
        <v>290</v>
      </c>
      <c r="H405" s="242">
        <v>1</v>
      </c>
      <c r="I405" s="242">
        <v>0</v>
      </c>
      <c r="J405" s="248">
        <v>1</v>
      </c>
      <c r="K405" s="254"/>
    </row>
    <row r="406" spans="1:11" ht="63" x14ac:dyDescent="0.25">
      <c r="A406" s="318"/>
      <c r="B406" s="340"/>
      <c r="C406" s="366"/>
      <c r="D406" s="468"/>
      <c r="E406" s="468"/>
      <c r="F406" s="471"/>
      <c r="G406" s="266" t="s">
        <v>291</v>
      </c>
      <c r="H406" s="242">
        <v>100</v>
      </c>
      <c r="I406" s="248">
        <v>0.24</v>
      </c>
      <c r="J406" s="248">
        <f>I406/H406*100</f>
        <v>0.24</v>
      </c>
      <c r="K406" s="256"/>
    </row>
    <row r="407" spans="1:11" ht="94.5" customHeight="1" x14ac:dyDescent="0.25">
      <c r="A407" s="319"/>
      <c r="B407" s="341"/>
      <c r="C407" s="367"/>
      <c r="D407" s="469"/>
      <c r="E407" s="469"/>
      <c r="F407" s="472"/>
      <c r="G407" s="266" t="s">
        <v>292</v>
      </c>
      <c r="H407" s="242">
        <v>100</v>
      </c>
      <c r="I407" s="248">
        <v>0.12</v>
      </c>
      <c r="J407" s="248">
        <f>I407/H407*100</f>
        <v>0.12</v>
      </c>
      <c r="K407" s="247"/>
    </row>
    <row r="408" spans="1:11" ht="15.75" x14ac:dyDescent="0.25">
      <c r="A408" s="144"/>
      <c r="B408" s="342" t="s">
        <v>21</v>
      </c>
      <c r="C408" s="343"/>
      <c r="D408" s="150">
        <f>SUM(D385:D407)</f>
        <v>5215.0254100000002</v>
      </c>
      <c r="E408" s="150">
        <f>SUM(E385:E407)</f>
        <v>314.05542000000003</v>
      </c>
      <c r="F408" s="140">
        <f>E408/D408</f>
        <v>6.0221263619883302E-2</v>
      </c>
      <c r="G408" s="111"/>
      <c r="H408" s="112"/>
      <c r="I408" s="112"/>
      <c r="J408" s="112"/>
      <c r="K408" s="113"/>
    </row>
    <row r="409" spans="1:11" ht="15.75" x14ac:dyDescent="0.25">
      <c r="A409" s="317">
        <v>17</v>
      </c>
      <c r="B409" s="344" t="s">
        <v>416</v>
      </c>
      <c r="C409" s="306" t="s">
        <v>15</v>
      </c>
      <c r="D409" s="303">
        <v>500</v>
      </c>
      <c r="E409" s="303">
        <v>0</v>
      </c>
      <c r="F409" s="309">
        <f>E409/D409</f>
        <v>0</v>
      </c>
      <c r="G409" s="374" t="s">
        <v>293</v>
      </c>
      <c r="H409" s="375"/>
      <c r="I409" s="375"/>
      <c r="J409" s="375"/>
      <c r="K409" s="376"/>
    </row>
    <row r="410" spans="1:11" ht="31.5" x14ac:dyDescent="0.25">
      <c r="A410" s="318"/>
      <c r="B410" s="345"/>
      <c r="C410" s="307"/>
      <c r="D410" s="304"/>
      <c r="E410" s="304"/>
      <c r="F410" s="310"/>
      <c r="G410" s="156" t="s">
        <v>332</v>
      </c>
      <c r="H410" s="13">
        <v>2</v>
      </c>
      <c r="I410" s="13">
        <v>0</v>
      </c>
      <c r="J410" s="195">
        <f>I410/H410</f>
        <v>0</v>
      </c>
      <c r="K410" s="13"/>
    </row>
    <row r="411" spans="1:11" ht="15.75" x14ac:dyDescent="0.25">
      <c r="A411" s="318"/>
      <c r="B411" s="345"/>
      <c r="C411" s="307"/>
      <c r="D411" s="304"/>
      <c r="E411" s="304"/>
      <c r="F411" s="310"/>
      <c r="G411" s="320" t="s">
        <v>294</v>
      </c>
      <c r="H411" s="321"/>
      <c r="I411" s="321"/>
      <c r="J411" s="321"/>
      <c r="K411" s="322"/>
    </row>
    <row r="412" spans="1:11" ht="47.25" x14ac:dyDescent="0.25">
      <c r="A412" s="318"/>
      <c r="B412" s="345"/>
      <c r="C412" s="308"/>
      <c r="D412" s="305"/>
      <c r="E412" s="305"/>
      <c r="F412" s="311"/>
      <c r="G412" s="156" t="s">
        <v>331</v>
      </c>
      <c r="H412" s="13">
        <v>37</v>
      </c>
      <c r="I412" s="13">
        <v>37</v>
      </c>
      <c r="J412" s="195">
        <f>I412/H412</f>
        <v>1</v>
      </c>
      <c r="K412" s="13"/>
    </row>
    <row r="413" spans="1:11" ht="94.5" x14ac:dyDescent="0.25">
      <c r="A413" s="318"/>
      <c r="B413" s="345"/>
      <c r="C413" s="306" t="s">
        <v>63</v>
      </c>
      <c r="D413" s="303">
        <v>0</v>
      </c>
      <c r="E413" s="303">
        <v>0</v>
      </c>
      <c r="F413" s="309">
        <v>0</v>
      </c>
      <c r="G413" s="156" t="s">
        <v>437</v>
      </c>
      <c r="H413" s="13">
        <v>15</v>
      </c>
      <c r="I413" s="13">
        <v>15</v>
      </c>
      <c r="J413" s="195">
        <f>I413/H413</f>
        <v>1</v>
      </c>
      <c r="K413" s="13"/>
    </row>
    <row r="414" spans="1:11" ht="63" x14ac:dyDescent="0.25">
      <c r="A414" s="318"/>
      <c r="B414" s="345"/>
      <c r="C414" s="307"/>
      <c r="D414" s="304"/>
      <c r="E414" s="304"/>
      <c r="F414" s="310"/>
      <c r="G414" s="156" t="s">
        <v>438</v>
      </c>
      <c r="H414" s="13">
        <v>25</v>
      </c>
      <c r="I414" s="13">
        <v>11</v>
      </c>
      <c r="J414" s="195">
        <f>I414/H414</f>
        <v>0.44</v>
      </c>
      <c r="K414" s="151"/>
    </row>
    <row r="415" spans="1:11" ht="31.5" x14ac:dyDescent="0.25">
      <c r="A415" s="318"/>
      <c r="B415" s="345"/>
      <c r="C415" s="307"/>
      <c r="D415" s="304"/>
      <c r="E415" s="304"/>
      <c r="F415" s="310"/>
      <c r="G415" s="156" t="s">
        <v>439</v>
      </c>
      <c r="H415" s="13">
        <v>8</v>
      </c>
      <c r="I415" s="13">
        <v>9</v>
      </c>
      <c r="J415" s="195">
        <f>I415/H415</f>
        <v>1.125</v>
      </c>
      <c r="K415" s="13"/>
    </row>
    <row r="416" spans="1:11" ht="31.5" x14ac:dyDescent="0.25">
      <c r="A416" s="318"/>
      <c r="B416" s="345"/>
      <c r="C416" s="307"/>
      <c r="D416" s="304"/>
      <c r="E416" s="304"/>
      <c r="F416" s="310"/>
      <c r="G416" s="156" t="s">
        <v>440</v>
      </c>
      <c r="H416" s="235">
        <v>1</v>
      </c>
      <c r="I416" s="13">
        <v>1</v>
      </c>
      <c r="J416" s="245">
        <f>I416/H416</f>
        <v>1</v>
      </c>
      <c r="K416" s="13"/>
    </row>
    <row r="417" spans="1:11" ht="15.75" x14ac:dyDescent="0.25">
      <c r="A417" s="318"/>
      <c r="B417" s="345"/>
      <c r="C417" s="307"/>
      <c r="D417" s="304"/>
      <c r="E417" s="304"/>
      <c r="F417" s="310"/>
      <c r="G417" s="320" t="s">
        <v>295</v>
      </c>
      <c r="H417" s="321"/>
      <c r="I417" s="321"/>
      <c r="J417" s="321"/>
      <c r="K417" s="322"/>
    </row>
    <row r="418" spans="1:11" ht="63" x14ac:dyDescent="0.25">
      <c r="A418" s="318"/>
      <c r="B418" s="345"/>
      <c r="C418" s="307"/>
      <c r="D418" s="304"/>
      <c r="E418" s="304"/>
      <c r="F418" s="310"/>
      <c r="G418" s="158" t="s">
        <v>333</v>
      </c>
      <c r="H418" s="90">
        <v>700</v>
      </c>
      <c r="I418" s="90">
        <v>200</v>
      </c>
      <c r="J418" s="154">
        <f>I418/H418</f>
        <v>0.2857142857142857</v>
      </c>
      <c r="K418" s="191"/>
    </row>
    <row r="419" spans="1:11" ht="63" x14ac:dyDescent="0.25">
      <c r="A419" s="319"/>
      <c r="B419" s="356"/>
      <c r="C419" s="308"/>
      <c r="D419" s="305"/>
      <c r="E419" s="305"/>
      <c r="F419" s="311"/>
      <c r="G419" s="158" t="s">
        <v>454</v>
      </c>
      <c r="H419" s="90">
        <v>5200</v>
      </c>
      <c r="I419" s="90">
        <v>1067</v>
      </c>
      <c r="J419" s="154">
        <f>I419/H419</f>
        <v>0.2051923076923077</v>
      </c>
      <c r="K419" s="191"/>
    </row>
    <row r="420" spans="1:11" ht="15.75" x14ac:dyDescent="0.25">
      <c r="A420" s="169"/>
      <c r="B420" s="342" t="s">
        <v>21</v>
      </c>
      <c r="C420" s="343"/>
      <c r="D420" s="121">
        <f>D409+D413</f>
        <v>500</v>
      </c>
      <c r="E420" s="121">
        <f>E409+E413</f>
        <v>0</v>
      </c>
      <c r="F420" s="120">
        <f>E420/D420</f>
        <v>0</v>
      </c>
      <c r="G420" s="111"/>
      <c r="H420" s="113"/>
      <c r="I420" s="113"/>
      <c r="J420" s="113"/>
      <c r="K420" s="113"/>
    </row>
    <row r="421" spans="1:11" ht="110.25" x14ac:dyDescent="0.25">
      <c r="A421" s="13">
        <v>18</v>
      </c>
      <c r="B421" s="206" t="s">
        <v>296</v>
      </c>
      <c r="C421" s="389" t="s">
        <v>297</v>
      </c>
      <c r="D421" s="390"/>
      <c r="E421" s="390"/>
      <c r="F421" s="391"/>
      <c r="G421" s="190" t="s">
        <v>298</v>
      </c>
      <c r="H421" s="151">
        <v>26</v>
      </c>
      <c r="I421" s="151">
        <v>0</v>
      </c>
      <c r="J421" s="188">
        <f>I421/H421</f>
        <v>0</v>
      </c>
      <c r="K421" s="192" t="s">
        <v>505</v>
      </c>
    </row>
    <row r="422" spans="1:11" ht="15.75" x14ac:dyDescent="0.25">
      <c r="A422" s="144"/>
      <c r="B422" s="342" t="s">
        <v>21</v>
      </c>
      <c r="C422" s="343"/>
      <c r="D422" s="141"/>
      <c r="E422" s="141"/>
      <c r="F422" s="142"/>
      <c r="G422" s="111"/>
      <c r="H422" s="112"/>
      <c r="I422" s="112"/>
      <c r="J422" s="112"/>
      <c r="K422" s="113"/>
    </row>
    <row r="423" spans="1:11" ht="110.25" x14ac:dyDescent="0.25">
      <c r="A423" s="317">
        <v>19</v>
      </c>
      <c r="B423" s="339" t="s">
        <v>417</v>
      </c>
      <c r="C423" s="295" t="s">
        <v>15</v>
      </c>
      <c r="D423" s="303">
        <v>1128</v>
      </c>
      <c r="E423" s="303">
        <v>0</v>
      </c>
      <c r="F423" s="309">
        <f>E423/D423</f>
        <v>0</v>
      </c>
      <c r="G423" s="156" t="s">
        <v>299</v>
      </c>
      <c r="H423" s="210">
        <v>9</v>
      </c>
      <c r="I423" s="210">
        <v>0</v>
      </c>
      <c r="J423" s="21">
        <f>I423/H423</f>
        <v>0</v>
      </c>
      <c r="K423" s="210" t="s">
        <v>546</v>
      </c>
    </row>
    <row r="424" spans="1:11" ht="31.5" x14ac:dyDescent="0.25">
      <c r="A424" s="318"/>
      <c r="B424" s="340"/>
      <c r="C424" s="296"/>
      <c r="D424" s="304"/>
      <c r="E424" s="304"/>
      <c r="F424" s="310"/>
      <c r="G424" s="156" t="s">
        <v>300</v>
      </c>
      <c r="H424" s="210">
        <v>0</v>
      </c>
      <c r="I424" s="210">
        <v>0</v>
      </c>
      <c r="J424" s="21">
        <v>0</v>
      </c>
      <c r="K424" s="13"/>
    </row>
    <row r="425" spans="1:11" ht="63" x14ac:dyDescent="0.25">
      <c r="A425" s="318"/>
      <c r="B425" s="340"/>
      <c r="C425" s="296"/>
      <c r="D425" s="304"/>
      <c r="E425" s="304"/>
      <c r="F425" s="310"/>
      <c r="G425" s="156" t="s">
        <v>301</v>
      </c>
      <c r="H425" s="210">
        <v>0</v>
      </c>
      <c r="I425" s="210">
        <v>0</v>
      </c>
      <c r="J425" s="21">
        <v>0</v>
      </c>
      <c r="K425" s="13"/>
    </row>
    <row r="426" spans="1:11" ht="144" customHeight="1" x14ac:dyDescent="0.25">
      <c r="A426" s="319"/>
      <c r="B426" s="341"/>
      <c r="C426" s="297"/>
      <c r="D426" s="305"/>
      <c r="E426" s="305"/>
      <c r="F426" s="311"/>
      <c r="G426" s="156" t="s">
        <v>302</v>
      </c>
      <c r="H426" s="210">
        <v>14</v>
      </c>
      <c r="I426" s="210">
        <v>0</v>
      </c>
      <c r="J426" s="21">
        <f>I426/H426</f>
        <v>0</v>
      </c>
      <c r="K426" s="13" t="s">
        <v>450</v>
      </c>
    </row>
    <row r="427" spans="1:11" ht="15.75" x14ac:dyDescent="0.25">
      <c r="A427" s="144"/>
      <c r="B427" s="342" t="s">
        <v>21</v>
      </c>
      <c r="C427" s="343"/>
      <c r="D427" s="126">
        <f>SUM(D423:D426)</f>
        <v>1128</v>
      </c>
      <c r="E427" s="126">
        <f>SUM(E423:E426)</f>
        <v>0</v>
      </c>
      <c r="F427" s="120">
        <f>E427/D427</f>
        <v>0</v>
      </c>
      <c r="G427" s="111"/>
      <c r="H427" s="112"/>
      <c r="I427" s="112"/>
      <c r="J427" s="112"/>
      <c r="K427" s="113"/>
    </row>
    <row r="428" spans="1:11" ht="22.5" customHeight="1" x14ac:dyDescent="0.25">
      <c r="A428" s="382">
        <v>20</v>
      </c>
      <c r="B428" s="329" t="s">
        <v>442</v>
      </c>
      <c r="C428" s="315" t="s">
        <v>303</v>
      </c>
      <c r="D428" s="302">
        <v>17856.495999999999</v>
      </c>
      <c r="E428" s="302">
        <v>0</v>
      </c>
      <c r="F428" s="312">
        <f>E428/D428</f>
        <v>0</v>
      </c>
      <c r="G428" s="368" t="s">
        <v>61</v>
      </c>
      <c r="H428" s="369"/>
      <c r="I428" s="369"/>
      <c r="J428" s="369"/>
      <c r="K428" s="370"/>
    </row>
    <row r="429" spans="1:11" ht="31.5" x14ac:dyDescent="0.25">
      <c r="A429" s="382"/>
      <c r="B429" s="330"/>
      <c r="C429" s="315"/>
      <c r="D429" s="302"/>
      <c r="E429" s="302"/>
      <c r="F429" s="312"/>
      <c r="G429" s="156" t="s">
        <v>304</v>
      </c>
      <c r="H429" s="13">
        <v>3</v>
      </c>
      <c r="I429" s="13">
        <v>0</v>
      </c>
      <c r="J429" s="21">
        <f>I429/H429</f>
        <v>0</v>
      </c>
      <c r="K429" s="277" t="s">
        <v>504</v>
      </c>
    </row>
    <row r="430" spans="1:11" ht="33.75" customHeight="1" x14ac:dyDescent="0.25">
      <c r="A430" s="382"/>
      <c r="B430" s="330"/>
      <c r="C430" s="315" t="s">
        <v>63</v>
      </c>
      <c r="D430" s="302">
        <v>9556.49</v>
      </c>
      <c r="E430" s="302">
        <v>0</v>
      </c>
      <c r="F430" s="312">
        <f>E430/D430</f>
        <v>0</v>
      </c>
      <c r="G430" s="156" t="s">
        <v>305</v>
      </c>
      <c r="H430" s="13">
        <v>9</v>
      </c>
      <c r="I430" s="13">
        <v>0</v>
      </c>
      <c r="J430" s="21">
        <f>I430/H430</f>
        <v>0</v>
      </c>
      <c r="K430" s="277" t="s">
        <v>504</v>
      </c>
    </row>
    <row r="431" spans="1:11" ht="31.5" x14ac:dyDescent="0.25">
      <c r="A431" s="382"/>
      <c r="B431" s="330"/>
      <c r="C431" s="315"/>
      <c r="D431" s="302"/>
      <c r="E431" s="302"/>
      <c r="F431" s="312"/>
      <c r="G431" s="156" t="s">
        <v>456</v>
      </c>
      <c r="H431" s="13">
        <v>0</v>
      </c>
      <c r="I431" s="13">
        <v>0</v>
      </c>
      <c r="J431" s="195">
        <v>0</v>
      </c>
      <c r="K431" s="277"/>
    </row>
    <row r="432" spans="1:11" ht="31.5" x14ac:dyDescent="0.25">
      <c r="A432" s="382"/>
      <c r="B432" s="330"/>
      <c r="C432" s="315" t="s">
        <v>27</v>
      </c>
      <c r="D432" s="302">
        <v>70080.960000000006</v>
      </c>
      <c r="E432" s="302">
        <v>0</v>
      </c>
      <c r="F432" s="312">
        <f>E432/D432</f>
        <v>0</v>
      </c>
      <c r="G432" s="156" t="s">
        <v>457</v>
      </c>
      <c r="H432" s="13">
        <v>1</v>
      </c>
      <c r="I432" s="13">
        <v>0</v>
      </c>
      <c r="J432" s="195">
        <f>I432/H432</f>
        <v>0</v>
      </c>
      <c r="K432" s="277" t="s">
        <v>504</v>
      </c>
    </row>
    <row r="433" spans="1:11" ht="31.5" x14ac:dyDescent="0.25">
      <c r="A433" s="382"/>
      <c r="B433" s="330"/>
      <c r="C433" s="315"/>
      <c r="D433" s="302"/>
      <c r="E433" s="302"/>
      <c r="F433" s="312"/>
      <c r="G433" s="156" t="s">
        <v>307</v>
      </c>
      <c r="H433" s="13">
        <v>19.559999999999999</v>
      </c>
      <c r="I433" s="13">
        <v>0</v>
      </c>
      <c r="J433" s="195">
        <f>I433/H433</f>
        <v>0</v>
      </c>
      <c r="K433" s="277" t="s">
        <v>504</v>
      </c>
    </row>
    <row r="434" spans="1:11" ht="31.5" x14ac:dyDescent="0.25">
      <c r="A434" s="382"/>
      <c r="B434" s="331"/>
      <c r="C434" s="315"/>
      <c r="D434" s="302"/>
      <c r="E434" s="302"/>
      <c r="F434" s="312"/>
      <c r="G434" s="156" t="s">
        <v>306</v>
      </c>
      <c r="H434" s="13">
        <v>1.85</v>
      </c>
      <c r="I434" s="13">
        <v>0</v>
      </c>
      <c r="J434" s="21">
        <f>I434/H434</f>
        <v>0</v>
      </c>
      <c r="K434" s="277" t="s">
        <v>504</v>
      </c>
    </row>
    <row r="435" spans="1:11" ht="15.75" x14ac:dyDescent="0.25">
      <c r="A435" s="278"/>
      <c r="B435" s="342" t="s">
        <v>308</v>
      </c>
      <c r="C435" s="343"/>
      <c r="D435" s="121">
        <f>SUM(D428:D434)</f>
        <v>97493.945999999996</v>
      </c>
      <c r="E435" s="121">
        <f>SUM(E428:E434)</f>
        <v>0</v>
      </c>
      <c r="F435" s="120">
        <f>E435/D435</f>
        <v>0</v>
      </c>
      <c r="G435" s="143"/>
      <c r="H435" s="114"/>
      <c r="I435" s="144"/>
      <c r="J435" s="144"/>
      <c r="K435" s="144"/>
    </row>
    <row r="436" spans="1:11" x14ac:dyDescent="0.25">
      <c r="A436" s="317">
        <v>21</v>
      </c>
      <c r="B436" s="344" t="s">
        <v>517</v>
      </c>
      <c r="C436" s="306" t="s">
        <v>15</v>
      </c>
      <c r="D436" s="303">
        <v>441.97</v>
      </c>
      <c r="E436" s="303">
        <v>177.75</v>
      </c>
      <c r="F436" s="309">
        <f>E436/D436*100%</f>
        <v>0.40217661832251056</v>
      </c>
      <c r="G436" s="334" t="s">
        <v>334</v>
      </c>
      <c r="H436" s="317">
        <v>10</v>
      </c>
      <c r="I436" s="317">
        <v>8</v>
      </c>
      <c r="J436" s="298">
        <f>I436/H436</f>
        <v>0.8</v>
      </c>
      <c r="K436" s="317" t="s">
        <v>520</v>
      </c>
    </row>
    <row r="437" spans="1:11" ht="243" customHeight="1" x14ac:dyDescent="0.25">
      <c r="A437" s="318"/>
      <c r="B437" s="345"/>
      <c r="C437" s="308"/>
      <c r="D437" s="305"/>
      <c r="E437" s="305"/>
      <c r="F437" s="311"/>
      <c r="G437" s="335"/>
      <c r="H437" s="319"/>
      <c r="I437" s="319"/>
      <c r="J437" s="300"/>
      <c r="K437" s="319"/>
    </row>
    <row r="438" spans="1:11" ht="162" customHeight="1" x14ac:dyDescent="0.25">
      <c r="A438" s="318"/>
      <c r="B438" s="345"/>
      <c r="C438" s="306" t="s">
        <v>63</v>
      </c>
      <c r="D438" s="303">
        <v>0</v>
      </c>
      <c r="E438" s="303">
        <v>0</v>
      </c>
      <c r="F438" s="309">
        <v>0</v>
      </c>
      <c r="G438" s="158" t="s">
        <v>335</v>
      </c>
      <c r="H438" s="90">
        <v>8</v>
      </c>
      <c r="I438" s="90">
        <v>0</v>
      </c>
      <c r="J438" s="154">
        <f>I438/H438</f>
        <v>0</v>
      </c>
      <c r="K438" s="13" t="s">
        <v>518</v>
      </c>
    </row>
    <row r="439" spans="1:11" ht="126" x14ac:dyDescent="0.25">
      <c r="A439" s="319"/>
      <c r="B439" s="356"/>
      <c r="C439" s="308"/>
      <c r="D439" s="305"/>
      <c r="E439" s="305"/>
      <c r="F439" s="311"/>
      <c r="G439" s="158" t="s">
        <v>412</v>
      </c>
      <c r="H439" s="90">
        <v>43</v>
      </c>
      <c r="I439" s="90">
        <v>0</v>
      </c>
      <c r="J439" s="154">
        <f>I439/H439</f>
        <v>0</v>
      </c>
      <c r="K439" s="13" t="s">
        <v>519</v>
      </c>
    </row>
    <row r="440" spans="1:11" ht="15.75" x14ac:dyDescent="0.25">
      <c r="A440" s="144"/>
      <c r="B440" s="342" t="s">
        <v>308</v>
      </c>
      <c r="C440" s="343"/>
      <c r="D440" s="126">
        <f>D436+D438</f>
        <v>441.97</v>
      </c>
      <c r="E440" s="126">
        <f>E436+E438</f>
        <v>177.75</v>
      </c>
      <c r="F440" s="127">
        <f>E440/D440</f>
        <v>0.40217661832251056</v>
      </c>
      <c r="G440" s="145"/>
      <c r="H440" s="144"/>
      <c r="I440" s="144"/>
      <c r="J440" s="144"/>
      <c r="K440" s="144"/>
    </row>
    <row r="441" spans="1:11" ht="15.75" x14ac:dyDescent="0.25">
      <c r="A441" s="317">
        <v>22</v>
      </c>
      <c r="B441" s="329" t="s">
        <v>654</v>
      </c>
      <c r="C441" s="395" t="s">
        <v>15</v>
      </c>
      <c r="D441" s="303">
        <v>0</v>
      </c>
      <c r="E441" s="302">
        <v>0</v>
      </c>
      <c r="F441" s="448">
        <v>0</v>
      </c>
      <c r="G441" s="320" t="s">
        <v>309</v>
      </c>
      <c r="H441" s="324"/>
      <c r="I441" s="324"/>
      <c r="J441" s="324"/>
      <c r="K441" s="325"/>
    </row>
    <row r="442" spans="1:11" ht="31.5" x14ac:dyDescent="0.25">
      <c r="A442" s="318"/>
      <c r="B442" s="330"/>
      <c r="C442" s="396"/>
      <c r="D442" s="304"/>
      <c r="E442" s="302"/>
      <c r="F442" s="449"/>
      <c r="G442" s="156" t="s">
        <v>310</v>
      </c>
      <c r="H442" s="13">
        <v>39</v>
      </c>
      <c r="I442" s="13">
        <v>0</v>
      </c>
      <c r="J442" s="195">
        <f>I442/H442</f>
        <v>0</v>
      </c>
      <c r="K442" s="13"/>
    </row>
    <row r="443" spans="1:11" ht="15.75" x14ac:dyDescent="0.25">
      <c r="A443" s="318"/>
      <c r="B443" s="330"/>
      <c r="C443" s="396"/>
      <c r="D443" s="304"/>
      <c r="E443" s="302"/>
      <c r="F443" s="449"/>
      <c r="G443" s="320" t="s">
        <v>311</v>
      </c>
      <c r="H443" s="321"/>
      <c r="I443" s="321"/>
      <c r="J443" s="321"/>
      <c r="K443" s="322"/>
    </row>
    <row r="444" spans="1:11" ht="47.25" x14ac:dyDescent="0.25">
      <c r="A444" s="318"/>
      <c r="B444" s="330"/>
      <c r="C444" s="396"/>
      <c r="D444" s="304"/>
      <c r="E444" s="302"/>
      <c r="F444" s="449"/>
      <c r="G444" s="156" t="s">
        <v>312</v>
      </c>
      <c r="H444" s="13">
        <v>0</v>
      </c>
      <c r="I444" s="13">
        <v>0</v>
      </c>
      <c r="J444" s="205">
        <v>0</v>
      </c>
      <c r="K444" s="165"/>
    </row>
    <row r="445" spans="1:11" ht="31.5" x14ac:dyDescent="0.25">
      <c r="A445" s="318"/>
      <c r="B445" s="330"/>
      <c r="C445" s="396"/>
      <c r="D445" s="304"/>
      <c r="E445" s="302"/>
      <c r="F445" s="449"/>
      <c r="G445" s="156" t="s">
        <v>313</v>
      </c>
      <c r="H445" s="13">
        <v>0</v>
      </c>
      <c r="I445" s="13">
        <v>0</v>
      </c>
      <c r="J445" s="205">
        <v>0</v>
      </c>
      <c r="K445" s="165"/>
    </row>
    <row r="446" spans="1:11" ht="15.75" x14ac:dyDescent="0.25">
      <c r="A446" s="318"/>
      <c r="B446" s="330"/>
      <c r="C446" s="396"/>
      <c r="D446" s="304"/>
      <c r="E446" s="302"/>
      <c r="F446" s="449"/>
      <c r="G446" s="320" t="s">
        <v>314</v>
      </c>
      <c r="H446" s="321"/>
      <c r="I446" s="321"/>
      <c r="J446" s="321"/>
      <c r="K446" s="322"/>
    </row>
    <row r="447" spans="1:11" ht="31.5" x14ac:dyDescent="0.25">
      <c r="A447" s="318"/>
      <c r="B447" s="330"/>
      <c r="C447" s="397"/>
      <c r="D447" s="305"/>
      <c r="E447" s="302"/>
      <c r="F447" s="450"/>
      <c r="G447" s="16" t="s">
        <v>315</v>
      </c>
      <c r="H447" s="13">
        <v>0</v>
      </c>
      <c r="I447" s="13">
        <v>0</v>
      </c>
      <c r="J447" s="205">
        <v>0</v>
      </c>
      <c r="K447" s="229"/>
    </row>
    <row r="448" spans="1:11" ht="31.5" customHeight="1" x14ac:dyDescent="0.25">
      <c r="A448" s="318"/>
      <c r="B448" s="330"/>
      <c r="C448" s="306" t="s">
        <v>63</v>
      </c>
      <c r="D448" s="303">
        <v>0</v>
      </c>
      <c r="E448" s="303">
        <v>0</v>
      </c>
      <c r="F448" s="309">
        <v>0</v>
      </c>
      <c r="G448" s="16" t="s">
        <v>316</v>
      </c>
      <c r="H448" s="13">
        <v>0</v>
      </c>
      <c r="I448" s="13">
        <v>0</v>
      </c>
      <c r="J448" s="205">
        <v>0</v>
      </c>
      <c r="K448" s="229"/>
    </row>
    <row r="449" spans="1:11" ht="48.75" customHeight="1" x14ac:dyDescent="0.25">
      <c r="A449" s="318"/>
      <c r="B449" s="330"/>
      <c r="C449" s="307"/>
      <c r="D449" s="304"/>
      <c r="E449" s="304"/>
      <c r="F449" s="310"/>
      <c r="G449" s="16" t="s">
        <v>317</v>
      </c>
      <c r="H449" s="13">
        <v>0</v>
      </c>
      <c r="I449" s="13">
        <v>0</v>
      </c>
      <c r="J449" s="205">
        <v>0</v>
      </c>
      <c r="K449" s="229"/>
    </row>
    <row r="450" spans="1:11" ht="31.5" x14ac:dyDescent="0.25">
      <c r="A450" s="318"/>
      <c r="B450" s="330"/>
      <c r="C450" s="307"/>
      <c r="D450" s="304"/>
      <c r="E450" s="304"/>
      <c r="F450" s="310"/>
      <c r="G450" s="16" t="s">
        <v>318</v>
      </c>
      <c r="H450" s="13">
        <v>0</v>
      </c>
      <c r="I450" s="13">
        <v>0</v>
      </c>
      <c r="J450" s="205">
        <v>0</v>
      </c>
      <c r="K450" s="229"/>
    </row>
    <row r="451" spans="1:11" ht="96" customHeight="1" x14ac:dyDescent="0.25">
      <c r="A451" s="318"/>
      <c r="B451" s="330"/>
      <c r="C451" s="307"/>
      <c r="D451" s="304"/>
      <c r="E451" s="304"/>
      <c r="F451" s="310"/>
      <c r="G451" s="16" t="s">
        <v>319</v>
      </c>
      <c r="H451" s="13">
        <v>0</v>
      </c>
      <c r="I451" s="13">
        <v>0</v>
      </c>
      <c r="J451" s="205">
        <v>0</v>
      </c>
      <c r="K451" s="229"/>
    </row>
    <row r="452" spans="1:11" ht="15.75" x14ac:dyDescent="0.25">
      <c r="A452" s="318"/>
      <c r="B452" s="330"/>
      <c r="C452" s="307"/>
      <c r="D452" s="304"/>
      <c r="E452" s="304"/>
      <c r="F452" s="310"/>
      <c r="G452" s="360" t="s">
        <v>410</v>
      </c>
      <c r="H452" s="361"/>
      <c r="I452" s="361"/>
      <c r="J452" s="361"/>
      <c r="K452" s="362"/>
    </row>
    <row r="453" spans="1:11" ht="31.5" x14ac:dyDescent="0.25">
      <c r="A453" s="318"/>
      <c r="B453" s="330"/>
      <c r="C453" s="307"/>
      <c r="D453" s="304"/>
      <c r="E453" s="304"/>
      <c r="F453" s="310"/>
      <c r="G453" s="16" t="s">
        <v>315</v>
      </c>
      <c r="H453" s="13">
        <v>0</v>
      </c>
      <c r="I453" s="13">
        <v>0</v>
      </c>
      <c r="J453" s="195">
        <v>0</v>
      </c>
      <c r="K453" s="229"/>
    </row>
    <row r="454" spans="1:11" ht="31.5" customHeight="1" x14ac:dyDescent="0.25">
      <c r="A454" s="318"/>
      <c r="B454" s="330"/>
      <c r="C454" s="307"/>
      <c r="D454" s="304"/>
      <c r="E454" s="304"/>
      <c r="F454" s="310"/>
      <c r="G454" s="16" t="s">
        <v>316</v>
      </c>
      <c r="H454" s="13">
        <v>0</v>
      </c>
      <c r="I454" s="13">
        <v>0</v>
      </c>
      <c r="J454" s="205">
        <v>0</v>
      </c>
      <c r="K454" s="229"/>
    </row>
    <row r="455" spans="1:11" ht="15.75" x14ac:dyDescent="0.25">
      <c r="A455" s="144"/>
      <c r="B455" s="342" t="s">
        <v>308</v>
      </c>
      <c r="C455" s="343"/>
      <c r="D455" s="121">
        <f>SUM(D441:D454)</f>
        <v>0</v>
      </c>
      <c r="E455" s="121">
        <f>SUM(E441:E454)</f>
        <v>0</v>
      </c>
      <c r="F455" s="120">
        <v>0</v>
      </c>
      <c r="G455" s="145"/>
      <c r="H455" s="144"/>
      <c r="I455" s="144"/>
      <c r="J455" s="144"/>
      <c r="K455" s="144"/>
    </row>
    <row r="456" spans="1:11" ht="15.75" x14ac:dyDescent="0.25">
      <c r="A456" s="317">
        <v>23</v>
      </c>
      <c r="B456" s="329" t="s">
        <v>651</v>
      </c>
      <c r="C456" s="257" t="s">
        <v>15</v>
      </c>
      <c r="D456" s="207">
        <v>13.43</v>
      </c>
      <c r="E456" s="207">
        <v>13.43</v>
      </c>
      <c r="F456" s="195">
        <f>E456/D456</f>
        <v>1</v>
      </c>
      <c r="G456" s="334" t="s">
        <v>320</v>
      </c>
      <c r="H456" s="346">
        <v>70.900000000000006</v>
      </c>
      <c r="I456" s="346">
        <v>0</v>
      </c>
      <c r="J456" s="298">
        <f>I456/H456</f>
        <v>0</v>
      </c>
      <c r="K456" s="306"/>
    </row>
    <row r="457" spans="1:11" ht="15.75" x14ac:dyDescent="0.25">
      <c r="A457" s="318"/>
      <c r="B457" s="330"/>
      <c r="C457" s="13" t="s">
        <v>63</v>
      </c>
      <c r="D457" s="207">
        <v>0</v>
      </c>
      <c r="E457" s="207">
        <v>0</v>
      </c>
      <c r="F457" s="195">
        <v>0</v>
      </c>
      <c r="G457" s="336"/>
      <c r="H457" s="347"/>
      <c r="I457" s="347"/>
      <c r="J457" s="299"/>
      <c r="K457" s="307"/>
    </row>
    <row r="458" spans="1:11" ht="15.75" x14ac:dyDescent="0.25">
      <c r="A458" s="318"/>
      <c r="B458" s="330"/>
      <c r="C458" s="210" t="s">
        <v>27</v>
      </c>
      <c r="D458" s="155">
        <v>0</v>
      </c>
      <c r="E458" s="210">
        <v>0</v>
      </c>
      <c r="F458" s="21">
        <v>0</v>
      </c>
      <c r="G458" s="336"/>
      <c r="H458" s="347"/>
      <c r="I458" s="347"/>
      <c r="J458" s="300"/>
      <c r="K458" s="308"/>
    </row>
    <row r="459" spans="1:11" ht="94.5" x14ac:dyDescent="0.25">
      <c r="A459" s="318"/>
      <c r="B459" s="331"/>
      <c r="C459" s="227"/>
      <c r="D459" s="155"/>
      <c r="E459" s="210"/>
      <c r="F459" s="21"/>
      <c r="G459" s="156" t="s">
        <v>667</v>
      </c>
      <c r="H459" s="207">
        <v>1</v>
      </c>
      <c r="I459" s="207">
        <v>0</v>
      </c>
      <c r="J459" s="188">
        <v>0</v>
      </c>
      <c r="K459" s="192"/>
    </row>
    <row r="460" spans="1:11" ht="15.75" x14ac:dyDescent="0.25">
      <c r="A460" s="279"/>
      <c r="B460" s="342" t="s">
        <v>308</v>
      </c>
      <c r="C460" s="343"/>
      <c r="D460" s="126">
        <f>SUM(D456:D458)</f>
        <v>13.43</v>
      </c>
      <c r="E460" s="126">
        <f>SUM(E456:E458)</f>
        <v>13.43</v>
      </c>
      <c r="F460" s="127">
        <f>E460/D460</f>
        <v>1</v>
      </c>
      <c r="G460" s="145"/>
      <c r="H460" s="144"/>
      <c r="I460" s="144"/>
      <c r="J460" s="144"/>
      <c r="K460" s="146"/>
    </row>
    <row r="461" spans="1:11" ht="31.5" x14ac:dyDescent="0.25">
      <c r="A461" s="317">
        <v>24</v>
      </c>
      <c r="B461" s="329" t="s">
        <v>652</v>
      </c>
      <c r="C461" s="149" t="s">
        <v>116</v>
      </c>
      <c r="D461" s="155" t="s">
        <v>116</v>
      </c>
      <c r="E461" s="159" t="s">
        <v>116</v>
      </c>
      <c r="F461" s="21" t="s">
        <v>116</v>
      </c>
      <c r="G461" s="258" t="s">
        <v>321</v>
      </c>
      <c r="H461" s="239" t="s">
        <v>116</v>
      </c>
      <c r="I461" s="239" t="s">
        <v>116</v>
      </c>
      <c r="J461" s="239" t="s">
        <v>116</v>
      </c>
      <c r="K461" s="264"/>
    </row>
    <row r="462" spans="1:11" ht="47.25" x14ac:dyDescent="0.25">
      <c r="A462" s="318"/>
      <c r="B462" s="330"/>
      <c r="C462" s="306" t="s">
        <v>15</v>
      </c>
      <c r="D462" s="303">
        <v>65.8</v>
      </c>
      <c r="E462" s="303">
        <v>8.18</v>
      </c>
      <c r="F462" s="309">
        <f>E462/D462</f>
        <v>0.1243161094224924</v>
      </c>
      <c r="G462" s="16" t="s">
        <v>324</v>
      </c>
      <c r="H462" s="13">
        <v>39793</v>
      </c>
      <c r="I462" s="13">
        <v>9194</v>
      </c>
      <c r="J462" s="195">
        <f>I462/H462</f>
        <v>0.23104566129721307</v>
      </c>
      <c r="K462" s="192"/>
    </row>
    <row r="463" spans="1:11" ht="47.25" x14ac:dyDescent="0.25">
      <c r="A463" s="318"/>
      <c r="B463" s="330"/>
      <c r="C463" s="307"/>
      <c r="D463" s="304"/>
      <c r="E463" s="304"/>
      <c r="F463" s="310"/>
      <c r="G463" s="16" t="s">
        <v>322</v>
      </c>
      <c r="H463" s="13">
        <v>170</v>
      </c>
      <c r="I463" s="13">
        <v>48</v>
      </c>
      <c r="J463" s="195">
        <f>I463/H463</f>
        <v>0.28235294117647058</v>
      </c>
      <c r="K463" s="90"/>
    </row>
    <row r="464" spans="1:11" ht="47.25" x14ac:dyDescent="0.25">
      <c r="A464" s="318"/>
      <c r="B464" s="330"/>
      <c r="C464" s="307"/>
      <c r="D464" s="304"/>
      <c r="E464" s="304"/>
      <c r="F464" s="310"/>
      <c r="G464" s="16" t="s">
        <v>323</v>
      </c>
      <c r="H464" s="13">
        <v>120</v>
      </c>
      <c r="I464" s="13">
        <v>33</v>
      </c>
      <c r="J464" s="195">
        <f>I464/H464</f>
        <v>0.27500000000000002</v>
      </c>
      <c r="K464" s="151"/>
    </row>
    <row r="465" spans="1:11" ht="47.25" x14ac:dyDescent="0.25">
      <c r="A465" s="318"/>
      <c r="B465" s="330"/>
      <c r="C465" s="307"/>
      <c r="D465" s="304"/>
      <c r="E465" s="304"/>
      <c r="F465" s="310"/>
      <c r="G465" s="16" t="s">
        <v>325</v>
      </c>
      <c r="H465" s="13">
        <v>3500</v>
      </c>
      <c r="I465" s="13">
        <v>1199</v>
      </c>
      <c r="J465" s="195">
        <f>I465/H465</f>
        <v>0.34257142857142858</v>
      </c>
      <c r="K465" s="192"/>
    </row>
    <row r="466" spans="1:11" ht="94.5" customHeight="1" x14ac:dyDescent="0.25">
      <c r="A466" s="319"/>
      <c r="B466" s="331"/>
      <c r="C466" s="308"/>
      <c r="D466" s="305"/>
      <c r="E466" s="305"/>
      <c r="F466" s="311"/>
      <c r="G466" s="16" t="s">
        <v>564</v>
      </c>
      <c r="H466" s="13">
        <v>9</v>
      </c>
      <c r="I466" s="13">
        <v>1</v>
      </c>
      <c r="J466" s="195">
        <f>I466/H466</f>
        <v>0.1111111111111111</v>
      </c>
      <c r="K466" s="192" t="s">
        <v>655</v>
      </c>
    </row>
    <row r="467" spans="1:11" ht="15.75" x14ac:dyDescent="0.25">
      <c r="A467" s="144"/>
      <c r="B467" s="342" t="s">
        <v>308</v>
      </c>
      <c r="C467" s="343"/>
      <c r="D467" s="126">
        <f>D462</f>
        <v>65.8</v>
      </c>
      <c r="E467" s="259">
        <f>E462</f>
        <v>8.18</v>
      </c>
      <c r="F467" s="127">
        <f>E467/D467</f>
        <v>0.1243161094224924</v>
      </c>
      <c r="G467" s="145"/>
      <c r="H467" s="144"/>
      <c r="I467" s="144"/>
      <c r="J467" s="144"/>
      <c r="K467" s="144"/>
    </row>
    <row r="468" spans="1:11" ht="15.75" customHeight="1" x14ac:dyDescent="0.25">
      <c r="A468" s="382">
        <v>25</v>
      </c>
      <c r="B468" s="453" t="s">
        <v>503</v>
      </c>
      <c r="C468" s="306" t="s">
        <v>15</v>
      </c>
      <c r="D468" s="303">
        <v>333</v>
      </c>
      <c r="E468" s="303">
        <v>0</v>
      </c>
      <c r="F468" s="309">
        <v>0</v>
      </c>
      <c r="G468" s="348" t="s">
        <v>443</v>
      </c>
      <c r="H468" s="349"/>
      <c r="I468" s="349"/>
      <c r="J468" s="349"/>
      <c r="K468" s="350"/>
    </row>
    <row r="469" spans="1:11" ht="94.5" x14ac:dyDescent="0.25">
      <c r="A469" s="382"/>
      <c r="B469" s="453"/>
      <c r="C469" s="307"/>
      <c r="D469" s="304"/>
      <c r="E469" s="304"/>
      <c r="F469" s="310"/>
      <c r="G469" s="156" t="s">
        <v>444</v>
      </c>
      <c r="H469" s="13">
        <v>0.1</v>
      </c>
      <c r="I469" s="13">
        <v>0</v>
      </c>
      <c r="J469" s="13">
        <v>0</v>
      </c>
      <c r="K469" s="13" t="s">
        <v>504</v>
      </c>
    </row>
    <row r="470" spans="1:11" ht="31.5" x14ac:dyDescent="0.25">
      <c r="A470" s="382"/>
      <c r="B470" s="453"/>
      <c r="C470" s="307"/>
      <c r="D470" s="304"/>
      <c r="E470" s="304"/>
      <c r="F470" s="310"/>
      <c r="G470" s="190" t="s">
        <v>455</v>
      </c>
      <c r="H470" s="151">
        <v>1</v>
      </c>
      <c r="I470" s="151">
        <v>0</v>
      </c>
      <c r="J470" s="151">
        <v>0</v>
      </c>
      <c r="K470" s="13" t="s">
        <v>504</v>
      </c>
    </row>
    <row r="471" spans="1:11" ht="31.5" x14ac:dyDescent="0.25">
      <c r="A471" s="382"/>
      <c r="B471" s="453"/>
      <c r="C471" s="307"/>
      <c r="D471" s="304"/>
      <c r="E471" s="304"/>
      <c r="F471" s="310"/>
      <c r="G471" s="156" t="s">
        <v>445</v>
      </c>
      <c r="H471" s="13">
        <v>1</v>
      </c>
      <c r="I471" s="13">
        <v>0</v>
      </c>
      <c r="J471" s="13">
        <v>0</v>
      </c>
      <c r="K471" s="13" t="s">
        <v>504</v>
      </c>
    </row>
    <row r="472" spans="1:11" ht="78.75" customHeight="1" x14ac:dyDescent="0.25">
      <c r="A472" s="382"/>
      <c r="B472" s="453"/>
      <c r="C472" s="308"/>
      <c r="D472" s="305"/>
      <c r="E472" s="305"/>
      <c r="F472" s="311"/>
      <c r="G472" s="261" t="s">
        <v>478</v>
      </c>
      <c r="H472" s="91">
        <v>10</v>
      </c>
      <c r="I472" s="91">
        <v>0</v>
      </c>
      <c r="J472" s="91">
        <v>0</v>
      </c>
      <c r="K472" s="13" t="s">
        <v>504</v>
      </c>
    </row>
    <row r="473" spans="1:11" ht="15.75" x14ac:dyDescent="0.25">
      <c r="A473" s="280"/>
      <c r="B473" s="163" t="s">
        <v>21</v>
      </c>
      <c r="C473" s="164"/>
      <c r="D473" s="196">
        <f>D468+D472</f>
        <v>333</v>
      </c>
      <c r="E473" s="196">
        <f>E468+E472</f>
        <v>0</v>
      </c>
      <c r="F473" s="197">
        <v>0</v>
      </c>
      <c r="G473" s="144"/>
      <c r="H473" s="144"/>
      <c r="I473" s="144"/>
      <c r="J473" s="144"/>
      <c r="K473" s="144"/>
    </row>
    <row r="474" spans="1:11" ht="15.75" customHeight="1" x14ac:dyDescent="0.25">
      <c r="A474" s="317">
        <v>26</v>
      </c>
      <c r="B474" s="329" t="s">
        <v>506</v>
      </c>
      <c r="C474" s="315" t="s">
        <v>15</v>
      </c>
      <c r="D474" s="302">
        <v>4088.46</v>
      </c>
      <c r="E474" s="302">
        <v>0</v>
      </c>
      <c r="F474" s="312">
        <f>E474/D474</f>
        <v>0</v>
      </c>
      <c r="G474" s="334" t="s">
        <v>447</v>
      </c>
      <c r="H474" s="317">
        <v>1</v>
      </c>
      <c r="I474" s="317">
        <v>0</v>
      </c>
      <c r="J474" s="298">
        <f>I474/H474</f>
        <v>0</v>
      </c>
      <c r="K474" s="317" t="s">
        <v>504</v>
      </c>
    </row>
    <row r="475" spans="1:11" ht="15" customHeight="1" x14ac:dyDescent="0.25">
      <c r="A475" s="318"/>
      <c r="B475" s="330"/>
      <c r="C475" s="315"/>
      <c r="D475" s="302"/>
      <c r="E475" s="302"/>
      <c r="F475" s="312"/>
      <c r="G475" s="335"/>
      <c r="H475" s="319"/>
      <c r="I475" s="319"/>
      <c r="J475" s="300"/>
      <c r="K475" s="319"/>
    </row>
    <row r="476" spans="1:11" ht="47.25" x14ac:dyDescent="0.25">
      <c r="A476" s="318"/>
      <c r="B476" s="330"/>
      <c r="C476" s="315"/>
      <c r="D476" s="302"/>
      <c r="E476" s="302"/>
      <c r="F476" s="312"/>
      <c r="G476" s="190" t="s">
        <v>507</v>
      </c>
      <c r="H476" s="151">
        <v>0.496</v>
      </c>
      <c r="I476" s="151">
        <v>0</v>
      </c>
      <c r="J476" s="154">
        <f>I476/H476</f>
        <v>0</v>
      </c>
      <c r="K476" s="13" t="s">
        <v>504</v>
      </c>
    </row>
    <row r="477" spans="1:11" ht="31.5" x14ac:dyDescent="0.25">
      <c r="A477" s="318"/>
      <c r="B477" s="330"/>
      <c r="C477" s="315" t="s">
        <v>63</v>
      </c>
      <c r="D477" s="302">
        <v>8536.18</v>
      </c>
      <c r="E477" s="302">
        <v>0</v>
      </c>
      <c r="F477" s="312">
        <v>0</v>
      </c>
      <c r="G477" s="190" t="s">
        <v>508</v>
      </c>
      <c r="H477" s="151">
        <v>0.3</v>
      </c>
      <c r="I477" s="151">
        <v>0</v>
      </c>
      <c r="J477" s="195">
        <f>I477/H477</f>
        <v>0</v>
      </c>
      <c r="K477" s="13" t="s">
        <v>504</v>
      </c>
    </row>
    <row r="478" spans="1:11" ht="47.25" x14ac:dyDescent="0.25">
      <c r="A478" s="318"/>
      <c r="B478" s="330"/>
      <c r="C478" s="315"/>
      <c r="D478" s="302"/>
      <c r="E478" s="302"/>
      <c r="F478" s="312"/>
      <c r="G478" s="190" t="s">
        <v>509</v>
      </c>
      <c r="H478" s="151">
        <v>1</v>
      </c>
      <c r="I478" s="151">
        <v>0</v>
      </c>
      <c r="J478" s="188">
        <f>I478/H478</f>
        <v>0</v>
      </c>
      <c r="K478" s="13" t="s">
        <v>504</v>
      </c>
    </row>
    <row r="479" spans="1:11" ht="72" customHeight="1" x14ac:dyDescent="0.25">
      <c r="A479" s="319"/>
      <c r="B479" s="331"/>
      <c r="C479" s="315"/>
      <c r="D479" s="302"/>
      <c r="E479" s="302"/>
      <c r="F479" s="312"/>
      <c r="G479" s="190" t="s">
        <v>510</v>
      </c>
      <c r="H479" s="151">
        <v>1</v>
      </c>
      <c r="I479" s="151">
        <v>1</v>
      </c>
      <c r="J479" s="188">
        <f>I479/H479</f>
        <v>1</v>
      </c>
      <c r="K479" s="151"/>
    </row>
    <row r="480" spans="1:11" ht="15.75" x14ac:dyDescent="0.25">
      <c r="A480" s="144"/>
      <c r="B480" s="174" t="s">
        <v>21</v>
      </c>
      <c r="C480" s="175"/>
      <c r="D480" s="198">
        <f>D474+D477</f>
        <v>12624.64</v>
      </c>
      <c r="E480" s="198">
        <f>E474+E477</f>
        <v>0</v>
      </c>
      <c r="F480" s="199">
        <f>E480/D480</f>
        <v>0</v>
      </c>
      <c r="G480" s="168"/>
      <c r="H480" s="169"/>
      <c r="I480" s="169"/>
      <c r="J480" s="170"/>
      <c r="K480" s="169"/>
    </row>
    <row r="481" spans="1:11" ht="105" customHeight="1" x14ac:dyDescent="0.25">
      <c r="A481" s="318">
        <v>27</v>
      </c>
      <c r="B481" s="274" t="s">
        <v>653</v>
      </c>
      <c r="C481" s="272" t="s">
        <v>15</v>
      </c>
      <c r="D481" s="193">
        <v>0</v>
      </c>
      <c r="E481" s="183">
        <v>0</v>
      </c>
      <c r="F481" s="187">
        <v>0</v>
      </c>
      <c r="G481" s="306" t="s">
        <v>460</v>
      </c>
      <c r="H481" s="306">
        <v>1</v>
      </c>
      <c r="I481" s="306">
        <v>0</v>
      </c>
      <c r="J481" s="309">
        <f>I481/H481</f>
        <v>0</v>
      </c>
      <c r="K481" s="306"/>
    </row>
    <row r="482" spans="1:11" ht="81" customHeight="1" x14ac:dyDescent="0.25">
      <c r="A482" s="318"/>
      <c r="B482" s="190" t="s">
        <v>580</v>
      </c>
      <c r="C482" s="227" t="s">
        <v>63</v>
      </c>
      <c r="D482" s="155">
        <v>130526.69899999999</v>
      </c>
      <c r="E482" s="155">
        <v>0</v>
      </c>
      <c r="F482" s="21">
        <v>0</v>
      </c>
      <c r="G482" s="308"/>
      <c r="H482" s="308"/>
      <c r="I482" s="308"/>
      <c r="J482" s="311"/>
      <c r="K482" s="308"/>
    </row>
    <row r="483" spans="1:11" ht="15.75" x14ac:dyDescent="0.25">
      <c r="A483" s="318"/>
      <c r="B483" s="124" t="s">
        <v>459</v>
      </c>
      <c r="C483" s="176"/>
      <c r="D483" s="139">
        <f>D482+D481</f>
        <v>130526.69899999999</v>
      </c>
      <c r="E483" s="139">
        <f>E482+E481</f>
        <v>0</v>
      </c>
      <c r="F483" s="200">
        <v>0</v>
      </c>
      <c r="G483" s="171"/>
      <c r="H483" s="172"/>
      <c r="I483" s="172"/>
      <c r="J483" s="173"/>
      <c r="K483" s="172"/>
    </row>
    <row r="484" spans="1:11" ht="15.75" customHeight="1" x14ac:dyDescent="0.25">
      <c r="A484" s="318"/>
      <c r="B484" s="363" t="s">
        <v>581</v>
      </c>
      <c r="C484" s="306" t="s">
        <v>15</v>
      </c>
      <c r="D484" s="303">
        <v>5499.36</v>
      </c>
      <c r="E484" s="303">
        <v>223.6</v>
      </c>
      <c r="F484" s="309">
        <f>E484/D484</f>
        <v>4.0659276715836024E-2</v>
      </c>
      <c r="G484" s="306" t="s">
        <v>461</v>
      </c>
      <c r="H484" s="306">
        <v>2</v>
      </c>
      <c r="I484" s="306">
        <v>0</v>
      </c>
      <c r="J484" s="309">
        <f>I484/H484</f>
        <v>0</v>
      </c>
      <c r="K484" s="306" t="s">
        <v>505</v>
      </c>
    </row>
    <row r="485" spans="1:11" ht="15.75" customHeight="1" x14ac:dyDescent="0.25">
      <c r="A485" s="318"/>
      <c r="B485" s="383"/>
      <c r="C485" s="308"/>
      <c r="D485" s="305"/>
      <c r="E485" s="305"/>
      <c r="F485" s="311"/>
      <c r="G485" s="307"/>
      <c r="H485" s="307"/>
      <c r="I485" s="307"/>
      <c r="J485" s="310"/>
      <c r="K485" s="307"/>
    </row>
    <row r="486" spans="1:11" ht="66.75" customHeight="1" x14ac:dyDescent="0.25">
      <c r="A486" s="318"/>
      <c r="B486" s="383"/>
      <c r="C486" s="210" t="s">
        <v>63</v>
      </c>
      <c r="D486" s="202">
        <v>612076.24199999997</v>
      </c>
      <c r="E486" s="202">
        <v>0</v>
      </c>
      <c r="F486" s="203">
        <v>0</v>
      </c>
      <c r="G486" s="308"/>
      <c r="H486" s="308"/>
      <c r="I486" s="308"/>
      <c r="J486" s="311"/>
      <c r="K486" s="308"/>
    </row>
    <row r="487" spans="1:11" ht="15.75" x14ac:dyDescent="0.25">
      <c r="A487" s="318"/>
      <c r="B487" s="124" t="s">
        <v>459</v>
      </c>
      <c r="C487" s="176"/>
      <c r="D487" s="130">
        <f>D484+D486</f>
        <v>617575.60199999996</v>
      </c>
      <c r="E487" s="130">
        <f>E484+E486</f>
        <v>223.6</v>
      </c>
      <c r="F487" s="129">
        <f>E487/D487</f>
        <v>3.6206093517275964E-4</v>
      </c>
      <c r="G487" s="171"/>
      <c r="H487" s="172"/>
      <c r="I487" s="172"/>
      <c r="J487" s="173"/>
      <c r="K487" s="172"/>
    </row>
    <row r="488" spans="1:11" ht="47.25" customHeight="1" x14ac:dyDescent="0.25">
      <c r="A488" s="318"/>
      <c r="B488" s="363" t="s">
        <v>582</v>
      </c>
      <c r="C488" s="306" t="s">
        <v>15</v>
      </c>
      <c r="D488" s="303">
        <v>800</v>
      </c>
      <c r="E488" s="303">
        <v>0</v>
      </c>
      <c r="F488" s="309">
        <v>0</v>
      </c>
      <c r="G488" s="306" t="s">
        <v>583</v>
      </c>
      <c r="H488" s="306">
        <v>1</v>
      </c>
      <c r="I488" s="306">
        <v>0</v>
      </c>
      <c r="J488" s="309">
        <v>0</v>
      </c>
      <c r="K488" s="306" t="s">
        <v>504</v>
      </c>
    </row>
    <row r="489" spans="1:11" ht="66.75" customHeight="1" x14ac:dyDescent="0.25">
      <c r="A489" s="318"/>
      <c r="B489" s="363"/>
      <c r="C489" s="308"/>
      <c r="D489" s="305"/>
      <c r="E489" s="305"/>
      <c r="F489" s="311"/>
      <c r="G489" s="308"/>
      <c r="H489" s="308"/>
      <c r="I489" s="308"/>
      <c r="J489" s="311"/>
      <c r="K489" s="308"/>
    </row>
    <row r="490" spans="1:11" ht="15.75" x14ac:dyDescent="0.25">
      <c r="A490" s="318"/>
      <c r="B490" s="177" t="s">
        <v>459</v>
      </c>
      <c r="C490" s="176"/>
      <c r="D490" s="134">
        <f>D488</f>
        <v>800</v>
      </c>
      <c r="E490" s="134">
        <f>E488</f>
        <v>0</v>
      </c>
      <c r="F490" s="276"/>
      <c r="G490" s="171"/>
      <c r="H490" s="172"/>
      <c r="I490" s="172"/>
      <c r="J490" s="173"/>
      <c r="K490" s="172"/>
    </row>
    <row r="491" spans="1:11" ht="15.75" x14ac:dyDescent="0.25">
      <c r="A491" s="112"/>
      <c r="B491" s="178" t="s">
        <v>21</v>
      </c>
      <c r="C491" s="179"/>
      <c r="D491" s="147">
        <f>D483+D487+D490</f>
        <v>748902.30099999998</v>
      </c>
      <c r="E491" s="147">
        <f>E483+E487+E490</f>
        <v>223.6</v>
      </c>
      <c r="F491" s="148">
        <f>E491/D491</f>
        <v>2.9857032045625936E-4</v>
      </c>
      <c r="G491" s="111"/>
      <c r="H491" s="112"/>
      <c r="I491" s="112"/>
      <c r="J491" s="112"/>
      <c r="K491" s="113"/>
    </row>
    <row r="492" spans="1:11" ht="51.75" customHeight="1" x14ac:dyDescent="0.25">
      <c r="A492" s="317">
        <v>28</v>
      </c>
      <c r="B492" s="329" t="s">
        <v>488</v>
      </c>
      <c r="C492" s="306" t="s">
        <v>15</v>
      </c>
      <c r="D492" s="303">
        <v>8129.64</v>
      </c>
      <c r="E492" s="303">
        <v>0</v>
      </c>
      <c r="F492" s="309">
        <f>E492/D492</f>
        <v>0</v>
      </c>
      <c r="G492" s="323" t="s">
        <v>489</v>
      </c>
      <c r="H492" s="324"/>
      <c r="I492" s="324"/>
      <c r="J492" s="324"/>
      <c r="K492" s="325"/>
    </row>
    <row r="493" spans="1:11" ht="31.5" x14ac:dyDescent="0.25">
      <c r="A493" s="318"/>
      <c r="B493" s="330"/>
      <c r="C493" s="307"/>
      <c r="D493" s="304"/>
      <c r="E493" s="304"/>
      <c r="F493" s="310"/>
      <c r="G493" s="156" t="s">
        <v>491</v>
      </c>
      <c r="H493" s="13">
        <v>93</v>
      </c>
      <c r="I493" s="13">
        <v>0</v>
      </c>
      <c r="J493" s="195">
        <v>0</v>
      </c>
      <c r="K493" s="13"/>
    </row>
    <row r="494" spans="1:11" ht="47.25" x14ac:dyDescent="0.25">
      <c r="A494" s="318"/>
      <c r="B494" s="330"/>
      <c r="C494" s="307"/>
      <c r="D494" s="304"/>
      <c r="E494" s="304"/>
      <c r="F494" s="310"/>
      <c r="G494" s="190" t="s">
        <v>490</v>
      </c>
      <c r="H494" s="151">
        <v>40</v>
      </c>
      <c r="I494" s="151">
        <v>0</v>
      </c>
      <c r="J494" s="188">
        <v>0</v>
      </c>
      <c r="K494" s="151"/>
    </row>
    <row r="495" spans="1:11" ht="47.25" x14ac:dyDescent="0.25">
      <c r="A495" s="318"/>
      <c r="B495" s="330"/>
      <c r="C495" s="308"/>
      <c r="D495" s="305"/>
      <c r="E495" s="305"/>
      <c r="F495" s="311"/>
      <c r="G495" s="156" t="s">
        <v>492</v>
      </c>
      <c r="H495" s="207">
        <v>1656.74</v>
      </c>
      <c r="I495" s="13">
        <v>0</v>
      </c>
      <c r="J495" s="195">
        <v>0</v>
      </c>
      <c r="K495" s="13"/>
    </row>
    <row r="496" spans="1:11" ht="78.75" x14ac:dyDescent="0.25">
      <c r="A496" s="91"/>
      <c r="B496" s="330"/>
      <c r="C496" s="260" t="s">
        <v>63</v>
      </c>
      <c r="D496" s="194">
        <v>149143.21</v>
      </c>
      <c r="E496" s="219">
        <v>0</v>
      </c>
      <c r="F496" s="189">
        <f>E496/D496</f>
        <v>0</v>
      </c>
      <c r="G496" s="261" t="s">
        <v>493</v>
      </c>
      <c r="H496" s="91">
        <v>40</v>
      </c>
      <c r="I496" s="91">
        <v>0</v>
      </c>
      <c r="J496" s="209">
        <v>0</v>
      </c>
      <c r="K496" s="91"/>
    </row>
    <row r="497" spans="1:11" ht="15.75" x14ac:dyDescent="0.25">
      <c r="A497" s="144"/>
      <c r="B497" s="113" t="s">
        <v>21</v>
      </c>
      <c r="C497" s="164"/>
      <c r="D497" s="196">
        <f>SUM(D492:D496)</f>
        <v>157272.85</v>
      </c>
      <c r="E497" s="196">
        <f>SUM(E492:E496)</f>
        <v>0</v>
      </c>
      <c r="F497" s="197">
        <v>0</v>
      </c>
      <c r="G497" s="144"/>
      <c r="H497" s="144"/>
      <c r="I497" s="144"/>
      <c r="J497" s="144"/>
      <c r="K497" s="144"/>
    </row>
    <row r="498" spans="1:11" ht="15.75" x14ac:dyDescent="0.25">
      <c r="A498" s="152"/>
      <c r="B498" s="92" t="s">
        <v>326</v>
      </c>
      <c r="C498" s="262"/>
      <c r="D498" s="18">
        <f>D23+D73+D84+D133+D138+D145+D157+D179+D192+D213+D238+D290+D337+D355+D384+D408+D420+D427+D435+D440+D455+D460+D462+D473+D480+D491+D497</f>
        <v>2099732.4864099999</v>
      </c>
      <c r="E498" s="18">
        <f>E23+E73+E84+E133+E138+E145+E157+E179+E192+E213+E238+E290+E337+E355+E384+E408+E420+E427+E435+E440+E455+E460+E462+E473+E480+E491+E497</f>
        <v>150933.09941999998</v>
      </c>
      <c r="F498" s="20">
        <f>E498/D498</f>
        <v>7.1882061356328589E-2</v>
      </c>
      <c r="G498" s="29"/>
      <c r="H498" s="30"/>
      <c r="I498" s="30"/>
      <c r="J498" s="30"/>
      <c r="K498" s="90"/>
    </row>
    <row r="499" spans="1:11" ht="15.75" x14ac:dyDescent="0.25">
      <c r="A499" s="152"/>
      <c r="B499" s="31"/>
      <c r="C499" s="265"/>
      <c r="D499" s="264"/>
      <c r="E499" s="264"/>
      <c r="F499" s="268"/>
      <c r="G499" s="32"/>
      <c r="H499" s="28"/>
      <c r="I499" s="28"/>
      <c r="J499" s="33"/>
      <c r="K499" s="24"/>
    </row>
    <row r="500" spans="1:11" ht="15.75" x14ac:dyDescent="0.25">
      <c r="A500" s="152"/>
      <c r="B500" s="34" t="s">
        <v>327</v>
      </c>
      <c r="C500" s="269"/>
      <c r="D500" s="94">
        <f>D9+D24+D74+D85+D134+D139+D146+D158+D180+D193+D214+D239+D252+D280+D283+D291+D338+D356+D376+D381+D385+D409+D423+D428+D436+D441+D456+D462+D468+D474+D481+D484+D488+D492</f>
        <v>740902.05841000006</v>
      </c>
      <c r="E500" s="94">
        <f>E9+E24+E74+E85+E134+E139+E146+E158+E180+E193+E214+E239+E252+E280+E283+E291+E338+E356+E376+E381+E385+E409+E423+E428+E436+E441+E456+E462+E468+E474+E481+E484+E488+E492</f>
        <v>147760.85741999999</v>
      </c>
      <c r="F500" s="35">
        <f>E500/D500</f>
        <v>0.1994337250690052</v>
      </c>
      <c r="G500" s="270"/>
      <c r="H500" s="23"/>
      <c r="I500" s="36"/>
      <c r="J500" s="36"/>
      <c r="K500" s="24"/>
    </row>
    <row r="501" spans="1:11" ht="15.75" x14ac:dyDescent="0.25">
      <c r="A501" s="152"/>
      <c r="B501" s="34" t="s">
        <v>328</v>
      </c>
      <c r="C501" s="22"/>
      <c r="D501" s="25">
        <f>D15+D26+D76+D93+D136+D143+D148+D160+D189+D198+D223+D378+D413+D430+D438+D448+D457+D477+D482+D486+D496</f>
        <v>1280607.466</v>
      </c>
      <c r="E501" s="25">
        <f>E15+E26+E76+E93+E136+E143+E148+E160+E189+E198+E223+E378+E413+E430+E438+E448+E457+E477+E482+E486+E496</f>
        <v>2663.6219999999998</v>
      </c>
      <c r="F501" s="37">
        <f>E501/D501</f>
        <v>2.0799675706404167E-3</v>
      </c>
      <c r="G501" s="36"/>
      <c r="H501" s="23"/>
      <c r="I501" s="36"/>
      <c r="J501" s="36"/>
      <c r="K501" s="24"/>
    </row>
    <row r="502" spans="1:11" ht="15.75" x14ac:dyDescent="0.25">
      <c r="A502" s="152"/>
      <c r="B502" s="34" t="s">
        <v>329</v>
      </c>
      <c r="C502" s="22"/>
      <c r="D502" s="201">
        <f>D27+D77+D137+D162+D201+D231+D432+D458</f>
        <v>78222.962</v>
      </c>
      <c r="E502" s="201">
        <f>E27+E77+E137+E162+E201+E231+E432+E458</f>
        <v>508.62</v>
      </c>
      <c r="F502" s="39">
        <f>E502/D502</f>
        <v>6.5021828245266401E-3</v>
      </c>
      <c r="G502" s="36"/>
      <c r="H502" s="23"/>
      <c r="I502" s="36"/>
      <c r="J502" s="36"/>
      <c r="K502" s="24"/>
    </row>
    <row r="503" spans="1:11" ht="15.75" x14ac:dyDescent="0.25">
      <c r="A503" s="153"/>
      <c r="B503" s="34" t="s">
        <v>330</v>
      </c>
      <c r="C503" s="17"/>
      <c r="D503" s="186">
        <v>0</v>
      </c>
      <c r="E503" s="19">
        <v>0</v>
      </c>
      <c r="F503" s="40">
        <v>0</v>
      </c>
      <c r="G503" s="36"/>
      <c r="H503" s="23"/>
      <c r="I503" s="36"/>
      <c r="J503" s="36"/>
      <c r="K503" s="24"/>
    </row>
    <row r="504" spans="1:11" ht="15.75" x14ac:dyDescent="0.25">
      <c r="A504" s="264"/>
      <c r="B504" s="160" t="s">
        <v>326</v>
      </c>
      <c r="C504" s="17"/>
      <c r="D504" s="18">
        <f>D500+D501+D502</f>
        <v>2099732.4864099999</v>
      </c>
      <c r="E504" s="85">
        <f>E500+E501+E502</f>
        <v>150933.09941999998</v>
      </c>
      <c r="F504" s="20">
        <f>E504/D504</f>
        <v>7.1882061356328589E-2</v>
      </c>
      <c r="G504" s="36"/>
      <c r="H504" s="28"/>
      <c r="I504" s="33"/>
      <c r="J504" s="33"/>
      <c r="K504" s="24"/>
    </row>
  </sheetData>
  <mergeCells count="462">
    <mergeCell ref="H3:K3"/>
    <mergeCell ref="H4:K4"/>
    <mergeCell ref="A338:A354"/>
    <mergeCell ref="A409:A419"/>
    <mergeCell ref="A481:A490"/>
    <mergeCell ref="A356:A383"/>
    <mergeCell ref="D438:D439"/>
    <mergeCell ref="E438:E439"/>
    <mergeCell ref="F438:F439"/>
    <mergeCell ref="C448:C454"/>
    <mergeCell ref="D448:D454"/>
    <mergeCell ref="E448:E454"/>
    <mergeCell ref="F448:F454"/>
    <mergeCell ref="A456:A459"/>
    <mergeCell ref="A461:A466"/>
    <mergeCell ref="E356:E374"/>
    <mergeCell ref="F356:F374"/>
    <mergeCell ref="D385:D407"/>
    <mergeCell ref="E385:E407"/>
    <mergeCell ref="F385:F407"/>
    <mergeCell ref="C376:C377"/>
    <mergeCell ref="D376:D377"/>
    <mergeCell ref="E376:E377"/>
    <mergeCell ref="B484:B486"/>
    <mergeCell ref="A468:A472"/>
    <mergeCell ref="C474:C476"/>
    <mergeCell ref="B337:C337"/>
    <mergeCell ref="B408:C408"/>
    <mergeCell ref="C409:C412"/>
    <mergeCell ref="B385:B407"/>
    <mergeCell ref="E381:E382"/>
    <mergeCell ref="E378:E379"/>
    <mergeCell ref="B350:C350"/>
    <mergeCell ref="B375:C375"/>
    <mergeCell ref="B338:B339"/>
    <mergeCell ref="D351:D353"/>
    <mergeCell ref="B340:B349"/>
    <mergeCell ref="B354:C354"/>
    <mergeCell ref="B355:C355"/>
    <mergeCell ref="B351:B353"/>
    <mergeCell ref="B356:B374"/>
    <mergeCell ref="D356:D374"/>
    <mergeCell ref="A180:A191"/>
    <mergeCell ref="B180:B191"/>
    <mergeCell ref="D214:D222"/>
    <mergeCell ref="E214:E222"/>
    <mergeCell ref="A214:A237"/>
    <mergeCell ref="C231:C237"/>
    <mergeCell ref="D231:D237"/>
    <mergeCell ref="E231:E237"/>
    <mergeCell ref="E223:E230"/>
    <mergeCell ref="B192:C192"/>
    <mergeCell ref="C193:C197"/>
    <mergeCell ref="D193:D197"/>
    <mergeCell ref="E193:E197"/>
    <mergeCell ref="C198:C200"/>
    <mergeCell ref="D198:D200"/>
    <mergeCell ref="E198:E200"/>
    <mergeCell ref="C201:C207"/>
    <mergeCell ref="D201:D207"/>
    <mergeCell ref="A193:A212"/>
    <mergeCell ref="A291:A336"/>
    <mergeCell ref="B291:B336"/>
    <mergeCell ref="C291:C336"/>
    <mergeCell ref="D291:D336"/>
    <mergeCell ref="B213:C213"/>
    <mergeCell ref="E291:E336"/>
    <mergeCell ref="A239:A289"/>
    <mergeCell ref="B290:C290"/>
    <mergeCell ref="D283:D288"/>
    <mergeCell ref="D223:D230"/>
    <mergeCell ref="B289:C289"/>
    <mergeCell ref="B251:C251"/>
    <mergeCell ref="B179:C179"/>
    <mergeCell ref="D428:D429"/>
    <mergeCell ref="E428:E429"/>
    <mergeCell ref="F428:F429"/>
    <mergeCell ref="C430:C431"/>
    <mergeCell ref="D430:D431"/>
    <mergeCell ref="F376:F377"/>
    <mergeCell ref="F291:F336"/>
    <mergeCell ref="A441:A454"/>
    <mergeCell ref="A385:A407"/>
    <mergeCell ref="B435:C435"/>
    <mergeCell ref="C378:C379"/>
    <mergeCell ref="B440:C440"/>
    <mergeCell ref="C441:C447"/>
    <mergeCell ref="A423:A426"/>
    <mergeCell ref="B436:B439"/>
    <mergeCell ref="B441:B454"/>
    <mergeCell ref="A436:A439"/>
    <mergeCell ref="A428:A434"/>
    <mergeCell ref="C438:C439"/>
    <mergeCell ref="B383:C383"/>
    <mergeCell ref="C356:C374"/>
    <mergeCell ref="B428:B434"/>
    <mergeCell ref="C413:C419"/>
    <mergeCell ref="F474:F476"/>
    <mergeCell ref="C477:C479"/>
    <mergeCell ref="D477:D479"/>
    <mergeCell ref="J456:J458"/>
    <mergeCell ref="B460:C460"/>
    <mergeCell ref="B461:B466"/>
    <mergeCell ref="I474:I475"/>
    <mergeCell ref="G474:G475"/>
    <mergeCell ref="B474:B479"/>
    <mergeCell ref="B467:C467"/>
    <mergeCell ref="E477:E479"/>
    <mergeCell ref="F477:F479"/>
    <mergeCell ref="B468:B472"/>
    <mergeCell ref="C462:C466"/>
    <mergeCell ref="D462:D466"/>
    <mergeCell ref="E462:E466"/>
    <mergeCell ref="F462:F466"/>
    <mergeCell ref="C436:C437"/>
    <mergeCell ref="B427:C427"/>
    <mergeCell ref="B381:B382"/>
    <mergeCell ref="B380:C380"/>
    <mergeCell ref="D423:D426"/>
    <mergeCell ref="D409:D412"/>
    <mergeCell ref="D413:D419"/>
    <mergeCell ref="D474:D476"/>
    <mergeCell ref="E474:E476"/>
    <mergeCell ref="G393:K393"/>
    <mergeCell ref="F441:F447"/>
    <mergeCell ref="D441:D447"/>
    <mergeCell ref="E441:E447"/>
    <mergeCell ref="D381:D382"/>
    <mergeCell ref="D436:D437"/>
    <mergeCell ref="E436:E437"/>
    <mergeCell ref="G417:K417"/>
    <mergeCell ref="F381:F382"/>
    <mergeCell ref="G180:K180"/>
    <mergeCell ref="G189:K189"/>
    <mergeCell ref="G216:K216"/>
    <mergeCell ref="G222:K222"/>
    <mergeCell ref="G283:G285"/>
    <mergeCell ref="G274:K274"/>
    <mergeCell ref="G276:K276"/>
    <mergeCell ref="G248:K248"/>
    <mergeCell ref="G193:K193"/>
    <mergeCell ref="G198:K198"/>
    <mergeCell ref="G232:K232"/>
    <mergeCell ref="G234:K234"/>
    <mergeCell ref="G228:K228"/>
    <mergeCell ref="J283:J285"/>
    <mergeCell ref="G201:K201"/>
    <mergeCell ref="G203:K203"/>
    <mergeCell ref="G208:K208"/>
    <mergeCell ref="G210:K210"/>
    <mergeCell ref="G214:K214"/>
    <mergeCell ref="G236:K236"/>
    <mergeCell ref="G239:K240"/>
    <mergeCell ref="G252:K252"/>
    <mergeCell ref="K283:K285"/>
    <mergeCell ref="H283:H285"/>
    <mergeCell ref="A146:A156"/>
    <mergeCell ref="B74:B83"/>
    <mergeCell ref="C150:C156"/>
    <mergeCell ref="D150:D156"/>
    <mergeCell ref="A158:A178"/>
    <mergeCell ref="F9:F14"/>
    <mergeCell ref="C15:C22"/>
    <mergeCell ref="D15:D22"/>
    <mergeCell ref="E15:E22"/>
    <mergeCell ref="F15:F22"/>
    <mergeCell ref="B157:C157"/>
    <mergeCell ref="E74:E75"/>
    <mergeCell ref="F74:F75"/>
    <mergeCell ref="E77:E83"/>
    <mergeCell ref="F77:F83"/>
    <mergeCell ref="E94:E132"/>
    <mergeCell ref="F94:F132"/>
    <mergeCell ref="D74:D75"/>
    <mergeCell ref="B84:C84"/>
    <mergeCell ref="B85:B132"/>
    <mergeCell ref="C85:C92"/>
    <mergeCell ref="E158:E159"/>
    <mergeCell ref="F163:F178"/>
    <mergeCell ref="G52:K52"/>
    <mergeCell ref="B158:B178"/>
    <mergeCell ref="C158:C159"/>
    <mergeCell ref="D158:D159"/>
    <mergeCell ref="C163:C178"/>
    <mergeCell ref="D163:D178"/>
    <mergeCell ref="B73:C73"/>
    <mergeCell ref="C74:C75"/>
    <mergeCell ref="B145:C145"/>
    <mergeCell ref="B138:C138"/>
    <mergeCell ref="B139:B144"/>
    <mergeCell ref="G139:K139"/>
    <mergeCell ref="G134:K134"/>
    <mergeCell ref="G158:K158"/>
    <mergeCell ref="G160:K160"/>
    <mergeCell ref="G165:K165"/>
    <mergeCell ref="G177:K177"/>
    <mergeCell ref="F158:F159"/>
    <mergeCell ref="E160:E161"/>
    <mergeCell ref="F160:F161"/>
    <mergeCell ref="E163:E178"/>
    <mergeCell ref="K166:K176"/>
    <mergeCell ref="G45:K45"/>
    <mergeCell ref="H1:J1"/>
    <mergeCell ref="H2:J2"/>
    <mergeCell ref="A6:K6"/>
    <mergeCell ref="A7:A8"/>
    <mergeCell ref="B7:B8"/>
    <mergeCell ref="C7:C8"/>
    <mergeCell ref="D7:E7"/>
    <mergeCell ref="F7:F8"/>
    <mergeCell ref="G7:K7"/>
    <mergeCell ref="A9:A22"/>
    <mergeCell ref="B9:B22"/>
    <mergeCell ref="C9:C14"/>
    <mergeCell ref="D9:D14"/>
    <mergeCell ref="E9:E14"/>
    <mergeCell ref="B23:C23"/>
    <mergeCell ref="G9:K9"/>
    <mergeCell ref="G19:K19"/>
    <mergeCell ref="G21:K21"/>
    <mergeCell ref="A24:A72"/>
    <mergeCell ref="B24:B72"/>
    <mergeCell ref="C24:C25"/>
    <mergeCell ref="D24:D25"/>
    <mergeCell ref="E24:E25"/>
    <mergeCell ref="C125:C132"/>
    <mergeCell ref="B133:C133"/>
    <mergeCell ref="B146:B156"/>
    <mergeCell ref="C146:C147"/>
    <mergeCell ref="D146:D147"/>
    <mergeCell ref="E146:E147"/>
    <mergeCell ref="C148:C149"/>
    <mergeCell ref="D148:D149"/>
    <mergeCell ref="E148:E149"/>
    <mergeCell ref="C28:C72"/>
    <mergeCell ref="D28:D72"/>
    <mergeCell ref="E28:E72"/>
    <mergeCell ref="D85:D92"/>
    <mergeCell ref="E85:E92"/>
    <mergeCell ref="E134:E135"/>
    <mergeCell ref="C94:C124"/>
    <mergeCell ref="C77:C83"/>
    <mergeCell ref="D77:D83"/>
    <mergeCell ref="D94:D132"/>
    <mergeCell ref="C134:C135"/>
    <mergeCell ref="E150:E156"/>
    <mergeCell ref="D139:D142"/>
    <mergeCell ref="C280:C281"/>
    <mergeCell ref="C283:C288"/>
    <mergeCell ref="E283:E288"/>
    <mergeCell ref="G333:K333"/>
    <mergeCell ref="G314:K314"/>
    <mergeCell ref="G340:K340"/>
    <mergeCell ref="G317:K317"/>
    <mergeCell ref="G323:K323"/>
    <mergeCell ref="F24:F25"/>
    <mergeCell ref="G24:K24"/>
    <mergeCell ref="G135:G137"/>
    <mergeCell ref="H135:H137"/>
    <mergeCell ref="I135:I137"/>
    <mergeCell ref="J135:J137"/>
    <mergeCell ref="C160:C161"/>
    <mergeCell ref="D160:D161"/>
    <mergeCell ref="F146:F147"/>
    <mergeCell ref="F148:F149"/>
    <mergeCell ref="G56:K56"/>
    <mergeCell ref="G66:K66"/>
    <mergeCell ref="F28:F72"/>
    <mergeCell ref="F134:F135"/>
    <mergeCell ref="F85:F92"/>
    <mergeCell ref="K135:K137"/>
    <mergeCell ref="E338:E349"/>
    <mergeCell ref="I344:I345"/>
    <mergeCell ref="J344:J345"/>
    <mergeCell ref="K344:K345"/>
    <mergeCell ref="K484:K486"/>
    <mergeCell ref="K456:K458"/>
    <mergeCell ref="F378:F379"/>
    <mergeCell ref="F409:F412"/>
    <mergeCell ref="G385:K385"/>
    <mergeCell ref="G387:K387"/>
    <mergeCell ref="E413:E419"/>
    <mergeCell ref="E409:E412"/>
    <mergeCell ref="G409:K409"/>
    <mergeCell ref="F413:F419"/>
    <mergeCell ref="C421:F421"/>
    <mergeCell ref="B384:C384"/>
    <mergeCell ref="C338:C349"/>
    <mergeCell ref="D338:D349"/>
    <mergeCell ref="C351:C353"/>
    <mergeCell ref="E351:E353"/>
    <mergeCell ref="B422:C422"/>
    <mergeCell ref="B376:B379"/>
    <mergeCell ref="D378:D379"/>
    <mergeCell ref="C381:C382"/>
    <mergeCell ref="G264:K264"/>
    <mergeCell ref="G268:K268"/>
    <mergeCell ref="G335:K335"/>
    <mergeCell ref="F351:F353"/>
    <mergeCell ref="F338:F349"/>
    <mergeCell ref="G338:K338"/>
    <mergeCell ref="G381:K381"/>
    <mergeCell ref="G365:K365"/>
    <mergeCell ref="G369:K369"/>
    <mergeCell ref="G356:K357"/>
    <mergeCell ref="G359:K359"/>
    <mergeCell ref="G362:K362"/>
    <mergeCell ref="G346:K346"/>
    <mergeCell ref="G348:K348"/>
    <mergeCell ref="G327:K327"/>
    <mergeCell ref="F283:F288"/>
    <mergeCell ref="G342:K342"/>
    <mergeCell ref="G344:G345"/>
    <mergeCell ref="H344:H345"/>
    <mergeCell ref="I283:I285"/>
    <mergeCell ref="G301:K301"/>
    <mergeCell ref="G309:K309"/>
    <mergeCell ref="G291:K291"/>
    <mergeCell ref="F488:F489"/>
    <mergeCell ref="G488:G489"/>
    <mergeCell ref="H488:H489"/>
    <mergeCell ref="G389:K389"/>
    <mergeCell ref="G391:K391"/>
    <mergeCell ref="C484:C485"/>
    <mergeCell ref="D484:D485"/>
    <mergeCell ref="B420:C420"/>
    <mergeCell ref="G443:K443"/>
    <mergeCell ref="G446:K446"/>
    <mergeCell ref="G441:K441"/>
    <mergeCell ref="F436:F437"/>
    <mergeCell ref="J436:J437"/>
    <mergeCell ref="K436:K437"/>
    <mergeCell ref="F423:F426"/>
    <mergeCell ref="B423:B426"/>
    <mergeCell ref="C423:C426"/>
    <mergeCell ref="E423:E426"/>
    <mergeCell ref="C428:C429"/>
    <mergeCell ref="B455:C455"/>
    <mergeCell ref="C385:C407"/>
    <mergeCell ref="G428:K428"/>
    <mergeCell ref="E484:E485"/>
    <mergeCell ref="E430:E431"/>
    <mergeCell ref="A492:A495"/>
    <mergeCell ref="C492:C495"/>
    <mergeCell ref="D492:D495"/>
    <mergeCell ref="E492:E495"/>
    <mergeCell ref="F492:F495"/>
    <mergeCell ref="G492:K492"/>
    <mergeCell ref="B492:B496"/>
    <mergeCell ref="F484:F485"/>
    <mergeCell ref="G373:K373"/>
    <mergeCell ref="G399:K399"/>
    <mergeCell ref="G401:K401"/>
    <mergeCell ref="B409:B419"/>
    <mergeCell ref="I456:I458"/>
    <mergeCell ref="B456:B459"/>
    <mergeCell ref="G376:K376"/>
    <mergeCell ref="G452:K452"/>
    <mergeCell ref="G411:K411"/>
    <mergeCell ref="B488:B489"/>
    <mergeCell ref="A474:A479"/>
    <mergeCell ref="I488:I489"/>
    <mergeCell ref="J488:J489"/>
    <mergeCell ref="C488:C489"/>
    <mergeCell ref="D488:D489"/>
    <mergeCell ref="E488:E489"/>
    <mergeCell ref="F189:F191"/>
    <mergeCell ref="C180:C188"/>
    <mergeCell ref="D180:D188"/>
    <mergeCell ref="E180:E188"/>
    <mergeCell ref="F180:F188"/>
    <mergeCell ref="K488:K489"/>
    <mergeCell ref="G481:G482"/>
    <mergeCell ref="H481:H482"/>
    <mergeCell ref="I481:I482"/>
    <mergeCell ref="J481:J482"/>
    <mergeCell ref="K481:K482"/>
    <mergeCell ref="G436:G437"/>
    <mergeCell ref="H436:H437"/>
    <mergeCell ref="I436:I437"/>
    <mergeCell ref="G456:G458"/>
    <mergeCell ref="H456:H458"/>
    <mergeCell ref="G468:K468"/>
    <mergeCell ref="J474:J475"/>
    <mergeCell ref="K474:K475"/>
    <mergeCell ref="H474:H475"/>
    <mergeCell ref="G484:G486"/>
    <mergeCell ref="H484:H486"/>
    <mergeCell ref="I484:I486"/>
    <mergeCell ref="J484:J486"/>
    <mergeCell ref="F223:F230"/>
    <mergeCell ref="F193:F197"/>
    <mergeCell ref="F198:F200"/>
    <mergeCell ref="B279:C279"/>
    <mergeCell ref="B280:B281"/>
    <mergeCell ref="B282:C282"/>
    <mergeCell ref="B252:B278"/>
    <mergeCell ref="B283:B288"/>
    <mergeCell ref="D280:D281"/>
    <mergeCell ref="E280:E281"/>
    <mergeCell ref="F280:F281"/>
    <mergeCell ref="F252:F278"/>
    <mergeCell ref="B244:B250"/>
    <mergeCell ref="E201:E207"/>
    <mergeCell ref="B214:B237"/>
    <mergeCell ref="C214:C222"/>
    <mergeCell ref="B238:C238"/>
    <mergeCell ref="C223:C230"/>
    <mergeCell ref="C252:C278"/>
    <mergeCell ref="D252:D278"/>
    <mergeCell ref="E252:E278"/>
    <mergeCell ref="B193:B212"/>
    <mergeCell ref="B239:B243"/>
    <mergeCell ref="F239:F250"/>
    <mergeCell ref="K140:K141"/>
    <mergeCell ref="A74:A83"/>
    <mergeCell ref="G85:K85"/>
    <mergeCell ref="G89:K89"/>
    <mergeCell ref="G91:K91"/>
    <mergeCell ref="G94:K94"/>
    <mergeCell ref="G99:K99"/>
    <mergeCell ref="G103:K103"/>
    <mergeCell ref="G112:K112"/>
    <mergeCell ref="G116:K116"/>
    <mergeCell ref="G122:K122"/>
    <mergeCell ref="G125:K125"/>
    <mergeCell ref="G130:K130"/>
    <mergeCell ref="B134:B137"/>
    <mergeCell ref="A85:A132"/>
    <mergeCell ref="A134:A137"/>
    <mergeCell ref="A139:A144"/>
    <mergeCell ref="D134:D135"/>
    <mergeCell ref="C143:C144"/>
    <mergeCell ref="D143:D144"/>
    <mergeCell ref="E143:E144"/>
    <mergeCell ref="F143:F144"/>
    <mergeCell ref="F139:F142"/>
    <mergeCell ref="E139:E142"/>
    <mergeCell ref="C139:C142"/>
    <mergeCell ref="F150:F156"/>
    <mergeCell ref="C189:C191"/>
    <mergeCell ref="D189:D191"/>
    <mergeCell ref="E189:E191"/>
    <mergeCell ref="D468:D472"/>
    <mergeCell ref="C468:C472"/>
    <mergeCell ref="E468:E472"/>
    <mergeCell ref="F468:F472"/>
    <mergeCell ref="F201:F207"/>
    <mergeCell ref="C208:C212"/>
    <mergeCell ref="D208:D212"/>
    <mergeCell ref="E208:E212"/>
    <mergeCell ref="F208:F212"/>
    <mergeCell ref="F430:F431"/>
    <mergeCell ref="E432:E434"/>
    <mergeCell ref="C432:C434"/>
    <mergeCell ref="D432:D434"/>
    <mergeCell ref="F432:F434"/>
    <mergeCell ref="F231:F237"/>
    <mergeCell ref="F214:F222"/>
    <mergeCell ref="C239:C250"/>
    <mergeCell ref="D239:D250"/>
    <mergeCell ref="E239:E250"/>
  </mergeCells>
  <phoneticPr fontId="25" type="noConversion"/>
  <printOptions horizontalCentered="1"/>
  <pageMargins left="1.1811023622047245" right="0.49212598425196852" top="0.78740157480314965" bottom="0.78740157480314965" header="0.51181102362204722" footer="0.51181102362204722"/>
  <pageSetup paperSize="9" scale="33" fitToHeight="0" orientation="portrait" horizontalDpi="180" verticalDpi="180" r:id="rId1"/>
  <rowBreaks count="9" manualBreakCount="9">
    <brk id="58" max="10" man="1"/>
    <brk id="108" max="10" man="1"/>
    <brk id="159" max="10" man="1"/>
    <brk id="202" max="10" man="1"/>
    <brk id="261" max="10" man="1"/>
    <brk id="309" max="10" man="1"/>
    <brk id="352" max="10" man="1"/>
    <brk id="400" max="10" man="1"/>
    <brk id="44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4"/>
  <sheetViews>
    <sheetView zoomScale="90" zoomScaleNormal="90" workbookViewId="0">
      <selection activeCell="B42" sqref="B42"/>
    </sheetView>
  </sheetViews>
  <sheetFormatPr defaultRowHeight="15" x14ac:dyDescent="0.25"/>
  <cols>
    <col min="1" max="1" width="5.5703125" customWidth="1"/>
    <col min="2" max="2" width="29.7109375" customWidth="1"/>
    <col min="3" max="3" width="18.28515625" customWidth="1"/>
    <col min="4" max="4" width="16.28515625" customWidth="1"/>
    <col min="5" max="5" width="17.140625" customWidth="1"/>
    <col min="6" max="6" width="19.28515625" customWidth="1"/>
    <col min="7" max="7" width="17.85546875" customWidth="1"/>
    <col min="8" max="8" width="15.42578125" customWidth="1"/>
    <col min="9" max="9" width="16.7109375" customWidth="1"/>
    <col min="10" max="10" width="17.42578125" customWidth="1"/>
  </cols>
  <sheetData>
    <row r="1" spans="1:10" ht="16.5" x14ac:dyDescent="0.25">
      <c r="A1" s="42"/>
      <c r="B1" s="42"/>
      <c r="C1" s="478" t="s">
        <v>372</v>
      </c>
      <c r="D1" s="478"/>
      <c r="E1" s="478"/>
      <c r="F1" s="478"/>
      <c r="G1" s="42"/>
      <c r="H1" s="42"/>
      <c r="I1" s="42"/>
      <c r="J1" s="42"/>
    </row>
    <row r="2" spans="1:10" ht="17.25" thickBo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</row>
    <row r="3" spans="1:10" ht="16.5" x14ac:dyDescent="0.25">
      <c r="A3" s="479" t="s">
        <v>4</v>
      </c>
      <c r="B3" s="481" t="s">
        <v>336</v>
      </c>
      <c r="C3" s="483" t="s">
        <v>373</v>
      </c>
      <c r="D3" s="484"/>
      <c r="E3" s="484"/>
      <c r="F3" s="473" t="s">
        <v>337</v>
      </c>
      <c r="G3" s="485" t="s">
        <v>374</v>
      </c>
      <c r="H3" s="486"/>
      <c r="I3" s="487"/>
      <c r="J3" s="473" t="s">
        <v>337</v>
      </c>
    </row>
    <row r="4" spans="1:10" ht="16.5" x14ac:dyDescent="0.25">
      <c r="A4" s="480"/>
      <c r="B4" s="482"/>
      <c r="C4" s="43" t="s">
        <v>338</v>
      </c>
      <c r="D4" s="44" t="s">
        <v>339</v>
      </c>
      <c r="E4" s="44" t="s">
        <v>340</v>
      </c>
      <c r="F4" s="474"/>
      <c r="G4" s="43" t="s">
        <v>338</v>
      </c>
      <c r="H4" s="44" t="s">
        <v>339</v>
      </c>
      <c r="I4" s="44" t="s">
        <v>340</v>
      </c>
      <c r="J4" s="474"/>
    </row>
    <row r="5" spans="1:10" ht="16.5" x14ac:dyDescent="0.25">
      <c r="A5" s="47">
        <v>1</v>
      </c>
      <c r="B5" s="48" t="s">
        <v>341</v>
      </c>
      <c r="C5" s="72">
        <v>4200000</v>
      </c>
      <c r="D5" s="49">
        <v>8445000</v>
      </c>
      <c r="E5" s="49"/>
      <c r="F5" s="49">
        <f>C5+D5+E5</f>
        <v>12645000</v>
      </c>
      <c r="G5" s="49">
        <v>4200000</v>
      </c>
      <c r="H5" s="49">
        <v>5916755.5999999996</v>
      </c>
      <c r="I5" s="49"/>
      <c r="J5" s="49">
        <f>G5+H5+I5</f>
        <v>10116755.6</v>
      </c>
    </row>
    <row r="6" spans="1:10" ht="16.5" x14ac:dyDescent="0.25">
      <c r="A6" s="475">
        <f>A5+1</f>
        <v>2</v>
      </c>
      <c r="B6" s="48" t="s">
        <v>342</v>
      </c>
      <c r="C6" s="49">
        <v>26915580</v>
      </c>
      <c r="D6" s="49">
        <f t="shared" ref="D6:I6" si="0">D7+D8+D9</f>
        <v>0</v>
      </c>
      <c r="E6" s="49">
        <f t="shared" si="0"/>
        <v>0</v>
      </c>
      <c r="F6" s="72">
        <v>26915580</v>
      </c>
      <c r="G6" s="49">
        <v>26915580</v>
      </c>
      <c r="H6" s="49">
        <f t="shared" si="0"/>
        <v>0</v>
      </c>
      <c r="I6" s="49">
        <f t="shared" si="0"/>
        <v>0</v>
      </c>
      <c r="J6" s="49">
        <v>26915580</v>
      </c>
    </row>
    <row r="7" spans="1:10" x14ac:dyDescent="0.25">
      <c r="A7" s="476"/>
      <c r="B7" s="73" t="s">
        <v>343</v>
      </c>
      <c r="C7" s="74">
        <v>0</v>
      </c>
      <c r="D7" s="74"/>
      <c r="E7" s="74"/>
      <c r="F7" s="74">
        <f>C7+D7+E7</f>
        <v>0</v>
      </c>
      <c r="G7" s="74">
        <f t="shared" ref="G7" si="1">D7+E7+F7</f>
        <v>0</v>
      </c>
      <c r="H7" s="74"/>
      <c r="I7" s="74"/>
      <c r="J7" s="74">
        <f>G7+H7+I7</f>
        <v>0</v>
      </c>
    </row>
    <row r="8" spans="1:10" x14ac:dyDescent="0.25">
      <c r="A8" s="476"/>
      <c r="B8" s="73" t="s">
        <v>344</v>
      </c>
      <c r="C8" s="75">
        <v>23115580</v>
      </c>
      <c r="D8" s="74"/>
      <c r="E8" s="74"/>
      <c r="F8" s="76">
        <f>C8+D8+E8</f>
        <v>23115580</v>
      </c>
      <c r="G8" s="74">
        <v>23115580</v>
      </c>
      <c r="H8" s="74"/>
      <c r="I8" s="74"/>
      <c r="J8" s="74">
        <v>23115580</v>
      </c>
    </row>
    <row r="9" spans="1:10" x14ac:dyDescent="0.25">
      <c r="A9" s="477"/>
      <c r="B9" s="73" t="s">
        <v>345</v>
      </c>
      <c r="C9" s="77">
        <v>3800000</v>
      </c>
      <c r="D9" s="74"/>
      <c r="E9" s="74"/>
      <c r="F9" s="78">
        <f>C9+D9+E9</f>
        <v>3800000</v>
      </c>
      <c r="G9" s="77">
        <v>3800000</v>
      </c>
      <c r="H9" s="74"/>
      <c r="I9" s="74"/>
      <c r="J9" s="77">
        <v>3800000</v>
      </c>
    </row>
    <row r="10" spans="1:10" ht="16.5" x14ac:dyDescent="0.25">
      <c r="A10" s="47">
        <f>A6+1</f>
        <v>3</v>
      </c>
      <c r="B10" s="48" t="s">
        <v>346</v>
      </c>
      <c r="C10" s="79">
        <v>1808516.74</v>
      </c>
      <c r="D10" s="80">
        <v>14821830</v>
      </c>
      <c r="E10" s="49"/>
      <c r="F10" s="79">
        <f>SUM(C10:E10)</f>
        <v>16630346.74</v>
      </c>
      <c r="G10" s="79">
        <v>1576506.98</v>
      </c>
      <c r="H10" s="80">
        <v>12733742.119999999</v>
      </c>
      <c r="I10" s="49"/>
      <c r="J10" s="79">
        <f>SUM(H10+G10)</f>
        <v>14310249.1</v>
      </c>
    </row>
    <row r="11" spans="1:10" ht="16.5" x14ac:dyDescent="0.25">
      <c r="A11" s="47">
        <f t="shared" ref="A11:A32" si="2">A10+1</f>
        <v>4</v>
      </c>
      <c r="B11" s="48" t="s">
        <v>347</v>
      </c>
      <c r="C11" s="51">
        <v>75213244.939999998</v>
      </c>
      <c r="D11" s="49">
        <v>230864518</v>
      </c>
      <c r="E11" s="49"/>
      <c r="F11" s="49">
        <f>SUM(C11:E11)</f>
        <v>306077762.94</v>
      </c>
      <c r="G11" s="49">
        <v>74120623.390000001</v>
      </c>
      <c r="H11" s="81">
        <v>213769784.13999999</v>
      </c>
      <c r="I11" s="49"/>
      <c r="J11" s="82">
        <f>G11+H11+I10</f>
        <v>287890407.52999997</v>
      </c>
    </row>
    <row r="12" spans="1:10" ht="16.5" x14ac:dyDescent="0.25">
      <c r="A12" s="45">
        <f t="shared" si="2"/>
        <v>5</v>
      </c>
      <c r="B12" s="48" t="s">
        <v>348</v>
      </c>
      <c r="C12" s="51">
        <v>2794726.82</v>
      </c>
      <c r="D12" s="49"/>
      <c r="E12" s="49"/>
      <c r="F12" s="51">
        <v>2794726.82</v>
      </c>
      <c r="G12" s="51">
        <v>2759843.63</v>
      </c>
      <c r="H12" s="49"/>
      <c r="I12" s="49"/>
      <c r="J12" s="50">
        <f t="shared" ref="J12:J30" si="3">G12+H12+I12</f>
        <v>2759843.63</v>
      </c>
    </row>
    <row r="13" spans="1:10" ht="16.5" x14ac:dyDescent="0.25">
      <c r="A13" s="45">
        <f t="shared" si="2"/>
        <v>6</v>
      </c>
      <c r="B13" s="48" t="s">
        <v>349</v>
      </c>
      <c r="C13" s="51">
        <v>83508890.439999998</v>
      </c>
      <c r="D13" s="49">
        <v>3297288.81</v>
      </c>
      <c r="E13" s="49"/>
      <c r="F13" s="50">
        <f t="shared" ref="F13:F30" si="4">C13+D13+E13</f>
        <v>86806179.25</v>
      </c>
      <c r="G13" s="51">
        <v>83200768.150000006</v>
      </c>
      <c r="H13" s="49">
        <v>3043539.4</v>
      </c>
      <c r="I13" s="49"/>
      <c r="J13" s="50">
        <f t="shared" si="3"/>
        <v>86244307.550000012</v>
      </c>
    </row>
    <row r="14" spans="1:10" ht="16.5" x14ac:dyDescent="0.25">
      <c r="A14" s="45">
        <f t="shared" si="2"/>
        <v>7</v>
      </c>
      <c r="B14" s="48" t="s">
        <v>350</v>
      </c>
      <c r="C14" s="51">
        <v>4010888.85</v>
      </c>
      <c r="D14" s="49">
        <v>5825435.0599999996</v>
      </c>
      <c r="E14" s="49">
        <v>1034563.39</v>
      </c>
      <c r="F14" s="50">
        <f>SUM(C14:E14)</f>
        <v>10870887.300000001</v>
      </c>
      <c r="G14" s="51">
        <v>3943171.79</v>
      </c>
      <c r="H14" s="49">
        <v>5741664.2400000002</v>
      </c>
      <c r="I14" s="49">
        <v>1017096.54</v>
      </c>
      <c r="J14" s="50">
        <f t="shared" si="3"/>
        <v>10701932.57</v>
      </c>
    </row>
    <row r="15" spans="1:10" ht="16.5" x14ac:dyDescent="0.25">
      <c r="A15" s="45">
        <f t="shared" si="2"/>
        <v>8</v>
      </c>
      <c r="B15" s="48" t="s">
        <v>351</v>
      </c>
      <c r="C15" s="51">
        <v>2644533.77</v>
      </c>
      <c r="D15" s="49">
        <v>154951012.97999999</v>
      </c>
      <c r="E15" s="49"/>
      <c r="F15" s="50">
        <f t="shared" si="4"/>
        <v>157595546.75</v>
      </c>
      <c r="G15" s="51">
        <v>2020475.82</v>
      </c>
      <c r="H15" s="49">
        <v>154951012.97</v>
      </c>
      <c r="I15" s="49"/>
      <c r="J15" s="82">
        <f t="shared" si="3"/>
        <v>156971488.78999999</v>
      </c>
    </row>
    <row r="16" spans="1:10" ht="16.5" x14ac:dyDescent="0.25">
      <c r="A16" s="45">
        <f t="shared" si="2"/>
        <v>9</v>
      </c>
      <c r="B16" s="48" t="s">
        <v>352</v>
      </c>
      <c r="C16" s="51">
        <v>965045.16</v>
      </c>
      <c r="D16" s="49"/>
      <c r="E16" s="49"/>
      <c r="F16" s="50">
        <f t="shared" si="4"/>
        <v>965045.16</v>
      </c>
      <c r="G16" s="51">
        <v>887045.16</v>
      </c>
      <c r="H16" s="49"/>
      <c r="I16" s="49"/>
      <c r="J16" s="50">
        <f t="shared" si="3"/>
        <v>887045.16</v>
      </c>
    </row>
    <row r="17" spans="1:11" ht="16.5" x14ac:dyDescent="0.25">
      <c r="A17" s="45">
        <f t="shared" si="2"/>
        <v>10</v>
      </c>
      <c r="B17" s="48" t="s">
        <v>353</v>
      </c>
      <c r="C17" s="51">
        <v>586465</v>
      </c>
      <c r="D17" s="49">
        <v>970510</v>
      </c>
      <c r="E17" s="49"/>
      <c r="F17" s="50">
        <f t="shared" si="4"/>
        <v>1556975</v>
      </c>
      <c r="G17" s="51">
        <v>586465</v>
      </c>
      <c r="H17" s="49">
        <v>970510</v>
      </c>
      <c r="I17" s="49"/>
      <c r="J17" s="50">
        <f t="shared" si="3"/>
        <v>1556975</v>
      </c>
    </row>
    <row r="18" spans="1:11" ht="16.5" x14ac:dyDescent="0.25">
      <c r="A18" s="45">
        <f t="shared" si="2"/>
        <v>11</v>
      </c>
      <c r="B18" s="48" t="s">
        <v>354</v>
      </c>
      <c r="C18" s="51">
        <v>11816712.66</v>
      </c>
      <c r="D18" s="49"/>
      <c r="E18" s="49"/>
      <c r="F18" s="50">
        <f t="shared" si="4"/>
        <v>11816712.66</v>
      </c>
      <c r="G18" s="51">
        <v>11695265.529999999</v>
      </c>
      <c r="H18" s="49"/>
      <c r="I18" s="49"/>
      <c r="J18" s="50">
        <f t="shared" si="3"/>
        <v>11695265.529999999</v>
      </c>
    </row>
    <row r="19" spans="1:11" ht="16.5" x14ac:dyDescent="0.25">
      <c r="A19" s="45">
        <f t="shared" si="2"/>
        <v>12</v>
      </c>
      <c r="B19" s="48" t="s">
        <v>355</v>
      </c>
      <c r="C19" s="51">
        <v>103032483.59</v>
      </c>
      <c r="D19" s="49">
        <v>4564700</v>
      </c>
      <c r="E19" s="49"/>
      <c r="F19" s="50">
        <f t="shared" si="4"/>
        <v>107597183.59</v>
      </c>
      <c r="G19" s="51">
        <v>102598788.98999999</v>
      </c>
      <c r="H19" s="49">
        <v>4382566.05</v>
      </c>
      <c r="I19" s="49"/>
      <c r="J19" s="50">
        <f t="shared" si="3"/>
        <v>106981355.03999999</v>
      </c>
    </row>
    <row r="20" spans="1:11" ht="16.5" x14ac:dyDescent="0.25">
      <c r="A20" s="47">
        <f t="shared" si="2"/>
        <v>13</v>
      </c>
      <c r="B20" s="48" t="s">
        <v>356</v>
      </c>
      <c r="C20" s="51">
        <v>5261935.47</v>
      </c>
      <c r="D20" s="49"/>
      <c r="E20" s="49"/>
      <c r="F20" s="50">
        <f t="shared" si="4"/>
        <v>5261935.47</v>
      </c>
      <c r="G20" s="51">
        <v>5261935.47</v>
      </c>
      <c r="H20" s="49"/>
      <c r="I20" s="49"/>
      <c r="J20" s="50">
        <f t="shared" si="3"/>
        <v>5261935.47</v>
      </c>
    </row>
    <row r="21" spans="1:11" ht="16.5" x14ac:dyDescent="0.25">
      <c r="A21" s="45">
        <f t="shared" si="2"/>
        <v>14</v>
      </c>
      <c r="B21" s="48" t="s">
        <v>357</v>
      </c>
      <c r="C21" s="51">
        <v>24076547.609999999</v>
      </c>
      <c r="D21" s="49"/>
      <c r="E21" s="49"/>
      <c r="F21" s="50">
        <f t="shared" si="4"/>
        <v>24076547.609999999</v>
      </c>
      <c r="G21" s="51">
        <v>24076547.609999999</v>
      </c>
      <c r="H21" s="49"/>
      <c r="I21" s="49"/>
      <c r="J21" s="50">
        <f t="shared" si="3"/>
        <v>24076547.609999999</v>
      </c>
    </row>
    <row r="22" spans="1:11" ht="16.5" x14ac:dyDescent="0.25">
      <c r="A22" s="45">
        <f t="shared" si="2"/>
        <v>15</v>
      </c>
      <c r="B22" s="48" t="s">
        <v>358</v>
      </c>
      <c r="C22" s="51">
        <v>8096600</v>
      </c>
      <c r="D22" s="49">
        <v>3092346</v>
      </c>
      <c r="E22" s="49"/>
      <c r="F22" s="50">
        <f t="shared" si="4"/>
        <v>11188946</v>
      </c>
      <c r="G22" s="51">
        <v>8096600</v>
      </c>
      <c r="H22" s="49">
        <v>3092346</v>
      </c>
      <c r="I22" s="49"/>
      <c r="J22" s="50">
        <f t="shared" si="3"/>
        <v>11188946</v>
      </c>
    </row>
    <row r="23" spans="1:11" ht="16.5" x14ac:dyDescent="0.25">
      <c r="A23" s="45">
        <f t="shared" si="2"/>
        <v>16</v>
      </c>
      <c r="B23" s="48" t="s">
        <v>359</v>
      </c>
      <c r="C23" s="51">
        <v>123421652.86</v>
      </c>
      <c r="D23" s="49">
        <v>10607391.32</v>
      </c>
      <c r="E23" s="49">
        <v>227300.13</v>
      </c>
      <c r="F23" s="50">
        <f t="shared" si="4"/>
        <v>134256344.31</v>
      </c>
      <c r="G23" s="51">
        <v>123265809.14</v>
      </c>
      <c r="H23" s="49">
        <v>7732303.7599999998</v>
      </c>
      <c r="I23" s="49">
        <v>227300.13</v>
      </c>
      <c r="J23" s="50">
        <f t="shared" si="3"/>
        <v>131225413.03</v>
      </c>
    </row>
    <row r="24" spans="1:11" ht="16.5" x14ac:dyDescent="0.25">
      <c r="A24" s="45">
        <f t="shared" si="2"/>
        <v>17</v>
      </c>
      <c r="B24" s="48" t="s">
        <v>360</v>
      </c>
      <c r="C24" s="51">
        <v>941200</v>
      </c>
      <c r="D24" s="49"/>
      <c r="E24" s="49"/>
      <c r="F24" s="50">
        <f t="shared" si="4"/>
        <v>941200</v>
      </c>
      <c r="G24" s="51">
        <v>843750.25</v>
      </c>
      <c r="H24" s="49"/>
      <c r="I24" s="49"/>
      <c r="J24" s="50">
        <f t="shared" si="3"/>
        <v>843750.25</v>
      </c>
    </row>
    <row r="25" spans="1:11" ht="16.5" x14ac:dyDescent="0.25">
      <c r="A25" s="45">
        <f t="shared" si="2"/>
        <v>18</v>
      </c>
      <c r="B25" s="48" t="s">
        <v>361</v>
      </c>
      <c r="C25" s="51">
        <v>5246279.2</v>
      </c>
      <c r="D25" s="49">
        <v>36151853.939999998</v>
      </c>
      <c r="E25" s="49">
        <v>58170547.060000002</v>
      </c>
      <c r="F25" s="50">
        <f t="shared" si="4"/>
        <v>99568680.200000003</v>
      </c>
      <c r="G25" s="51">
        <v>5193279.05</v>
      </c>
      <c r="H25" s="49">
        <v>36151853.210000001</v>
      </c>
      <c r="I25" s="49">
        <v>58170546.829999998</v>
      </c>
      <c r="J25" s="50">
        <f t="shared" si="3"/>
        <v>99515679.090000004</v>
      </c>
      <c r="K25" s="83"/>
    </row>
    <row r="26" spans="1:11" ht="16.5" x14ac:dyDescent="0.25">
      <c r="A26" s="45">
        <f t="shared" si="2"/>
        <v>19</v>
      </c>
      <c r="B26" s="48" t="s">
        <v>362</v>
      </c>
      <c r="C26" s="51">
        <v>0</v>
      </c>
      <c r="D26" s="49">
        <v>0</v>
      </c>
      <c r="E26" s="49">
        <v>0</v>
      </c>
      <c r="F26" s="50">
        <f t="shared" si="4"/>
        <v>0</v>
      </c>
      <c r="G26" s="51">
        <v>0</v>
      </c>
      <c r="H26" s="49">
        <v>0</v>
      </c>
      <c r="I26" s="49">
        <v>0</v>
      </c>
      <c r="J26" s="50">
        <f t="shared" si="3"/>
        <v>0</v>
      </c>
    </row>
    <row r="27" spans="1:11" ht="16.5" x14ac:dyDescent="0.25">
      <c r="A27" s="45">
        <f t="shared" si="2"/>
        <v>20</v>
      </c>
      <c r="B27" s="48" t="s">
        <v>363</v>
      </c>
      <c r="C27" s="51">
        <v>259980.56</v>
      </c>
      <c r="D27" s="49"/>
      <c r="E27" s="49"/>
      <c r="F27" s="50">
        <f t="shared" si="4"/>
        <v>259980.56</v>
      </c>
      <c r="G27" s="51">
        <v>259980.56</v>
      </c>
      <c r="H27" s="49">
        <v>0</v>
      </c>
      <c r="I27" s="49"/>
      <c r="J27" s="50">
        <f t="shared" si="3"/>
        <v>259980.56</v>
      </c>
    </row>
    <row r="28" spans="1:11" ht="16.5" x14ac:dyDescent="0.25">
      <c r="A28" s="45">
        <f t="shared" si="2"/>
        <v>21</v>
      </c>
      <c r="B28" s="48" t="s">
        <v>364</v>
      </c>
      <c r="C28" s="51">
        <v>745000</v>
      </c>
      <c r="D28" s="49"/>
      <c r="E28" s="49"/>
      <c r="F28" s="50">
        <v>745000</v>
      </c>
      <c r="G28" s="51">
        <v>740375</v>
      </c>
      <c r="H28" s="49"/>
      <c r="I28" s="49"/>
      <c r="J28" s="50">
        <f t="shared" si="3"/>
        <v>740375</v>
      </c>
    </row>
    <row r="29" spans="1:11" ht="16.5" x14ac:dyDescent="0.25">
      <c r="A29" s="45">
        <f t="shared" si="2"/>
        <v>22</v>
      </c>
      <c r="B29" s="48" t="s">
        <v>365</v>
      </c>
      <c r="C29" s="51">
        <v>575359.6</v>
      </c>
      <c r="D29" s="49">
        <v>8291400</v>
      </c>
      <c r="E29" s="49">
        <v>53613600</v>
      </c>
      <c r="F29" s="50">
        <f>SUM(C29:E29)</f>
        <v>62480359.600000001</v>
      </c>
      <c r="G29" s="51">
        <v>545359.6</v>
      </c>
      <c r="H29" s="49">
        <v>8291400</v>
      </c>
      <c r="I29" s="49">
        <v>53613600</v>
      </c>
      <c r="J29" s="50">
        <f>SUM(G29:I29)</f>
        <v>62450359.600000001</v>
      </c>
    </row>
    <row r="30" spans="1:11" ht="33" x14ac:dyDescent="0.25">
      <c r="A30" s="52">
        <f t="shared" si="2"/>
        <v>23</v>
      </c>
      <c r="B30" s="84" t="s">
        <v>366</v>
      </c>
      <c r="C30" s="51">
        <v>20066190</v>
      </c>
      <c r="D30" s="51">
        <v>4242514.03</v>
      </c>
      <c r="E30" s="49"/>
      <c r="F30" s="50">
        <f t="shared" si="4"/>
        <v>24308704.030000001</v>
      </c>
      <c r="G30" s="51">
        <v>20066190</v>
      </c>
      <c r="H30" s="51">
        <v>2470473.6</v>
      </c>
      <c r="I30" s="49"/>
      <c r="J30" s="50">
        <f t="shared" si="3"/>
        <v>22536663.600000001</v>
      </c>
    </row>
    <row r="31" spans="1:11" ht="16.5" x14ac:dyDescent="0.25">
      <c r="A31" s="45">
        <f t="shared" si="2"/>
        <v>24</v>
      </c>
      <c r="B31" s="53" t="s">
        <v>367</v>
      </c>
      <c r="C31" s="54" t="s">
        <v>22</v>
      </c>
      <c r="D31" s="55"/>
      <c r="E31" s="55"/>
      <c r="F31" s="56" t="s">
        <v>125</v>
      </c>
      <c r="G31" s="54"/>
      <c r="H31" s="55"/>
      <c r="I31" s="55"/>
      <c r="J31" s="56" t="s">
        <v>125</v>
      </c>
    </row>
    <row r="32" spans="1:11" ht="16.5" x14ac:dyDescent="0.25">
      <c r="A32" s="45">
        <f t="shared" si="2"/>
        <v>25</v>
      </c>
      <c r="B32" s="53" t="s">
        <v>368</v>
      </c>
      <c r="C32" s="54"/>
      <c r="D32" s="55"/>
      <c r="E32" s="55"/>
      <c r="F32" s="56" t="s">
        <v>125</v>
      </c>
      <c r="G32" s="54"/>
      <c r="H32" s="55"/>
      <c r="I32" s="55"/>
      <c r="J32" s="56" t="s">
        <v>125</v>
      </c>
    </row>
    <row r="33" spans="1:10" ht="17.25" thickBot="1" x14ac:dyDescent="0.3">
      <c r="A33" s="57"/>
      <c r="B33" s="58" t="s">
        <v>326</v>
      </c>
      <c r="C33" s="105">
        <f>SUM(C7:C30)+C5</f>
        <v>506187833.2700001</v>
      </c>
      <c r="D33" s="106">
        <f>SUM(D5:D32)</f>
        <v>486125800.13999999</v>
      </c>
      <c r="E33" s="106">
        <f>SUM(E14:E29)</f>
        <v>113046010.58000001</v>
      </c>
      <c r="F33" s="104"/>
      <c r="G33" s="105">
        <f>SUM(G7:G30)+G5</f>
        <v>502854361.12000006</v>
      </c>
      <c r="H33" s="105">
        <f>SUM(H5:H30)</f>
        <v>459247951.09000003</v>
      </c>
      <c r="I33" s="105">
        <f>SUM(I6:I30)</f>
        <v>113028543.5</v>
      </c>
      <c r="J33" s="107">
        <f>G33+H33+I33</f>
        <v>1075130855.71</v>
      </c>
    </row>
    <row r="34" spans="1:10" ht="16.5" x14ac:dyDescent="0.25">
      <c r="A34" s="59" t="s">
        <v>369</v>
      </c>
      <c r="B34" s="60" t="s">
        <v>370</v>
      </c>
      <c r="C34" s="61"/>
      <c r="D34" s="61"/>
      <c r="E34" s="61"/>
      <c r="F34" s="62"/>
      <c r="G34" s="61"/>
      <c r="H34" s="61"/>
      <c r="I34" s="61"/>
      <c r="J34" s="62"/>
    </row>
    <row r="35" spans="1:10" ht="16.5" x14ac:dyDescent="0.25">
      <c r="A35" s="63"/>
      <c r="B35" s="64" t="s">
        <v>371</v>
      </c>
      <c r="C35" s="86"/>
      <c r="D35" s="65"/>
      <c r="E35" s="65"/>
      <c r="F35" s="66">
        <f>SUM(F33:F34)</f>
        <v>0</v>
      </c>
      <c r="G35" s="65"/>
      <c r="H35" s="65"/>
      <c r="I35" s="65"/>
      <c r="J35" s="66"/>
    </row>
    <row r="36" spans="1:10" ht="16.5" x14ac:dyDescent="0.25">
      <c r="A36" s="67"/>
      <c r="B36" s="67"/>
      <c r="C36" s="96"/>
      <c r="D36" s="67"/>
      <c r="E36" s="67"/>
      <c r="F36" s="67"/>
      <c r="G36" s="68"/>
      <c r="H36" s="68"/>
      <c r="I36" s="69"/>
      <c r="J36" s="67"/>
    </row>
    <row r="37" spans="1:10" ht="16.5" x14ac:dyDescent="0.25">
      <c r="A37" s="42"/>
      <c r="B37" s="42"/>
      <c r="C37" s="86"/>
      <c r="D37" s="42"/>
      <c r="E37" s="42"/>
      <c r="F37" s="42"/>
      <c r="G37" s="46"/>
      <c r="H37" s="42"/>
      <c r="I37" s="70"/>
      <c r="J37" s="42"/>
    </row>
    <row r="38" spans="1:10" ht="16.5" x14ac:dyDescent="0.25">
      <c r="A38" s="42"/>
      <c r="B38" s="42"/>
      <c r="C38" s="96"/>
      <c r="D38" s="42"/>
      <c r="E38" s="42"/>
      <c r="F38" s="42"/>
      <c r="G38" s="70"/>
      <c r="H38" s="42"/>
      <c r="I38" s="42"/>
      <c r="J38" s="42"/>
    </row>
    <row r="39" spans="1:10" x14ac:dyDescent="0.25">
      <c r="C39" s="87"/>
      <c r="F39" s="71"/>
      <c r="G39" s="71"/>
    </row>
    <row r="40" spans="1:10" ht="15.75" x14ac:dyDescent="0.25">
      <c r="B40" s="34" t="s">
        <v>327</v>
      </c>
      <c r="C40" s="94" t="e">
        <f>SUM(C35+C25+C9+C1+#REF!+#REF!+#REF!+#REF!+#REF!+#REF!+#REF!+#REF!+#REF!+#REF!+#REF!+#REF!+#REF!+#REF!+#REF!+#REF!+#REF!+#REF!)</f>
        <v>#VALUE!</v>
      </c>
      <c r="D40" s="94">
        <v>502854.36</v>
      </c>
      <c r="E40" s="35" t="e">
        <f>D40/C40</f>
        <v>#VALUE!</v>
      </c>
      <c r="F40" s="97"/>
      <c r="G40" s="71"/>
    </row>
    <row r="41" spans="1:10" ht="15.75" x14ac:dyDescent="0.25">
      <c r="B41" s="34" t="s">
        <v>328</v>
      </c>
      <c r="C41" s="25" t="e">
        <f>+SUM(#REF!+#REF!+#REF!+#REF!+#REF!+#REF!+#REF!+#REF!+#REF!+#REF!+#REF!+C6+C11+C26+C36)</f>
        <v>#REF!</v>
      </c>
      <c r="D41" s="95" t="s">
        <v>388</v>
      </c>
      <c r="E41" s="37" t="e">
        <f>D41/C41</f>
        <v>#REF!</v>
      </c>
      <c r="F41" s="98"/>
      <c r="G41" s="71"/>
    </row>
    <row r="42" spans="1:10" ht="16.5" thickBot="1" x14ac:dyDescent="0.3">
      <c r="B42" s="34" t="s">
        <v>329</v>
      </c>
      <c r="C42" s="103">
        <v>113046.01</v>
      </c>
      <c r="D42" s="38" t="e">
        <f>SUM(D27+D7+#REF!+#REF!+#REF!)</f>
        <v>#REF!</v>
      </c>
      <c r="E42" s="39" t="e">
        <f>D42/C42</f>
        <v>#REF!</v>
      </c>
      <c r="F42" s="99"/>
    </row>
    <row r="43" spans="1:10" ht="31.5" x14ac:dyDescent="0.25">
      <c r="B43" s="34" t="s">
        <v>330</v>
      </c>
      <c r="C43" s="18">
        <v>0</v>
      </c>
      <c r="D43" s="19">
        <v>0</v>
      </c>
      <c r="E43" s="40">
        <v>0</v>
      </c>
      <c r="F43" s="100"/>
    </row>
    <row r="44" spans="1:10" ht="15.75" x14ac:dyDescent="0.25">
      <c r="B44" s="41" t="s">
        <v>326</v>
      </c>
      <c r="C44" s="18" t="e">
        <f>SUM(C40:C42)</f>
        <v>#VALUE!</v>
      </c>
      <c r="D44" s="85">
        <v>1075130.8600000001</v>
      </c>
      <c r="E44" s="20" t="e">
        <f>D44/C44</f>
        <v>#VALUE!</v>
      </c>
      <c r="F44" s="101"/>
    </row>
  </sheetData>
  <mergeCells count="8"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8"/>
  <sheetViews>
    <sheetView view="pageBreakPreview" topLeftCell="A4" zoomScale="60" zoomScaleNormal="100" workbookViewId="0">
      <selection activeCell="G9" sqref="G9:G10"/>
    </sheetView>
  </sheetViews>
  <sheetFormatPr defaultRowHeight="15" x14ac:dyDescent="0.25"/>
  <cols>
    <col min="1" max="1" width="9.28515625" customWidth="1"/>
    <col min="2" max="2" width="31.7109375" customWidth="1"/>
    <col min="3" max="3" width="12.85546875" customWidth="1"/>
    <col min="4" max="5" width="20.42578125" customWidth="1"/>
    <col min="6" max="6" width="14.5703125" customWidth="1"/>
    <col min="7" max="7" width="46.28515625" customWidth="1"/>
    <col min="8" max="8" width="15.7109375" customWidth="1"/>
    <col min="9" max="9" width="18.140625" customWidth="1"/>
    <col min="10" max="10" width="17.42578125" customWidth="1"/>
    <col min="11" max="11" width="28.5703125" customWidth="1"/>
    <col min="13" max="13" width="11.7109375" bestFit="1" customWidth="1"/>
  </cols>
  <sheetData>
    <row r="1" spans="1:13" ht="15.75" x14ac:dyDescent="0.25">
      <c r="A1" s="1"/>
      <c r="B1" s="2"/>
      <c r="C1" s="3"/>
      <c r="D1" s="4"/>
      <c r="E1" s="5"/>
      <c r="F1" s="2"/>
      <c r="G1" s="2"/>
      <c r="H1" s="416" t="s">
        <v>0</v>
      </c>
      <c r="I1" s="416"/>
      <c r="J1" s="416"/>
    </row>
    <row r="2" spans="1:13" ht="15.75" x14ac:dyDescent="0.25">
      <c r="A2" s="6"/>
      <c r="B2" s="7"/>
      <c r="C2" s="8"/>
      <c r="D2" s="9"/>
      <c r="E2" s="10"/>
      <c r="F2" s="7"/>
      <c r="G2" s="11"/>
      <c r="H2" s="417" t="s">
        <v>1</v>
      </c>
      <c r="I2" s="417"/>
      <c r="J2" s="417"/>
    </row>
    <row r="3" spans="1:13" ht="15.75" x14ac:dyDescent="0.25">
      <c r="A3" s="6"/>
      <c r="B3" s="7"/>
      <c r="C3" s="8"/>
      <c r="D3" s="9"/>
      <c r="E3" s="10"/>
      <c r="F3" s="7"/>
      <c r="G3" s="7"/>
      <c r="H3" s="418" t="s">
        <v>2</v>
      </c>
      <c r="I3" s="418"/>
      <c r="J3" s="418"/>
    </row>
    <row r="4" spans="1:13" ht="15.75" x14ac:dyDescent="0.25">
      <c r="A4" s="6"/>
      <c r="B4" s="7"/>
      <c r="C4" s="8"/>
      <c r="D4" s="9"/>
      <c r="E4" s="10"/>
      <c r="F4" s="7"/>
      <c r="G4" s="7"/>
      <c r="H4" s="419" t="s">
        <v>3</v>
      </c>
      <c r="I4" s="419"/>
      <c r="J4" s="419"/>
    </row>
    <row r="5" spans="1:13" ht="15.75" x14ac:dyDescent="0.25">
      <c r="A5" s="6"/>
      <c r="B5" s="7"/>
      <c r="C5" s="8"/>
      <c r="D5" s="9"/>
      <c r="E5" s="10"/>
      <c r="F5" s="7"/>
      <c r="G5" s="6"/>
      <c r="H5" s="7"/>
      <c r="I5" s="7"/>
      <c r="J5" s="12"/>
    </row>
    <row r="6" spans="1:13" ht="91.9" customHeight="1" thickBot="1" x14ac:dyDescent="0.3">
      <c r="A6" s="492" t="s">
        <v>419</v>
      </c>
      <c r="B6" s="492"/>
      <c r="C6" s="492"/>
      <c r="D6" s="492"/>
      <c r="E6" s="492"/>
      <c r="F6" s="492"/>
      <c r="G6" s="492"/>
      <c r="H6" s="492"/>
      <c r="I6" s="492"/>
      <c r="J6" s="492"/>
      <c r="K6" s="492"/>
    </row>
    <row r="7" spans="1:13" ht="35.450000000000003" customHeight="1" x14ac:dyDescent="0.25">
      <c r="A7" s="421" t="s">
        <v>4</v>
      </c>
      <c r="B7" s="423" t="s">
        <v>5</v>
      </c>
      <c r="C7" s="425" t="s">
        <v>6</v>
      </c>
      <c r="D7" s="423" t="s">
        <v>7</v>
      </c>
      <c r="E7" s="423"/>
      <c r="F7" s="427" t="s">
        <v>8</v>
      </c>
      <c r="G7" s="423" t="s">
        <v>9</v>
      </c>
      <c r="H7" s="423"/>
      <c r="I7" s="423"/>
      <c r="J7" s="423"/>
      <c r="K7" s="429"/>
    </row>
    <row r="8" spans="1:13" ht="48" thickBot="1" x14ac:dyDescent="0.3">
      <c r="A8" s="422"/>
      <c r="B8" s="424"/>
      <c r="C8" s="426"/>
      <c r="D8" s="13" t="s">
        <v>398</v>
      </c>
      <c r="E8" s="14" t="s">
        <v>10</v>
      </c>
      <c r="F8" s="428"/>
      <c r="G8" s="15" t="s">
        <v>11</v>
      </c>
      <c r="H8" s="15" t="s">
        <v>399</v>
      </c>
      <c r="I8" s="15" t="s">
        <v>12</v>
      </c>
      <c r="J8" s="15" t="s">
        <v>13</v>
      </c>
      <c r="K8" s="13" t="s">
        <v>14</v>
      </c>
    </row>
    <row r="9" spans="1:13" ht="35.450000000000003" customHeight="1" x14ac:dyDescent="0.25">
      <c r="A9" s="317">
        <v>21</v>
      </c>
      <c r="B9" s="339" t="s">
        <v>418</v>
      </c>
      <c r="C9" s="306" t="s">
        <v>15</v>
      </c>
      <c r="D9" s="303">
        <v>2727</v>
      </c>
      <c r="E9" s="303">
        <v>377.15</v>
      </c>
      <c r="F9" s="309">
        <f>E9/D9*100%</f>
        <v>0.1383021635496883</v>
      </c>
      <c r="G9" s="334" t="s">
        <v>334</v>
      </c>
      <c r="H9" s="317">
        <v>10</v>
      </c>
      <c r="I9" s="317">
        <v>2</v>
      </c>
      <c r="J9" s="298">
        <f>I9/H9</f>
        <v>0.2</v>
      </c>
      <c r="K9" s="317" t="s">
        <v>411</v>
      </c>
    </row>
    <row r="10" spans="1:13" ht="186" customHeight="1" x14ac:dyDescent="0.25">
      <c r="A10" s="318"/>
      <c r="B10" s="340"/>
      <c r="C10" s="308"/>
      <c r="D10" s="305"/>
      <c r="E10" s="305"/>
      <c r="F10" s="311"/>
      <c r="G10" s="335"/>
      <c r="H10" s="319"/>
      <c r="I10" s="319"/>
      <c r="J10" s="300"/>
      <c r="K10" s="319"/>
    </row>
    <row r="11" spans="1:13" ht="31.5" x14ac:dyDescent="0.25">
      <c r="A11" s="318"/>
      <c r="B11" s="340"/>
      <c r="C11" s="93" t="s">
        <v>63</v>
      </c>
      <c r="D11" s="155">
        <v>0</v>
      </c>
      <c r="E11" s="159">
        <f>'[1]Касса на 01.04.'!H27</f>
        <v>0</v>
      </c>
      <c r="F11" s="21">
        <v>0</v>
      </c>
      <c r="G11" s="158" t="s">
        <v>335</v>
      </c>
      <c r="H11" s="90">
        <v>8</v>
      </c>
      <c r="I11" s="90">
        <v>0</v>
      </c>
      <c r="J11" s="154">
        <f>I11/H11</f>
        <v>0</v>
      </c>
      <c r="K11" s="13" t="s">
        <v>411</v>
      </c>
    </row>
    <row r="12" spans="1:13" ht="36" customHeight="1" x14ac:dyDescent="0.25">
      <c r="A12" s="319"/>
      <c r="B12" s="157"/>
      <c r="C12" s="149"/>
      <c r="D12" s="155"/>
      <c r="E12" s="159"/>
      <c r="F12" s="21"/>
      <c r="G12" s="158" t="s">
        <v>412</v>
      </c>
      <c r="H12" s="90">
        <v>0</v>
      </c>
      <c r="I12" s="90">
        <v>0</v>
      </c>
      <c r="J12" s="154">
        <v>0</v>
      </c>
      <c r="K12" s="13"/>
    </row>
    <row r="13" spans="1:13" ht="15.75" x14ac:dyDescent="0.25">
      <c r="A13" s="13"/>
      <c r="B13" s="490" t="s">
        <v>308</v>
      </c>
      <c r="C13" s="491"/>
      <c r="D13" s="26">
        <v>2727</v>
      </c>
      <c r="E13" s="26">
        <v>377.15</v>
      </c>
      <c r="F13" s="27">
        <f>E13/D13</f>
        <v>0.1383021635496883</v>
      </c>
      <c r="G13" s="156"/>
      <c r="H13" s="13"/>
      <c r="I13" s="13"/>
      <c r="J13" s="13"/>
      <c r="K13" s="13"/>
    </row>
    <row r="14" spans="1:13" ht="15.75" x14ac:dyDescent="0.25">
      <c r="M14" s="102"/>
    </row>
    <row r="15" spans="1:13" ht="102" customHeight="1" x14ac:dyDescent="0.35">
      <c r="A15" s="488" t="s">
        <v>420</v>
      </c>
      <c r="B15" s="489"/>
      <c r="C15" s="489"/>
      <c r="D15" s="489"/>
      <c r="E15" s="489"/>
      <c r="F15" s="489"/>
      <c r="G15" s="489"/>
      <c r="H15" s="489"/>
      <c r="I15" s="489"/>
      <c r="J15" s="489"/>
      <c r="K15" s="489"/>
      <c r="L15" s="489"/>
      <c r="M15" s="489"/>
    </row>
    <row r="16" spans="1:13" x14ac:dyDescent="0.25">
      <c r="E16" s="89"/>
    </row>
    <row r="18" spans="13:13" x14ac:dyDescent="0.25">
      <c r="M18" s="88"/>
    </row>
  </sheetData>
  <mergeCells count="24">
    <mergeCell ref="G7:K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A15:M15"/>
    <mergeCell ref="B13:C13"/>
    <mergeCell ref="F9:F10"/>
    <mergeCell ref="G9:G10"/>
    <mergeCell ref="H9:H10"/>
    <mergeCell ref="I9:I10"/>
    <mergeCell ref="J9:J10"/>
    <mergeCell ref="K9:K10"/>
    <mergeCell ref="A9:A12"/>
    <mergeCell ref="B9:B11"/>
    <mergeCell ref="C9:C10"/>
    <mergeCell ref="D9:D10"/>
    <mergeCell ref="E9:E10"/>
  </mergeCells>
  <pageMargins left="0.59055118110236227" right="0.19685039370078741" top="0.74803149606299213" bottom="0.74803149606299213" header="0.31496062992125984" footer="0.31496062992125984"/>
  <pageSetup paperSize="9" scale="37" fitToHeight="5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Лист1!Область_печати</vt:lpstr>
      <vt:lpstr>Лист4!Область_печати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2025-05-05T09:31:35Z</dcterms:modified>
</cp:coreProperties>
</file>