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дотаций'!$A$1:$AO$50</definedName>
  </definedNames>
  <calcPr calcId="125725"/>
</workbook>
</file>

<file path=xl/calcChain.xml><?xml version="1.0" encoding="utf-8"?>
<calcChain xmlns="http://schemas.openxmlformats.org/spreadsheetml/2006/main">
  <c r="AO9" i="7"/>
  <c r="AO21"/>
  <c r="AO22"/>
  <c r="AO23"/>
  <c r="AO24"/>
  <c r="AO25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20"/>
  <c r="AO10"/>
  <c r="AO11"/>
  <c r="AO12"/>
  <c r="AO13"/>
  <c r="AO14"/>
  <c r="AO15"/>
  <c r="AO16"/>
  <c r="AO17"/>
  <c r="AO18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9"/>
  <c r="AN28"/>
  <c r="AN27"/>
  <c r="AN25"/>
  <c r="AN24"/>
  <c r="AN23"/>
  <c r="AN22"/>
  <c r="AN21"/>
  <c r="AN20"/>
  <c r="AN10"/>
  <c r="AN11"/>
  <c r="AN12"/>
  <c r="AN13"/>
  <c r="AN14"/>
  <c r="AN15"/>
  <c r="AN16"/>
  <c r="AN17"/>
  <c r="AN18"/>
  <c r="AN9"/>
  <c r="AM46" l="1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5"/>
  <c r="AM24"/>
  <c r="AM23"/>
  <c r="AM22"/>
  <c r="AM21"/>
  <c r="AM20"/>
  <c r="AM10"/>
  <c r="AM11"/>
  <c r="AM12"/>
  <c r="AM13"/>
  <c r="AM14"/>
  <c r="AM15"/>
  <c r="AM16"/>
  <c r="AM17"/>
  <c r="AM18"/>
  <c r="AM9"/>
  <c r="AN8" l="1"/>
  <c r="AM8"/>
  <c r="AO8" l="1"/>
  <c r="AI9" l="1"/>
  <c r="S21"/>
  <c r="S22"/>
  <c r="S23"/>
  <c r="S24"/>
  <c r="S25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20"/>
  <c r="S10"/>
  <c r="S11"/>
  <c r="S12"/>
  <c r="S13"/>
  <c r="S14"/>
  <c r="S15"/>
  <c r="S16"/>
  <c r="S17"/>
  <c r="S18"/>
  <c r="S9"/>
  <c r="R21"/>
  <c r="R22"/>
  <c r="R23"/>
  <c r="R24"/>
  <c r="R25"/>
  <c r="R26"/>
  <c r="S26" s="1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R9"/>
  <c r="AH19"/>
  <c r="AH8"/>
  <c r="AH47" l="1"/>
  <c r="T26"/>
  <c r="T31"/>
  <c r="T32"/>
  <c r="T42"/>
  <c r="T43"/>
  <c r="T27"/>
  <c r="T28"/>
  <c r="T29"/>
  <c r="V30"/>
  <c r="AI30" s="1"/>
  <c r="V31"/>
  <c r="AI31" s="1"/>
  <c r="V32"/>
  <c r="AI32" s="1"/>
  <c r="T38"/>
  <c r="T39"/>
  <c r="T40"/>
  <c r="T41"/>
  <c r="V42"/>
  <c r="AI42" s="1"/>
  <c r="V43"/>
  <c r="AI43" s="1"/>
  <c r="V44"/>
  <c r="AI44" s="1"/>
  <c r="T20"/>
  <c r="T9"/>
  <c r="T44" l="1"/>
  <c r="T30"/>
  <c r="V20"/>
  <c r="AI20" s="1"/>
  <c r="V9"/>
  <c r="V21"/>
  <c r="AI21" s="1"/>
  <c r="T21"/>
  <c r="T22"/>
  <c r="V22"/>
  <c r="AI22" s="1"/>
  <c r="V23"/>
  <c r="AI23" s="1"/>
  <c r="T23"/>
  <c r="V33"/>
  <c r="AI33" s="1"/>
  <c r="T33"/>
  <c r="T46"/>
  <c r="V46"/>
  <c r="AI46" s="1"/>
  <c r="T35"/>
  <c r="V35"/>
  <c r="AI35" s="1"/>
  <c r="V24"/>
  <c r="AI24" s="1"/>
  <c r="T24"/>
  <c r="T25"/>
  <c r="V25"/>
  <c r="AI25" s="1"/>
  <c r="V45"/>
  <c r="AI45" s="1"/>
  <c r="T45"/>
  <c r="T34"/>
  <c r="V34"/>
  <c r="AI34" s="1"/>
  <c r="V36"/>
  <c r="AI36" s="1"/>
  <c r="T36"/>
  <c r="T37"/>
  <c r="V37"/>
  <c r="AI37" s="1"/>
  <c r="V39"/>
  <c r="AI39" s="1"/>
  <c r="V40"/>
  <c r="AI40" s="1"/>
  <c r="V28"/>
  <c r="AI28" s="1"/>
  <c r="V38"/>
  <c r="AI38" s="1"/>
  <c r="V26"/>
  <c r="AI26" s="1"/>
  <c r="V27"/>
  <c r="AI27" s="1"/>
  <c r="V41"/>
  <c r="AI41" s="1"/>
  <c r="V29"/>
  <c r="AI29" s="1"/>
  <c r="V10"/>
  <c r="AI10" s="1"/>
  <c r="T10"/>
  <c r="T13"/>
  <c r="V13"/>
  <c r="AI13" s="1"/>
  <c r="T11"/>
  <c r="V11"/>
  <c r="AI11" s="1"/>
  <c r="T16"/>
  <c r="V16"/>
  <c r="AI16" s="1"/>
  <c r="T12"/>
  <c r="V12"/>
  <c r="AI12" s="1"/>
  <c r="V14"/>
  <c r="AI14" s="1"/>
  <c r="T14"/>
  <c r="T15"/>
  <c r="V15"/>
  <c r="AI15" s="1"/>
  <c r="T17"/>
  <c r="V17"/>
  <c r="AI17" s="1"/>
  <c r="T18"/>
  <c r="V18"/>
  <c r="AI18" s="1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N26" l="1"/>
  <c r="AN19" s="1"/>
  <c r="AN47" s="1"/>
  <c r="AM26"/>
  <c r="AG19"/>
  <c r="AG8"/>
  <c r="AO26" l="1"/>
  <c r="AO19" s="1"/>
  <c r="AO47" s="1"/>
  <c r="AM19"/>
  <c r="AM47" s="1"/>
  <c r="AG47"/>
  <c r="AF19" l="1"/>
  <c r="AF8"/>
  <c r="AF47" l="1"/>
  <c r="AE47"/>
  <c r="AE19"/>
  <c r="AE8"/>
  <c r="AD19" l="1"/>
  <c r="AD8"/>
  <c r="AD47" l="1"/>
  <c r="AC8" l="1"/>
  <c r="AC47" s="1"/>
  <c r="AC19"/>
  <c r="P46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M47"/>
  <c r="L47"/>
  <c r="M19"/>
  <c r="N19" s="1"/>
  <c r="L19"/>
  <c r="M8"/>
  <c r="N8" s="1"/>
  <c r="L8"/>
  <c r="L19" i="8" l="1"/>
  <c r="M19" s="1"/>
  <c r="L43"/>
  <c r="M43" s="1"/>
  <c r="L30"/>
  <c r="M30" s="1"/>
  <c r="L44"/>
  <c r="M44" s="1"/>
  <c r="L38"/>
  <c r="M38" s="1"/>
  <c r="L20"/>
  <c r="M20" s="1"/>
  <c r="L29"/>
  <c r="M29" s="1"/>
  <c r="L25"/>
  <c r="M25" s="1"/>
  <c r="L37"/>
  <c r="M37" s="1"/>
  <c r="L32"/>
  <c r="M32" s="1"/>
  <c r="L42"/>
  <c r="M42" s="1"/>
  <c r="L24"/>
  <c r="M24" s="1"/>
  <c r="L36"/>
  <c r="M36" s="1"/>
  <c r="L18"/>
  <c r="M18" s="1"/>
  <c r="L41"/>
  <c r="M41" s="1"/>
  <c r="L39"/>
  <c r="M39" s="1"/>
  <c r="L23"/>
  <c r="M23" s="1"/>
  <c r="L35"/>
  <c r="M35" s="1"/>
  <c r="L31"/>
  <c r="M31" s="1"/>
  <c r="L28"/>
  <c r="M28" s="1"/>
  <c r="L27"/>
  <c r="M27" s="1"/>
  <c r="L22"/>
  <c r="M22" s="1"/>
  <c r="L34"/>
  <c r="M34" s="1"/>
  <c r="L40"/>
  <c r="M40" s="1"/>
  <c r="L26"/>
  <c r="M26" s="1"/>
  <c r="L21"/>
  <c r="M21" s="1"/>
  <c r="L33"/>
  <c r="M33" s="1"/>
  <c r="L12"/>
  <c r="M12" s="1"/>
  <c r="L13"/>
  <c r="M13" s="1"/>
  <c r="L14"/>
  <c r="M14" s="1"/>
  <c r="L7"/>
  <c r="M7" s="1"/>
  <c r="L8"/>
  <c r="M8" s="1"/>
  <c r="L10"/>
  <c r="M10" s="1"/>
  <c r="L15"/>
  <c r="M15" s="1"/>
  <c r="L9"/>
  <c r="M9" s="1"/>
  <c r="L11"/>
  <c r="M11" s="1"/>
  <c r="L16"/>
  <c r="M16" s="1"/>
  <c r="U19" i="7" l="1"/>
  <c r="U8"/>
  <c r="U47" l="1"/>
  <c r="AB47"/>
  <c r="AB19"/>
  <c r="AB8"/>
  <c r="J20" l="1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I28" i="8" l="1"/>
  <c r="J28" s="1"/>
  <c r="I42"/>
  <c r="J42" s="1"/>
  <c r="I27"/>
  <c r="J27" s="1"/>
  <c r="I29"/>
  <c r="J29" s="1"/>
  <c r="I38"/>
  <c r="J38" s="1"/>
  <c r="I30"/>
  <c r="J30" s="1"/>
  <c r="I26"/>
  <c r="J26" s="1"/>
  <c r="I40"/>
  <c r="J40" s="1"/>
  <c r="I36"/>
  <c r="J36" s="1"/>
  <c r="I37"/>
  <c r="J37" s="1"/>
  <c r="I39"/>
  <c r="J39" s="1"/>
  <c r="I25"/>
  <c r="J25" s="1"/>
  <c r="I24"/>
  <c r="J24" s="1"/>
  <c r="I23"/>
  <c r="J23" s="1"/>
  <c r="I34"/>
  <c r="J34" s="1"/>
  <c r="I18"/>
  <c r="J18" s="1"/>
  <c r="I20"/>
  <c r="J20" s="1"/>
  <c r="I32"/>
  <c r="J32" s="1"/>
  <c r="I44"/>
  <c r="J44" s="1"/>
  <c r="I41"/>
  <c r="J41" s="1"/>
  <c r="I35"/>
  <c r="J35" s="1"/>
  <c r="I22"/>
  <c r="J22" s="1"/>
  <c r="I21"/>
  <c r="J21" s="1"/>
  <c r="I33"/>
  <c r="J33" s="1"/>
  <c r="I19"/>
  <c r="J19" s="1"/>
  <c r="I31"/>
  <c r="J31" s="1"/>
  <c r="I43"/>
  <c r="J43" s="1"/>
  <c r="I14"/>
  <c r="J14" s="1"/>
  <c r="I10"/>
  <c r="J10" s="1"/>
  <c r="I11"/>
  <c r="J11" s="1"/>
  <c r="I12"/>
  <c r="J12" s="1"/>
  <c r="I13"/>
  <c r="J13" s="1"/>
  <c r="I16"/>
  <c r="J16" s="1"/>
  <c r="I8"/>
  <c r="J8" s="1"/>
  <c r="I15"/>
  <c r="J15" s="1"/>
  <c r="I7"/>
  <c r="J7" s="1"/>
  <c r="I9"/>
  <c r="J9" s="1"/>
  <c r="AA19" i="7"/>
  <c r="AA8"/>
  <c r="C44" i="8"/>
  <c r="D44" s="1"/>
  <c r="C43"/>
  <c r="D43" s="1"/>
  <c r="C42"/>
  <c r="D42" s="1"/>
  <c r="C41"/>
  <c r="D41" s="1"/>
  <c r="C40"/>
  <c r="D40" s="1"/>
  <c r="C39"/>
  <c r="D39" s="1"/>
  <c r="O39" s="1"/>
  <c r="C38"/>
  <c r="D38" s="1"/>
  <c r="C37"/>
  <c r="D37" s="1"/>
  <c r="C36"/>
  <c r="D36" s="1"/>
  <c r="C35"/>
  <c r="D35" s="1"/>
  <c r="C34"/>
  <c r="D34" s="1"/>
  <c r="C33"/>
  <c r="D33" s="1"/>
  <c r="O33" s="1"/>
  <c r="C32"/>
  <c r="D32" s="1"/>
  <c r="O32" s="1"/>
  <c r="C31"/>
  <c r="D31" s="1"/>
  <c r="C30"/>
  <c r="D30" s="1"/>
  <c r="O30" s="1"/>
  <c r="C29"/>
  <c r="D29" s="1"/>
  <c r="C28"/>
  <c r="D28" s="1"/>
  <c r="C27"/>
  <c r="D27" s="1"/>
  <c r="C26"/>
  <c r="D26" s="1"/>
  <c r="C25"/>
  <c r="D25" s="1"/>
  <c r="O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O16" s="1"/>
  <c r="C7"/>
  <c r="D7" s="1"/>
  <c r="O18" l="1"/>
  <c r="O29"/>
  <c r="O11"/>
  <c r="O13"/>
  <c r="O42"/>
  <c r="O41"/>
  <c r="O28"/>
  <c r="O40"/>
  <c r="O27"/>
  <c r="O38"/>
  <c r="O12"/>
  <c r="O37"/>
  <c r="O26"/>
  <c r="O35"/>
  <c r="O36"/>
  <c r="O23"/>
  <c r="O34"/>
  <c r="O21"/>
  <c r="O20"/>
  <c r="O24"/>
  <c r="O22"/>
  <c r="O44"/>
  <c r="O19"/>
  <c r="O31"/>
  <c r="O43"/>
  <c r="O15"/>
  <c r="O14"/>
  <c r="O7"/>
  <c r="O8"/>
  <c r="O9"/>
  <c r="O10"/>
  <c r="AA47" i="7"/>
  <c r="Z19"/>
  <c r="Z8"/>
  <c r="V19" l="1"/>
  <c r="V8"/>
  <c r="B33" i="8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V47" l="1"/>
  <c r="K39" i="8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I19" l="1"/>
  <c r="Q47"/>
  <c r="R19"/>
  <c r="R8"/>
  <c r="AJ47"/>
  <c r="AK47"/>
  <c r="AL47"/>
  <c r="AI8" l="1"/>
  <c r="AI47" s="1"/>
  <c r="R47"/>
  <c r="S19" l="1"/>
  <c r="S8"/>
  <c r="S47" l="1"/>
  <c r="P47" s="1"/>
  <c r="T19"/>
  <c r="T8"/>
  <c r="T47" l="1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<sst xmlns="http://schemas.openxmlformats.org/spreadsheetml/2006/main" count="388" uniqueCount="112">
  <si>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</si>
  <si>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</si>
  <si>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</si>
  <si>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</si>
  <si>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</si>
  <si>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</si>
  <si>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</si>
  <si>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</si>
  <si>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</si>
  <si>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</si>
  <si>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</si>
  <si>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</si>
  <si>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</si>
  <si>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</si>
  <si>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</si>
  <si>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</si>
  <si>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</si>
  <si>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</si>
  <si>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</si>
  <si>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</si>
  <si>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</si>
  <si>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</si>
  <si>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</si>
  <si>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</si>
  <si>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</si>
  <si>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</si>
  <si>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</si>
  <si>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</si>
  <si>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</si>
  <si>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</si>
  <si>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</si>
  <si>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</si>
  <si>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</si>
  <si>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</si>
  <si>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</si>
  <si>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</si>
  <si>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</si>
  <si>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</si>
  <si>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</si>
  <si>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</si>
  <si>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</si>
  <si>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</si>
  <si>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</si>
  <si>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</si>
  <si>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</si>
  <si>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</si>
  <si>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</si>
  <si>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</si>
  <si>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</si>
  <si>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</si>
  <si>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</si>
  <si>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</si>
  <si>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</si>
  <si>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</si>
  <si>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</si>
  <si>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</si>
  <si>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</si>
  <si>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</si>
  <si>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</si>
  <si>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</si>
  <si>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</si>
  <si>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</si>
  <si>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</si>
  <si>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</si>
  <si>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</si>
  <si>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</si>
  <si>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</si>
  <si>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</si>
  <si>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</si>
  <si>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</si>
  <si>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</si>
  <si>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</si>
  <si>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</si>
  <si>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</si>
  <si>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</si>
  <si>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</si>
  <si>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</si>
  <si>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</si>
  <si>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</si>
  <si>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</si>
  <si>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</si>
  <si>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</si>
  <si>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</si>
  <si>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</si>
  <si>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</si>
  <si>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</si>
  <si>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</si>
  <si>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за май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</si>
  <si>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01.08.2024)</t>
  </si>
  <si>
    <t>за июнь</t>
  </si>
  <si>
    <t>за июль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</si>
  <si>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01.07.2024)</t>
    </r>
  </si>
  <si>
    <t>за август</t>
  </si>
  <si>
    <t>Удержание дотаций 
в 2024 году в связи с исполнением показателей 
за 2023 год, 
тыс. рублей</t>
  </si>
  <si>
    <t>за сентябрь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</si>
  <si>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01.10.2024)</t>
    </r>
  </si>
  <si>
    <t>Объем алкогольной продукции, зафиксированный в единой государственной автоматизированной информационной системе (дкл.)</t>
  </si>
  <si>
    <t>18=17/11мес.*11</t>
  </si>
  <si>
    <t>за 11 месяцев 2024 года</t>
  </si>
  <si>
    <t>Факторный анализ влияния отдельных показателей на итоговое распределение за 11 месяцев 2024 года</t>
  </si>
  <si>
    <t>за октябрь</t>
  </si>
  <si>
    <t>35=22-(23+...+34)</t>
  </si>
  <si>
    <t>непривлечение кредитов кредитных организаций в ноябре 2024 года</t>
  </si>
  <si>
    <t>МО, муниципальный долг которых на 01.12.2024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</si>
  <si>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ноябре 2024 года (не применяется если объем долга на 01.12.2024 не превышает его объем по состоянию на начало 2024 года)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</si>
  <si>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</si>
  <si>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</si>
  <si>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</si>
  <si>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>Распределение дотаций за ноябрь с учетом удержания и выполнения условий предоставления дотаций, тыс. рублей</t>
  </si>
  <si>
    <t xml:space="preserve"> в пределах суммы, предусмотренной распределением годового объема дотаций (постановление Правительства СО 
от 25.12.2023 
№ 1111)</t>
  </si>
  <si>
    <t>41=39-40</t>
  </si>
  <si>
    <t>Распределение дотаций за ноябрь за вычетом ранее предоставленных дотаций,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</si>
</sst>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9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166" fontId="17" fillId="12" borderId="3" xfId="44" applyNumberFormat="1" applyFont="1" applyFill="1" applyBorder="1" applyAlignment="1">
      <alignment horizontal="center" vertical="top" wrapText="1"/>
    </xf>
    <xf numFmtId="0" fontId="23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T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4.570312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32" width="13.5703125" style="1" customWidth="1"/>
    <col min="33" max="34" width="13.42578125" style="1" customWidth="1"/>
    <col min="35" max="35" width="15.140625" style="1" customWidth="1"/>
    <col min="36" max="36" width="18.42578125" style="1" customWidth="1"/>
    <col min="37" max="37" width="18.85546875" style="1" customWidth="1"/>
    <col min="38" max="38" width="21.140625" style="1" customWidth="1"/>
    <col min="39" max="39" width="12.7109375" style="1" customWidth="1"/>
    <col min="40" max="40" width="15.42578125" style="1" customWidth="1"/>
    <col min="41" max="41" width="22.5703125" style="1" customWidth="1"/>
    <col min="42" max="42" width="12.5703125" style="1" bestFit="1" customWidth="1"/>
    <col min="43" max="43" width="10.5703125" style="1" bestFit="1" customWidth="1"/>
    <col min="44" max="16384" width="9.140625" style="1"/>
  </cols>
  <sheetData>
    <row r="1" spans="1:46" ht="21.75" customHeight="1">
      <c r="B1" s="71" t="s">
        <v>53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</row>
    <row r="2" spans="1:46" ht="15.75">
      <c r="A2" s="35" t="s">
        <v>98</v>
      </c>
    </row>
    <row r="3" spans="1:46" ht="33" customHeight="1">
      <c r="A3" s="64" t="s">
        <v>15</v>
      </c>
      <c r="B3" s="70" t="s">
        <v>88</v>
      </c>
      <c r="C3" s="70"/>
      <c r="D3" s="75" t="s">
        <v>96</v>
      </c>
      <c r="E3" s="75"/>
      <c r="F3" s="75"/>
      <c r="G3" s="75"/>
      <c r="H3" s="75" t="s">
        <v>91</v>
      </c>
      <c r="I3" s="75"/>
      <c r="J3" s="75"/>
      <c r="K3" s="75"/>
      <c r="L3" s="75" t="s">
        <v>95</v>
      </c>
      <c r="M3" s="75"/>
      <c r="N3" s="75"/>
      <c r="O3" s="75"/>
      <c r="P3" s="69" t="s">
        <v>47</v>
      </c>
      <c r="Q3" s="65" t="s">
        <v>57</v>
      </c>
      <c r="R3" s="64" t="s">
        <v>58</v>
      </c>
      <c r="S3" s="64" t="s">
        <v>59</v>
      </c>
      <c r="T3" s="66" t="s">
        <v>60</v>
      </c>
      <c r="U3" s="66" t="s">
        <v>93</v>
      </c>
      <c r="V3" s="66" t="s">
        <v>85</v>
      </c>
      <c r="W3" s="76" t="s">
        <v>62</v>
      </c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8"/>
      <c r="AI3" s="64" t="s">
        <v>111</v>
      </c>
      <c r="AJ3" s="74" t="s">
        <v>56</v>
      </c>
      <c r="AK3" s="74"/>
      <c r="AL3" s="74"/>
      <c r="AM3" s="64" t="s">
        <v>108</v>
      </c>
      <c r="AN3" s="64"/>
      <c r="AO3" s="64"/>
    </row>
    <row r="4" spans="1:46" ht="42.75" customHeight="1">
      <c r="A4" s="64"/>
      <c r="B4" s="70"/>
      <c r="C4" s="70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69"/>
      <c r="Q4" s="65"/>
      <c r="R4" s="64"/>
      <c r="S4" s="64"/>
      <c r="T4" s="67"/>
      <c r="U4" s="67"/>
      <c r="V4" s="67"/>
      <c r="W4" s="79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1"/>
      <c r="AI4" s="64"/>
      <c r="AJ4" s="74" t="s">
        <v>102</v>
      </c>
      <c r="AK4" s="74"/>
      <c r="AL4" s="74" t="s">
        <v>104</v>
      </c>
      <c r="AM4" s="64" t="s">
        <v>105</v>
      </c>
      <c r="AN4" s="64" t="s">
        <v>106</v>
      </c>
      <c r="AO4" s="64"/>
    </row>
    <row r="5" spans="1:46" ht="87" customHeight="1">
      <c r="A5" s="64"/>
      <c r="B5" s="70"/>
      <c r="C5" s="70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69"/>
      <c r="Q5" s="65"/>
      <c r="R5" s="64"/>
      <c r="S5" s="64"/>
      <c r="T5" s="67"/>
      <c r="U5" s="67"/>
      <c r="V5" s="67"/>
      <c r="W5" s="64" t="s">
        <v>63</v>
      </c>
      <c r="X5" s="66" t="s">
        <v>64</v>
      </c>
      <c r="Y5" s="64" t="s">
        <v>65</v>
      </c>
      <c r="Z5" s="66" t="s">
        <v>75</v>
      </c>
      <c r="AA5" s="66" t="s">
        <v>83</v>
      </c>
      <c r="AB5" s="66" t="s">
        <v>84</v>
      </c>
      <c r="AC5" s="66" t="s">
        <v>87</v>
      </c>
      <c r="AD5" s="66" t="s">
        <v>89</v>
      </c>
      <c r="AE5" s="66" t="s">
        <v>90</v>
      </c>
      <c r="AF5" s="66" t="s">
        <v>92</v>
      </c>
      <c r="AG5" s="66" t="s">
        <v>94</v>
      </c>
      <c r="AH5" s="66" t="s">
        <v>100</v>
      </c>
      <c r="AI5" s="64"/>
      <c r="AJ5" s="74" t="s">
        <v>61</v>
      </c>
      <c r="AK5" s="74" t="s">
        <v>103</v>
      </c>
      <c r="AL5" s="74"/>
      <c r="AM5" s="64"/>
      <c r="AN5" s="64" t="s">
        <v>109</v>
      </c>
      <c r="AO5" s="64" t="s">
        <v>107</v>
      </c>
    </row>
    <row r="6" spans="1:46" ht="52.5" customHeight="1">
      <c r="A6" s="64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69"/>
      <c r="Q6" s="65"/>
      <c r="R6" s="64"/>
      <c r="S6" s="64"/>
      <c r="T6" s="68"/>
      <c r="U6" s="68"/>
      <c r="V6" s="68"/>
      <c r="W6" s="64"/>
      <c r="X6" s="68"/>
      <c r="Y6" s="64"/>
      <c r="Z6" s="68"/>
      <c r="AA6" s="68"/>
      <c r="AB6" s="68"/>
      <c r="AC6" s="68"/>
      <c r="AD6" s="68"/>
      <c r="AE6" s="68"/>
      <c r="AF6" s="68"/>
      <c r="AG6" s="68"/>
      <c r="AH6" s="68"/>
      <c r="AI6" s="64"/>
      <c r="AJ6" s="74"/>
      <c r="AK6" s="74"/>
      <c r="AL6" s="74"/>
      <c r="AM6" s="64"/>
      <c r="AN6" s="64"/>
      <c r="AO6" s="64"/>
    </row>
    <row r="7" spans="1:46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72</v>
      </c>
      <c r="O7" s="13">
        <v>15</v>
      </c>
      <c r="P7" s="13">
        <v>16</v>
      </c>
      <c r="Q7" s="13">
        <v>17</v>
      </c>
      <c r="R7" s="49" t="s">
        <v>97</v>
      </c>
      <c r="S7" s="13" t="s">
        <v>73</v>
      </c>
      <c r="T7" s="13" t="s">
        <v>74</v>
      </c>
      <c r="U7" s="13">
        <v>21</v>
      </c>
      <c r="V7" s="13" t="s">
        <v>86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63" t="s">
        <v>101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 t="s">
        <v>110</v>
      </c>
      <c r="AP7" s="1"/>
      <c r="AQ7" s="1"/>
      <c r="AR7" s="1"/>
      <c r="AS7" s="1"/>
      <c r="AT7" s="1"/>
    </row>
    <row r="8" spans="1:46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1178952</v>
      </c>
      <c r="M8" s="61">
        <f>SUM(M9:M18)</f>
        <v>665769</v>
      </c>
      <c r="N8" s="52">
        <f>IF(M8/L8&gt;1.2,IF((M8/L8-1.2)*0.1+1.2&gt;1.3,1.3,(M8/L8-1.2)*0.1+1.2),M8/L8)</f>
        <v>0.56471255827209255</v>
      </c>
      <c r="O8" s="9"/>
      <c r="P8" s="10"/>
      <c r="Q8" s="45">
        <f t="shared" ref="Q8:AI8" si="0">SUM(Q9:Q18)</f>
        <v>2100916</v>
      </c>
      <c r="R8" s="18">
        <f t="shared" si="0"/>
        <v>2100916</v>
      </c>
      <c r="S8" s="18">
        <f t="shared" si="0"/>
        <v>1853175.9000000001</v>
      </c>
      <c r="T8" s="18">
        <f t="shared" si="0"/>
        <v>-247740.09999999998</v>
      </c>
      <c r="U8" s="18">
        <f t="shared" ref="U8:V8" si="1">SUM(U9:U18)</f>
        <v>65472.299999999996</v>
      </c>
      <c r="V8" s="18">
        <f t="shared" si="1"/>
        <v>1787703.6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>
        <f t="shared" si="0"/>
        <v>109828.5</v>
      </c>
      <c r="AF8" s="18">
        <f t="shared" si="0"/>
        <v>133951</v>
      </c>
      <c r="AG8" s="18">
        <f t="shared" si="0"/>
        <v>276364.19999999995</v>
      </c>
      <c r="AH8" s="18">
        <f t="shared" si="0"/>
        <v>187431.30000000002</v>
      </c>
      <c r="AI8" s="18">
        <f t="shared" si="0"/>
        <v>168470.5</v>
      </c>
      <c r="AJ8" s="18"/>
      <c r="AK8" s="18"/>
      <c r="AL8" s="18"/>
      <c r="AM8" s="18">
        <f>SUM(AM9:AM18)</f>
        <v>168470.5</v>
      </c>
      <c r="AN8" s="18">
        <f t="shared" ref="AN8:AO8" si="2">SUM(AN9:AN18)</f>
        <v>145388.80000000002</v>
      </c>
      <c r="AO8" s="18">
        <f t="shared" si="2"/>
        <v>23081.699999999997</v>
      </c>
      <c r="AP8" s="1"/>
      <c r="AQ8" s="36"/>
      <c r="AR8" s="36"/>
      <c r="AS8" s="36"/>
      <c r="AT8" s="36"/>
    </row>
    <row r="9" spans="1:46" s="2" customFormat="1" ht="16.5" customHeight="1">
      <c r="A9" s="5" t="s">
        <v>5</v>
      </c>
      <c r="B9" s="4">
        <v>1</v>
      </c>
      <c r="C9" s="4">
        <v>10</v>
      </c>
      <c r="D9" s="4" t="s">
        <v>71</v>
      </c>
      <c r="E9" s="4" t="s">
        <v>71</v>
      </c>
      <c r="F9" s="4" t="s">
        <v>71</v>
      </c>
      <c r="G9" s="4">
        <v>15</v>
      </c>
      <c r="H9" s="4">
        <v>200</v>
      </c>
      <c r="I9" s="41">
        <v>186</v>
      </c>
      <c r="J9" s="60">
        <f>IF(K9=0,0,IF(H9=0,1,IF(I9&lt;0,0,IF(I9/H9&gt;1.2,IF((I9/H9-1.2)*0.1+1.2&gt;1.3,1.3,(I9/H9-1.2)*0.1+1.2),I9/H9))))</f>
        <v>0.93</v>
      </c>
      <c r="K9" s="4">
        <v>20</v>
      </c>
      <c r="L9" s="4">
        <v>882951</v>
      </c>
      <c r="M9" s="4">
        <v>443524</v>
      </c>
      <c r="N9" s="60">
        <f>IF(O9=0,0,IF(L9=0,1,IF(M9&lt;0,0,IF(M9/L9&gt;1.2,IF((M9/L9-1.2)*0.1+1.2&gt;1.3,1.3,(M9/L9-1.2)*0.1+1.2),M9/L9))))</f>
        <v>0.50232006079612568</v>
      </c>
      <c r="O9" s="4">
        <v>15</v>
      </c>
      <c r="P9" s="24">
        <f>(B9*C9+J9*K9+N9*O9)/(C9+K9+O9)</f>
        <v>0.80299557582093084</v>
      </c>
      <c r="Q9" s="48">
        <v>565350</v>
      </c>
      <c r="R9" s="19">
        <f>ROUND(Q9/11*11,1)</f>
        <v>565350</v>
      </c>
      <c r="S9" s="19">
        <f>ROUND(P9*R9,1)</f>
        <v>453973.5</v>
      </c>
      <c r="T9" s="19">
        <f>S9-R9</f>
        <v>-111376.5</v>
      </c>
      <c r="U9" s="19">
        <v>14469.3</v>
      </c>
      <c r="V9" s="19">
        <f>S9-U9</f>
        <v>439504.2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v>39544.5</v>
      </c>
      <c r="AE9" s="19">
        <v>11652.2</v>
      </c>
      <c r="AF9" s="19">
        <v>36615.599999999999</v>
      </c>
      <c r="AG9" s="19">
        <v>69085.899999999994</v>
      </c>
      <c r="AH9" s="19">
        <v>32038.7</v>
      </c>
      <c r="AI9" s="19">
        <f>ROUND(V9-SUM(W9:AH9),1)</f>
        <v>41270.300000000003</v>
      </c>
      <c r="AJ9" s="41"/>
      <c r="AK9" s="41"/>
      <c r="AL9" s="42"/>
      <c r="AM9" s="19">
        <f>IF(OR(AJ9="+",AK9="+",AL9="+"),0,IF(AI9&lt;0,0,AI9))</f>
        <v>41270.300000000003</v>
      </c>
      <c r="AN9" s="19">
        <f>ROUND(IF((Q9-SUM(W9:AH9)-AI9)&gt;0,AM9,Q9-SUM(W9:AH9)),1)</f>
        <v>41270.300000000003</v>
      </c>
      <c r="AO9" s="19">
        <f>AM9-AN9</f>
        <v>0</v>
      </c>
      <c r="AP9" s="1"/>
      <c r="AQ9" s="36"/>
      <c r="AR9" s="36"/>
      <c r="AS9" s="36"/>
      <c r="AT9" s="1"/>
    </row>
    <row r="10" spans="1:46" s="2" customFormat="1" ht="17.100000000000001" customHeight="1">
      <c r="A10" s="5" t="s">
        <v>6</v>
      </c>
      <c r="B10" s="4">
        <v>1</v>
      </c>
      <c r="C10" s="4">
        <v>10</v>
      </c>
      <c r="D10" s="4" t="s">
        <v>71</v>
      </c>
      <c r="E10" s="4" t="s">
        <v>71</v>
      </c>
      <c r="F10" s="4" t="s">
        <v>71</v>
      </c>
      <c r="G10" s="4">
        <v>15</v>
      </c>
      <c r="H10" s="4">
        <v>200</v>
      </c>
      <c r="I10" s="41">
        <v>196.9</v>
      </c>
      <c r="J10" s="60">
        <f t="shared" ref="J10:J17" si="3">IF(K10=0,0,IF(H10=0,1,IF(I10&lt;0,0,IF(I10/H10&gt;1.2,IF((I10/H10-1.2)*0.1+1.2&gt;1.3,1.3,(I10/H10-1.2)*0.1+1.2),I10/H10))))</f>
        <v>0.98450000000000004</v>
      </c>
      <c r="K10" s="4">
        <v>20</v>
      </c>
      <c r="L10" s="4">
        <v>173697</v>
      </c>
      <c r="M10" s="4">
        <v>45592</v>
      </c>
      <c r="N10" s="60">
        <f t="shared" ref="N10:N46" si="4">IF(O10=0,0,IF(L10=0,1,IF(M10&lt;0,0,IF(M10/L10&gt;1.2,IF((M10/L10-1.2)*0.1+1.2&gt;1.3,1.3,(M10/L10-1.2)*0.1+1.2),M10/L10))))</f>
        <v>0.26248006586181682</v>
      </c>
      <c r="O10" s="4">
        <v>15</v>
      </c>
      <c r="P10" s="24">
        <f t="shared" ref="P10:P18" si="5">(B10*C10+J10*K10+N10*O10)/(C10+K10+O10)</f>
        <v>0.74727113306505011</v>
      </c>
      <c r="Q10" s="48">
        <v>672631</v>
      </c>
      <c r="R10" s="19">
        <f t="shared" ref="R10:R18" si="6">ROUND(Q10/11*11,1)</f>
        <v>672631</v>
      </c>
      <c r="S10" s="19">
        <f t="shared" ref="S10:S18" si="7">ROUND(P10*R10,1)</f>
        <v>502637.7</v>
      </c>
      <c r="T10" s="19">
        <f t="shared" ref="T10:T18" si="8">S10-R10</f>
        <v>-169993.3</v>
      </c>
      <c r="U10" s="19">
        <v>27945.5</v>
      </c>
      <c r="V10" s="19">
        <f t="shared" ref="V10:V18" si="9">S10-U10</f>
        <v>474692.2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v>12979.2</v>
      </c>
      <c r="AE10" s="19">
        <v>35529.300000000003</v>
      </c>
      <c r="AF10" s="19">
        <v>33456.800000000003</v>
      </c>
      <c r="AG10" s="19">
        <v>69410.2</v>
      </c>
      <c r="AH10" s="19">
        <v>54413.1</v>
      </c>
      <c r="AI10" s="19">
        <f t="shared" ref="AI10:AI46" si="10">ROUND(V10-SUM(W10:AH10),1)</f>
        <v>45694.3</v>
      </c>
      <c r="AJ10" s="41"/>
      <c r="AK10" s="41"/>
      <c r="AL10" s="42"/>
      <c r="AM10" s="19">
        <f t="shared" ref="AM10:AM45" si="11">IF(OR(AJ10="+",AK10="+",AL10="+"),0,IF(AI10&lt;0,0,AI10))</f>
        <v>45694.3</v>
      </c>
      <c r="AN10" s="19">
        <f t="shared" ref="AN10:AN46" si="12">ROUND(IF((Q10-SUM(W10:AH10)-AI10)&gt;0,AM10,Q10-SUM(W10:AH10)),1)</f>
        <v>45694.3</v>
      </c>
      <c r="AO10" s="19">
        <f t="shared" ref="AO10:AO18" si="13">AM10-AN10</f>
        <v>0</v>
      </c>
      <c r="AP10" s="1"/>
      <c r="AQ10" s="36"/>
      <c r="AR10" s="36"/>
      <c r="AS10" s="36"/>
      <c r="AT10" s="1"/>
    </row>
    <row r="11" spans="1:46" s="2" customFormat="1" ht="17.100000000000001" customHeight="1">
      <c r="A11" s="5" t="s">
        <v>7</v>
      </c>
      <c r="B11" s="4">
        <v>1</v>
      </c>
      <c r="C11" s="4">
        <v>10</v>
      </c>
      <c r="D11" s="4" t="s">
        <v>71</v>
      </c>
      <c r="E11" s="4" t="s">
        <v>71</v>
      </c>
      <c r="F11" s="4" t="s">
        <v>71</v>
      </c>
      <c r="G11" s="4">
        <v>15</v>
      </c>
      <c r="H11" s="4">
        <v>200</v>
      </c>
      <c r="I11" s="41">
        <v>193</v>
      </c>
      <c r="J11" s="60">
        <f t="shared" si="3"/>
        <v>0.96499999999999997</v>
      </c>
      <c r="K11" s="4">
        <v>20</v>
      </c>
      <c r="L11" s="4">
        <v>28641</v>
      </c>
      <c r="M11" s="4">
        <v>37587</v>
      </c>
      <c r="N11" s="60">
        <f t="shared" si="4"/>
        <v>1.2112349429140044</v>
      </c>
      <c r="O11" s="4">
        <v>15</v>
      </c>
      <c r="P11" s="24">
        <f t="shared" si="5"/>
        <v>1.0548560920824459</v>
      </c>
      <c r="Q11" s="48">
        <v>215062</v>
      </c>
      <c r="R11" s="19">
        <f t="shared" si="6"/>
        <v>215062</v>
      </c>
      <c r="S11" s="19">
        <f t="shared" si="7"/>
        <v>226859.5</v>
      </c>
      <c r="T11" s="19">
        <f t="shared" si="8"/>
        <v>11797.5</v>
      </c>
      <c r="U11" s="19">
        <v>6927.2</v>
      </c>
      <c r="V11" s="19">
        <f t="shared" si="9"/>
        <v>219932.3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v>16991.3</v>
      </c>
      <c r="AE11" s="19">
        <v>14641.8</v>
      </c>
      <c r="AF11" s="19">
        <v>16020.2</v>
      </c>
      <c r="AG11" s="19">
        <v>27679.5</v>
      </c>
      <c r="AH11" s="19">
        <v>33477.1</v>
      </c>
      <c r="AI11" s="19">
        <f t="shared" si="10"/>
        <v>20623.599999999999</v>
      </c>
      <c r="AJ11" s="41"/>
      <c r="AK11" s="41"/>
      <c r="AL11" s="42"/>
      <c r="AM11" s="19">
        <f t="shared" si="11"/>
        <v>20623.599999999999</v>
      </c>
      <c r="AN11" s="19">
        <f t="shared" si="12"/>
        <v>15753.3</v>
      </c>
      <c r="AO11" s="19">
        <f t="shared" si="13"/>
        <v>4870.2999999999993</v>
      </c>
      <c r="AP11" s="1"/>
      <c r="AQ11" s="36"/>
      <c r="AR11" s="36"/>
      <c r="AS11" s="36"/>
      <c r="AT11" s="1"/>
    </row>
    <row r="12" spans="1:46" s="2" customFormat="1" ht="17.100000000000001" customHeight="1">
      <c r="A12" s="5" t="s">
        <v>8</v>
      </c>
      <c r="B12" s="4">
        <v>1</v>
      </c>
      <c r="C12" s="4">
        <v>10</v>
      </c>
      <c r="D12" s="4" t="s">
        <v>71</v>
      </c>
      <c r="E12" s="4" t="s">
        <v>71</v>
      </c>
      <c r="F12" s="4" t="s">
        <v>71</v>
      </c>
      <c r="G12" s="4">
        <v>15</v>
      </c>
      <c r="H12" s="4">
        <v>200</v>
      </c>
      <c r="I12" s="41">
        <v>197.7</v>
      </c>
      <c r="J12" s="60">
        <f t="shared" si="3"/>
        <v>0.98849999999999993</v>
      </c>
      <c r="K12" s="4">
        <v>20</v>
      </c>
      <c r="L12" s="4">
        <v>19197</v>
      </c>
      <c r="M12" s="4">
        <v>23619</v>
      </c>
      <c r="N12" s="60">
        <f t="shared" si="4"/>
        <v>1.2030348491951868</v>
      </c>
      <c r="O12" s="4">
        <v>15</v>
      </c>
      <c r="P12" s="24">
        <f t="shared" si="5"/>
        <v>1.0625671719539511</v>
      </c>
      <c r="Q12" s="48">
        <v>122364</v>
      </c>
      <c r="R12" s="19">
        <f t="shared" si="6"/>
        <v>122364</v>
      </c>
      <c r="S12" s="19">
        <f t="shared" si="7"/>
        <v>130020</v>
      </c>
      <c r="T12" s="19">
        <f t="shared" si="8"/>
        <v>7656</v>
      </c>
      <c r="U12" s="19">
        <v>4553.7</v>
      </c>
      <c r="V12" s="19">
        <f t="shared" si="9"/>
        <v>125466.3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v>10168.6</v>
      </c>
      <c r="AE12" s="19">
        <v>7052.6</v>
      </c>
      <c r="AF12" s="19">
        <v>9918</v>
      </c>
      <c r="AG12" s="19">
        <v>16613.8</v>
      </c>
      <c r="AH12" s="19">
        <v>15406.6</v>
      </c>
      <c r="AI12" s="19">
        <f t="shared" si="10"/>
        <v>11820</v>
      </c>
      <c r="AJ12" s="41"/>
      <c r="AK12" s="41"/>
      <c r="AL12" s="42"/>
      <c r="AM12" s="19">
        <f t="shared" si="11"/>
        <v>11820</v>
      </c>
      <c r="AN12" s="19">
        <f t="shared" si="12"/>
        <v>8717.7000000000007</v>
      </c>
      <c r="AO12" s="19">
        <f t="shared" si="13"/>
        <v>3102.2999999999993</v>
      </c>
      <c r="AP12" s="1"/>
      <c r="AQ12" s="36"/>
      <c r="AR12" s="36"/>
      <c r="AS12" s="36"/>
      <c r="AT12" s="1"/>
    </row>
    <row r="13" spans="1:46" s="2" customFormat="1" ht="17.100000000000001" customHeight="1">
      <c r="A13" s="5" t="s">
        <v>9</v>
      </c>
      <c r="B13" s="4">
        <v>1</v>
      </c>
      <c r="C13" s="4">
        <v>10</v>
      </c>
      <c r="D13" s="4" t="s">
        <v>71</v>
      </c>
      <c r="E13" s="4" t="s">
        <v>71</v>
      </c>
      <c r="F13" s="4" t="s">
        <v>71</v>
      </c>
      <c r="G13" s="4">
        <v>15</v>
      </c>
      <c r="H13" s="4">
        <v>200</v>
      </c>
      <c r="I13" s="41">
        <v>176</v>
      </c>
      <c r="J13" s="60">
        <f t="shared" si="3"/>
        <v>0.88</v>
      </c>
      <c r="K13" s="4">
        <v>20</v>
      </c>
      <c r="L13" s="4">
        <v>9546</v>
      </c>
      <c r="M13" s="4">
        <v>20102</v>
      </c>
      <c r="N13" s="60">
        <f t="shared" si="4"/>
        <v>1.29058034778965</v>
      </c>
      <c r="O13" s="4">
        <v>15</v>
      </c>
      <c r="P13" s="24">
        <f t="shared" si="5"/>
        <v>1.04352678259655</v>
      </c>
      <c r="Q13" s="48">
        <v>98089</v>
      </c>
      <c r="R13" s="19">
        <f t="shared" si="6"/>
        <v>98089</v>
      </c>
      <c r="S13" s="19">
        <f t="shared" si="7"/>
        <v>102358.5</v>
      </c>
      <c r="T13" s="19">
        <f t="shared" si="8"/>
        <v>4269.5</v>
      </c>
      <c r="U13" s="19"/>
      <c r="V13" s="19">
        <f t="shared" si="9"/>
        <v>102358.5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v>9138.2999999999993</v>
      </c>
      <c r="AE13" s="19">
        <v>9138.2999999999993</v>
      </c>
      <c r="AF13" s="19">
        <v>7669.6</v>
      </c>
      <c r="AG13" s="19">
        <v>12362.2</v>
      </c>
      <c r="AH13" s="19">
        <v>9053.4</v>
      </c>
      <c r="AI13" s="19">
        <f t="shared" si="10"/>
        <v>9305.2999999999993</v>
      </c>
      <c r="AJ13" s="41"/>
      <c r="AK13" s="41"/>
      <c r="AL13" s="42"/>
      <c r="AM13" s="19">
        <f t="shared" si="11"/>
        <v>9305.2999999999993</v>
      </c>
      <c r="AN13" s="19">
        <f t="shared" si="12"/>
        <v>5035.8</v>
      </c>
      <c r="AO13" s="19">
        <f t="shared" si="13"/>
        <v>4269.4999999999991</v>
      </c>
      <c r="AP13" s="1"/>
      <c r="AQ13" s="36"/>
      <c r="AR13" s="36"/>
      <c r="AS13" s="36"/>
      <c r="AT13" s="1"/>
    </row>
    <row r="14" spans="1:46" s="2" customFormat="1" ht="17.100000000000001" customHeight="1">
      <c r="A14" s="5" t="s">
        <v>10</v>
      </c>
      <c r="B14" s="4">
        <v>1</v>
      </c>
      <c r="C14" s="4">
        <v>10</v>
      </c>
      <c r="D14" s="4" t="s">
        <v>71</v>
      </c>
      <c r="E14" s="4" t="s">
        <v>71</v>
      </c>
      <c r="F14" s="4" t="s">
        <v>71</v>
      </c>
      <c r="G14" s="4">
        <v>15</v>
      </c>
      <c r="H14" s="4">
        <v>200</v>
      </c>
      <c r="I14" s="41">
        <v>184</v>
      </c>
      <c r="J14" s="60">
        <f t="shared" si="3"/>
        <v>0.92</v>
      </c>
      <c r="K14" s="4">
        <v>20</v>
      </c>
      <c r="L14" s="4">
        <v>7425</v>
      </c>
      <c r="M14" s="4">
        <v>10324</v>
      </c>
      <c r="N14" s="60">
        <f t="shared" si="4"/>
        <v>1.2190437710437709</v>
      </c>
      <c r="O14" s="4">
        <v>15</v>
      </c>
      <c r="P14" s="24">
        <f t="shared" si="5"/>
        <v>1.037459034792368</v>
      </c>
      <c r="Q14" s="48">
        <v>58464</v>
      </c>
      <c r="R14" s="19">
        <f t="shared" si="6"/>
        <v>58464</v>
      </c>
      <c r="S14" s="19">
        <f t="shared" si="7"/>
        <v>60654</v>
      </c>
      <c r="T14" s="19">
        <f t="shared" si="8"/>
        <v>2190</v>
      </c>
      <c r="U14" s="19">
        <v>280.5</v>
      </c>
      <c r="V14" s="19">
        <f t="shared" si="9"/>
        <v>60373.5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v>4593.3</v>
      </c>
      <c r="AE14" s="19">
        <v>4527.2</v>
      </c>
      <c r="AF14" s="19">
        <v>4040</v>
      </c>
      <c r="AG14" s="19">
        <v>7092.3</v>
      </c>
      <c r="AH14" s="19">
        <v>11416</v>
      </c>
      <c r="AI14" s="19">
        <f t="shared" si="10"/>
        <v>5514</v>
      </c>
      <c r="AJ14" s="41"/>
      <c r="AK14" s="41"/>
      <c r="AL14" s="42"/>
      <c r="AM14" s="19">
        <f t="shared" si="11"/>
        <v>5514</v>
      </c>
      <c r="AN14" s="19">
        <f t="shared" si="12"/>
        <v>3604.5</v>
      </c>
      <c r="AO14" s="19">
        <f t="shared" si="13"/>
        <v>1909.5</v>
      </c>
      <c r="AP14" s="1"/>
      <c r="AQ14" s="36"/>
      <c r="AR14" s="36"/>
      <c r="AS14" s="36"/>
    </row>
    <row r="15" spans="1:46" s="2" customFormat="1" ht="16.5" customHeight="1">
      <c r="A15" s="5" t="s">
        <v>11</v>
      </c>
      <c r="B15" s="4">
        <v>1</v>
      </c>
      <c r="C15" s="4">
        <v>10</v>
      </c>
      <c r="D15" s="4" t="s">
        <v>71</v>
      </c>
      <c r="E15" s="4" t="s">
        <v>71</v>
      </c>
      <c r="F15" s="4" t="s">
        <v>71</v>
      </c>
      <c r="G15" s="4">
        <v>15</v>
      </c>
      <c r="H15" s="4">
        <v>200</v>
      </c>
      <c r="I15" s="41">
        <v>187</v>
      </c>
      <c r="J15" s="60">
        <f t="shared" si="3"/>
        <v>0.93500000000000005</v>
      </c>
      <c r="K15" s="4">
        <v>20</v>
      </c>
      <c r="L15" s="4">
        <v>9288</v>
      </c>
      <c r="M15" s="4">
        <v>11826</v>
      </c>
      <c r="N15" s="60">
        <f t="shared" si="4"/>
        <v>1.2073255813953487</v>
      </c>
      <c r="O15" s="4">
        <v>15</v>
      </c>
      <c r="P15" s="24">
        <f t="shared" si="5"/>
        <v>1.0402196382428941</v>
      </c>
      <c r="Q15" s="48">
        <v>102191</v>
      </c>
      <c r="R15" s="19">
        <f t="shared" si="6"/>
        <v>102191</v>
      </c>
      <c r="S15" s="19">
        <f t="shared" si="7"/>
        <v>106301.1</v>
      </c>
      <c r="T15" s="19">
        <f t="shared" si="8"/>
        <v>4110.1000000000058</v>
      </c>
      <c r="U15" s="19"/>
      <c r="V15" s="19">
        <f t="shared" si="9"/>
        <v>106301.1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v>8362</v>
      </c>
      <c r="AE15" s="19">
        <v>7512.8</v>
      </c>
      <c r="AF15" s="19">
        <v>8657.5</v>
      </c>
      <c r="AG15" s="19">
        <v>21160.7</v>
      </c>
      <c r="AH15" s="19">
        <v>9134.4</v>
      </c>
      <c r="AI15" s="19">
        <f t="shared" si="10"/>
        <v>9663.7999999999993</v>
      </c>
      <c r="AJ15" s="41"/>
      <c r="AK15" s="41"/>
      <c r="AL15" s="42"/>
      <c r="AM15" s="19">
        <f t="shared" si="11"/>
        <v>9663.7999999999993</v>
      </c>
      <c r="AN15" s="19">
        <f t="shared" si="12"/>
        <v>5553.7</v>
      </c>
      <c r="AO15" s="19">
        <f t="shared" si="13"/>
        <v>4110.0999999999995</v>
      </c>
      <c r="AP15" s="1"/>
      <c r="AQ15" s="36"/>
      <c r="AR15" s="36"/>
      <c r="AS15" s="36"/>
    </row>
    <row r="16" spans="1:46" s="2" customFormat="1" ht="17.100000000000001" customHeight="1">
      <c r="A16" s="34" t="s">
        <v>12</v>
      </c>
      <c r="B16" s="4">
        <v>1</v>
      </c>
      <c r="C16" s="4">
        <v>10</v>
      </c>
      <c r="D16" s="4" t="s">
        <v>71</v>
      </c>
      <c r="E16" s="4" t="s">
        <v>71</v>
      </c>
      <c r="F16" s="4" t="s">
        <v>71</v>
      </c>
      <c r="G16" s="4">
        <v>15</v>
      </c>
      <c r="H16" s="4">
        <v>200</v>
      </c>
      <c r="I16" s="41">
        <v>200</v>
      </c>
      <c r="J16" s="60">
        <f t="shared" si="3"/>
        <v>1</v>
      </c>
      <c r="K16" s="4">
        <v>20</v>
      </c>
      <c r="L16" s="4">
        <v>4599</v>
      </c>
      <c r="M16" s="4">
        <v>4804</v>
      </c>
      <c r="N16" s="60">
        <f t="shared" si="4"/>
        <v>1.0445749075886062</v>
      </c>
      <c r="O16" s="4">
        <v>15</v>
      </c>
      <c r="P16" s="24">
        <f t="shared" si="5"/>
        <v>1.0148583025295355</v>
      </c>
      <c r="Q16" s="48">
        <v>106170</v>
      </c>
      <c r="R16" s="19">
        <f t="shared" si="6"/>
        <v>106170</v>
      </c>
      <c r="S16" s="19">
        <f t="shared" si="7"/>
        <v>107747.5</v>
      </c>
      <c r="T16" s="19">
        <f t="shared" si="8"/>
        <v>1577.5</v>
      </c>
      <c r="U16" s="19">
        <v>5343.8</v>
      </c>
      <c r="V16" s="19">
        <f t="shared" si="9"/>
        <v>102403.7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v>6570.4</v>
      </c>
      <c r="AE16" s="19">
        <v>6206.7</v>
      </c>
      <c r="AF16" s="19">
        <v>6674</v>
      </c>
      <c r="AG16" s="19">
        <v>30309</v>
      </c>
      <c r="AH16" s="19">
        <v>5721.7</v>
      </c>
      <c r="AI16" s="19">
        <f t="shared" si="10"/>
        <v>9795.2000000000007</v>
      </c>
      <c r="AJ16" s="41"/>
      <c r="AK16" s="41"/>
      <c r="AL16" s="42"/>
      <c r="AM16" s="19">
        <f t="shared" si="11"/>
        <v>9795.2000000000007</v>
      </c>
      <c r="AN16" s="19">
        <f t="shared" si="12"/>
        <v>9795.2000000000007</v>
      </c>
      <c r="AO16" s="19">
        <f t="shared" si="13"/>
        <v>0</v>
      </c>
      <c r="AP16" s="1"/>
      <c r="AQ16" s="36"/>
      <c r="AR16" s="36"/>
      <c r="AS16" s="36"/>
    </row>
    <row r="17" spans="1:46" s="2" customFormat="1" ht="17.100000000000001" customHeight="1">
      <c r="A17" s="5" t="s">
        <v>13</v>
      </c>
      <c r="B17" s="4">
        <v>1</v>
      </c>
      <c r="C17" s="4">
        <v>10</v>
      </c>
      <c r="D17" s="4" t="s">
        <v>71</v>
      </c>
      <c r="E17" s="4" t="s">
        <v>71</v>
      </c>
      <c r="F17" s="4" t="s">
        <v>71</v>
      </c>
      <c r="G17" s="4">
        <v>15</v>
      </c>
      <c r="H17" s="4">
        <v>200</v>
      </c>
      <c r="I17" s="41">
        <v>196</v>
      </c>
      <c r="J17" s="60">
        <f t="shared" si="3"/>
        <v>0.98</v>
      </c>
      <c r="K17" s="4">
        <v>20</v>
      </c>
      <c r="L17" s="4">
        <v>37293</v>
      </c>
      <c r="M17" s="4">
        <v>63223</v>
      </c>
      <c r="N17" s="60">
        <f t="shared" si="4"/>
        <v>1.2495304748880487</v>
      </c>
      <c r="O17" s="4">
        <v>15</v>
      </c>
      <c r="P17" s="24">
        <f t="shared" si="5"/>
        <v>1.074287936073794</v>
      </c>
      <c r="Q17" s="48">
        <v>92021</v>
      </c>
      <c r="R17" s="19">
        <f t="shared" si="6"/>
        <v>92021</v>
      </c>
      <c r="S17" s="19">
        <f t="shared" si="7"/>
        <v>98857.1</v>
      </c>
      <c r="T17" s="19">
        <f t="shared" si="8"/>
        <v>6836.1000000000058</v>
      </c>
      <c r="U17" s="19">
        <v>2016.1</v>
      </c>
      <c r="V17" s="19">
        <f t="shared" si="9"/>
        <v>96841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v>8387.2999999999993</v>
      </c>
      <c r="AE17" s="19">
        <v>8160.4</v>
      </c>
      <c r="AF17" s="19">
        <v>7458.5</v>
      </c>
      <c r="AG17" s="19">
        <v>11010</v>
      </c>
      <c r="AH17" s="19">
        <v>9288.2000000000007</v>
      </c>
      <c r="AI17" s="19">
        <f t="shared" si="10"/>
        <v>8987</v>
      </c>
      <c r="AJ17" s="41"/>
      <c r="AK17" s="41"/>
      <c r="AL17" s="42"/>
      <c r="AM17" s="19">
        <f t="shared" si="11"/>
        <v>8987</v>
      </c>
      <c r="AN17" s="19">
        <f t="shared" si="12"/>
        <v>4167</v>
      </c>
      <c r="AO17" s="19">
        <f t="shared" si="13"/>
        <v>4820</v>
      </c>
      <c r="AP17" s="1"/>
      <c r="AQ17" s="36"/>
      <c r="AR17" s="36"/>
      <c r="AS17" s="36"/>
    </row>
    <row r="18" spans="1:46" s="2" customFormat="1" ht="17.100000000000001" customHeight="1">
      <c r="A18" s="5" t="s">
        <v>14</v>
      </c>
      <c r="B18" s="4">
        <v>1</v>
      </c>
      <c r="C18" s="4">
        <v>10</v>
      </c>
      <c r="D18" s="4" t="s">
        <v>71</v>
      </c>
      <c r="E18" s="4" t="s">
        <v>71</v>
      </c>
      <c r="F18" s="4" t="s">
        <v>71</v>
      </c>
      <c r="G18" s="4">
        <v>15</v>
      </c>
      <c r="H18" s="4">
        <v>200</v>
      </c>
      <c r="I18" s="41">
        <v>195.7</v>
      </c>
      <c r="J18" s="60">
        <f>IF(K18=0,0,IF(H18=0,1,IF(I18&lt;0,0,IF(I18/H18&gt;1.2,IF((I18/H18-1.2)*0.1+1.2&gt;1.3,1.3,(I18/H18-1.2)*0.1+1.2),I18/H18))))</f>
        <v>0.97849999999999993</v>
      </c>
      <c r="K18" s="4">
        <v>20</v>
      </c>
      <c r="L18" s="4">
        <v>6315</v>
      </c>
      <c r="M18" s="4">
        <v>5168</v>
      </c>
      <c r="N18" s="60">
        <f t="shared" si="4"/>
        <v>0.8183689627870151</v>
      </c>
      <c r="O18" s="4">
        <v>15</v>
      </c>
      <c r="P18" s="24">
        <f t="shared" si="5"/>
        <v>0.92990076537344946</v>
      </c>
      <c r="Q18" s="48">
        <v>68574</v>
      </c>
      <c r="R18" s="19">
        <f t="shared" si="6"/>
        <v>68574</v>
      </c>
      <c r="S18" s="19">
        <f t="shared" si="7"/>
        <v>63767</v>
      </c>
      <c r="T18" s="19">
        <f t="shared" si="8"/>
        <v>-4807</v>
      </c>
      <c r="U18" s="19">
        <v>3936.2</v>
      </c>
      <c r="V18" s="19">
        <f t="shared" si="9"/>
        <v>59830.8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v>3819.1</v>
      </c>
      <c r="AE18" s="19">
        <v>5407.2</v>
      </c>
      <c r="AF18" s="19">
        <v>3440.8</v>
      </c>
      <c r="AG18" s="19">
        <v>11640.6</v>
      </c>
      <c r="AH18" s="19">
        <v>7482.1</v>
      </c>
      <c r="AI18" s="19">
        <f t="shared" si="10"/>
        <v>5797</v>
      </c>
      <c r="AJ18" s="41"/>
      <c r="AK18" s="41"/>
      <c r="AL18" s="42"/>
      <c r="AM18" s="19">
        <f t="shared" si="11"/>
        <v>5797</v>
      </c>
      <c r="AN18" s="19">
        <f t="shared" si="12"/>
        <v>5797</v>
      </c>
      <c r="AO18" s="19">
        <f t="shared" si="13"/>
        <v>0</v>
      </c>
      <c r="AP18" s="1"/>
      <c r="AQ18" s="36"/>
      <c r="AR18" s="36"/>
      <c r="AS18" s="36"/>
    </row>
    <row r="19" spans="1:46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62"/>
      <c r="J19" s="9"/>
      <c r="K19" s="9"/>
      <c r="L19" s="61">
        <f>SUM(L20:L46)</f>
        <v>510507</v>
      </c>
      <c r="M19" s="61">
        <f>SUM(M20:M46)</f>
        <v>747890</v>
      </c>
      <c r="N19" s="52">
        <f>IF(M19/L19&gt;1.2,IF((M19/L19-1.2)*0.1+1.2&gt;1.3,1.3,(M19/L19-1.2)*0.1+1.2),M19/L19)</f>
        <v>1.2264994603404067</v>
      </c>
      <c r="O19" s="9"/>
      <c r="P19" s="10"/>
      <c r="Q19" s="45">
        <f t="shared" ref="Q19:AI19" si="14">SUM(Q20:Q46)</f>
        <v>1537596</v>
      </c>
      <c r="R19" s="18">
        <f t="shared" si="14"/>
        <v>1537596</v>
      </c>
      <c r="S19" s="18">
        <f t="shared" si="14"/>
        <v>1526215.9</v>
      </c>
      <c r="T19" s="18">
        <f t="shared" si="14"/>
        <v>-11380.100000000013</v>
      </c>
      <c r="U19" s="18">
        <f t="shared" ref="U19:V19" si="15">SUM(U20:U46)</f>
        <v>27782.600000000002</v>
      </c>
      <c r="V19" s="18">
        <f t="shared" si="15"/>
        <v>1498433.3</v>
      </c>
      <c r="W19" s="18">
        <f t="shared" si="14"/>
        <v>7282.6</v>
      </c>
      <c r="X19" s="18">
        <f t="shared" si="14"/>
        <v>125631.70000000003</v>
      </c>
      <c r="Y19" s="18">
        <f t="shared" si="14"/>
        <v>12100</v>
      </c>
      <c r="Z19" s="18">
        <f t="shared" si="14"/>
        <v>119978.09999999999</v>
      </c>
      <c r="AA19" s="18">
        <f t="shared" si="14"/>
        <v>123267.1</v>
      </c>
      <c r="AB19" s="18">
        <f t="shared" si="14"/>
        <v>120718.5</v>
      </c>
      <c r="AC19" s="18">
        <f t="shared" si="14"/>
        <v>130276.2</v>
      </c>
      <c r="AD19" s="18">
        <f t="shared" si="14"/>
        <v>123404.90000000001</v>
      </c>
      <c r="AE19" s="18">
        <f t="shared" si="14"/>
        <v>124325.39999999998</v>
      </c>
      <c r="AF19" s="18">
        <f t="shared" si="14"/>
        <v>121519.70000000001</v>
      </c>
      <c r="AG19" s="18">
        <f t="shared" si="14"/>
        <v>217598.40000000002</v>
      </c>
      <c r="AH19" s="18">
        <f t="shared" si="14"/>
        <v>133362.10000000003</v>
      </c>
      <c r="AI19" s="18">
        <f t="shared" si="14"/>
        <v>138968.6</v>
      </c>
      <c r="AJ19" s="18"/>
      <c r="AK19" s="18"/>
      <c r="AL19" s="18"/>
      <c r="AM19" s="18">
        <f>SUM(AM20:AM46)</f>
        <v>138968.6</v>
      </c>
      <c r="AN19" s="18">
        <f t="shared" ref="AN19:AO19" si="16">SUM(AN20:AN46)</f>
        <v>130882.3</v>
      </c>
      <c r="AO19" s="18">
        <f t="shared" si="16"/>
        <v>8086.3</v>
      </c>
      <c r="AP19" s="1"/>
      <c r="AQ19" s="36"/>
      <c r="AR19" s="36"/>
      <c r="AS19" s="36"/>
      <c r="AT19" s="1"/>
    </row>
    <row r="20" spans="1:46" s="2" customFormat="1" ht="17.100000000000001" customHeight="1">
      <c r="A20" s="6" t="s">
        <v>0</v>
      </c>
      <c r="B20" s="4">
        <v>1</v>
      </c>
      <c r="C20" s="4">
        <v>10</v>
      </c>
      <c r="D20" s="4" t="s">
        <v>71</v>
      </c>
      <c r="E20" s="4" t="s">
        <v>71</v>
      </c>
      <c r="F20" s="4" t="s">
        <v>71</v>
      </c>
      <c r="G20" s="4">
        <v>10</v>
      </c>
      <c r="H20" s="4">
        <v>200</v>
      </c>
      <c r="I20" s="41">
        <v>200</v>
      </c>
      <c r="J20" s="60">
        <f>IF(K20=0,0,IF(H20=0,1,IF(I20&lt;0,0,IF(I20/H20&gt;1.2,IF((I20/H20-1.2)*0.1+1.2&gt;1.3,1.3,(I20/H20-1.2)*0.1+1.2),I20/H20))))</f>
        <v>1</v>
      </c>
      <c r="K20" s="4">
        <v>15</v>
      </c>
      <c r="L20" s="4">
        <v>2064</v>
      </c>
      <c r="M20" s="4">
        <v>898</v>
      </c>
      <c r="N20" s="60">
        <f t="shared" si="4"/>
        <v>0.43507751937984496</v>
      </c>
      <c r="O20" s="4">
        <v>5</v>
      </c>
      <c r="P20" s="24">
        <f>(B20*C20+J20*K20+N20*O20)/(C20+K20+O20)</f>
        <v>0.90584625322997414</v>
      </c>
      <c r="Q20" s="48">
        <v>34565</v>
      </c>
      <c r="R20" s="19">
        <f>ROUND(Q20/11*11,1)</f>
        <v>34565</v>
      </c>
      <c r="S20" s="19">
        <f>ROUND(P20*R20,1)</f>
        <v>31310.6</v>
      </c>
      <c r="T20" s="19">
        <f>S20-R20</f>
        <v>-3254.4000000000015</v>
      </c>
      <c r="U20" s="19">
        <v>1442</v>
      </c>
      <c r="V20" s="19">
        <f>S20-U20</f>
        <v>29868.6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v>2506</v>
      </c>
      <c r="AE20" s="19">
        <v>1796.8</v>
      </c>
      <c r="AF20" s="19">
        <v>3280.1</v>
      </c>
      <c r="AG20" s="19">
        <v>3625.8</v>
      </c>
      <c r="AH20" s="19">
        <v>2129.3000000000002</v>
      </c>
      <c r="AI20" s="19">
        <f t="shared" si="10"/>
        <v>2846.5</v>
      </c>
      <c r="AJ20" s="42"/>
      <c r="AK20" s="41"/>
      <c r="AL20" s="42"/>
      <c r="AM20" s="19">
        <f t="shared" si="11"/>
        <v>2846.5</v>
      </c>
      <c r="AN20" s="19">
        <f t="shared" si="12"/>
        <v>2846.5</v>
      </c>
      <c r="AO20" s="19">
        <f>AM20-AN20</f>
        <v>0</v>
      </c>
      <c r="AP20" s="1"/>
      <c r="AQ20" s="36"/>
      <c r="AR20" s="36"/>
      <c r="AS20" s="36"/>
      <c r="AT20" s="1"/>
    </row>
    <row r="21" spans="1:46" s="2" customFormat="1" ht="17.100000000000001" customHeight="1">
      <c r="A21" s="6" t="s">
        <v>18</v>
      </c>
      <c r="B21" s="4">
        <v>1</v>
      </c>
      <c r="C21" s="4">
        <v>10</v>
      </c>
      <c r="D21" s="4" t="s">
        <v>71</v>
      </c>
      <c r="E21" s="4" t="s">
        <v>71</v>
      </c>
      <c r="F21" s="4" t="s">
        <v>71</v>
      </c>
      <c r="G21" s="4">
        <v>10</v>
      </c>
      <c r="H21" s="4">
        <v>200</v>
      </c>
      <c r="I21" s="41">
        <v>199</v>
      </c>
      <c r="J21" s="60">
        <f t="shared" ref="J21:J46" si="17">IF(K21=0,0,IF(H21=0,1,IF(I21&lt;0,0,IF(I21/H21&gt;1.2,IF((I21/H21-1.2)*0.1+1.2&gt;1.3,1.3,(I21/H21-1.2)*0.1+1.2),I21/H21))))</f>
        <v>0.995</v>
      </c>
      <c r="K21" s="4">
        <v>15</v>
      </c>
      <c r="L21" s="4">
        <v>11634</v>
      </c>
      <c r="M21" s="4">
        <v>13837</v>
      </c>
      <c r="N21" s="60">
        <f t="shared" si="4"/>
        <v>1.1893587760013753</v>
      </c>
      <c r="O21" s="4">
        <v>5</v>
      </c>
      <c r="P21" s="24">
        <f t="shared" ref="P21:P45" si="18">(B21*C21+J21*K21+N21*O21)/(C21+K21+O21)</f>
        <v>1.0290597960002292</v>
      </c>
      <c r="Q21" s="48">
        <v>63617</v>
      </c>
      <c r="R21" s="19">
        <f t="shared" ref="R21:R46" si="19">ROUND(Q21/11*11,1)</f>
        <v>63617</v>
      </c>
      <c r="S21" s="19">
        <f t="shared" ref="S21:S46" si="20">ROUND(P21*R21,1)</f>
        <v>65465.7</v>
      </c>
      <c r="T21" s="19">
        <f t="shared" ref="T21:T46" si="21">S21-R21</f>
        <v>1848.6999999999971</v>
      </c>
      <c r="U21" s="19">
        <v>1639.5</v>
      </c>
      <c r="V21" s="19">
        <f t="shared" ref="V21:V46" si="22">S21-U21</f>
        <v>63826.2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v>5174.7</v>
      </c>
      <c r="AE21" s="19">
        <v>7525.9</v>
      </c>
      <c r="AF21" s="19">
        <v>5241.6000000000004</v>
      </c>
      <c r="AG21" s="19">
        <v>7055.7</v>
      </c>
      <c r="AH21" s="19">
        <v>5692</v>
      </c>
      <c r="AI21" s="19">
        <f t="shared" si="10"/>
        <v>5951.5</v>
      </c>
      <c r="AJ21" s="41"/>
      <c r="AK21" s="41"/>
      <c r="AL21" s="42"/>
      <c r="AM21" s="19">
        <f t="shared" si="11"/>
        <v>5951.5</v>
      </c>
      <c r="AN21" s="19">
        <f t="shared" si="12"/>
        <v>5742.3</v>
      </c>
      <c r="AO21" s="19">
        <f t="shared" ref="AO21:AO46" si="23">AM21-AN21</f>
        <v>209.19999999999982</v>
      </c>
      <c r="AP21" s="1"/>
      <c r="AQ21" s="36"/>
      <c r="AR21" s="36"/>
      <c r="AS21" s="36"/>
      <c r="AT21" s="1"/>
    </row>
    <row r="22" spans="1:46" s="2" customFormat="1" ht="17.100000000000001" customHeight="1">
      <c r="A22" s="6" t="s">
        <v>19</v>
      </c>
      <c r="B22" s="4">
        <v>1</v>
      </c>
      <c r="C22" s="4">
        <v>10</v>
      </c>
      <c r="D22" s="4" t="s">
        <v>71</v>
      </c>
      <c r="E22" s="4" t="s">
        <v>71</v>
      </c>
      <c r="F22" s="4" t="s">
        <v>71</v>
      </c>
      <c r="G22" s="4">
        <v>10</v>
      </c>
      <c r="H22" s="4">
        <v>200</v>
      </c>
      <c r="I22" s="41">
        <v>192</v>
      </c>
      <c r="J22" s="60">
        <f t="shared" si="17"/>
        <v>0.96</v>
      </c>
      <c r="K22" s="4">
        <v>15</v>
      </c>
      <c r="L22" s="4">
        <v>5391</v>
      </c>
      <c r="M22" s="4">
        <v>4331</v>
      </c>
      <c r="N22" s="60">
        <f t="shared" si="4"/>
        <v>0.80337599703209051</v>
      </c>
      <c r="O22" s="4">
        <v>5</v>
      </c>
      <c r="P22" s="24">
        <f t="shared" si="18"/>
        <v>0.9472293328386816</v>
      </c>
      <c r="Q22" s="48">
        <v>42561</v>
      </c>
      <c r="R22" s="19">
        <f t="shared" si="19"/>
        <v>42561</v>
      </c>
      <c r="S22" s="19">
        <f t="shared" si="20"/>
        <v>40315</v>
      </c>
      <c r="T22" s="19">
        <f t="shared" si="21"/>
        <v>-2246</v>
      </c>
      <c r="U22" s="19">
        <v>492.8</v>
      </c>
      <c r="V22" s="19">
        <f t="shared" si="22"/>
        <v>39822.199999999997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v>3633.2</v>
      </c>
      <c r="AE22" s="19">
        <v>1908.3</v>
      </c>
      <c r="AF22" s="19">
        <v>2902.8</v>
      </c>
      <c r="AG22" s="19">
        <v>4510.6000000000004</v>
      </c>
      <c r="AH22" s="19">
        <v>4642.5</v>
      </c>
      <c r="AI22" s="19">
        <f t="shared" si="10"/>
        <v>3665</v>
      </c>
      <c r="AJ22" s="41"/>
      <c r="AK22" s="41"/>
      <c r="AL22" s="42"/>
      <c r="AM22" s="19">
        <f t="shared" si="11"/>
        <v>3665</v>
      </c>
      <c r="AN22" s="19">
        <f t="shared" si="12"/>
        <v>3665</v>
      </c>
      <c r="AO22" s="19">
        <f t="shared" si="23"/>
        <v>0</v>
      </c>
      <c r="AP22" s="1"/>
      <c r="AQ22" s="36"/>
      <c r="AR22" s="36"/>
      <c r="AS22" s="36"/>
      <c r="AT22" s="1"/>
    </row>
    <row r="23" spans="1:46" s="2" customFormat="1" ht="17.100000000000001" customHeight="1">
      <c r="A23" s="6" t="s">
        <v>20</v>
      </c>
      <c r="B23" s="4">
        <v>1</v>
      </c>
      <c r="C23" s="4">
        <v>10</v>
      </c>
      <c r="D23" s="4" t="s">
        <v>71</v>
      </c>
      <c r="E23" s="4" t="s">
        <v>71</v>
      </c>
      <c r="F23" s="4" t="s">
        <v>71</v>
      </c>
      <c r="G23" s="4">
        <v>10</v>
      </c>
      <c r="H23" s="4">
        <v>200</v>
      </c>
      <c r="I23" s="41">
        <v>198.8</v>
      </c>
      <c r="J23" s="60">
        <f t="shared" si="17"/>
        <v>0.99400000000000011</v>
      </c>
      <c r="K23" s="4">
        <v>15</v>
      </c>
      <c r="L23" s="4">
        <v>3405</v>
      </c>
      <c r="M23" s="4">
        <v>6300</v>
      </c>
      <c r="N23" s="60">
        <f t="shared" si="4"/>
        <v>1.265022026431718</v>
      </c>
      <c r="O23" s="4">
        <v>5</v>
      </c>
      <c r="P23" s="24">
        <f t="shared" si="18"/>
        <v>1.0411703377386199</v>
      </c>
      <c r="Q23" s="48">
        <v>64439</v>
      </c>
      <c r="R23" s="19">
        <f t="shared" si="19"/>
        <v>64439</v>
      </c>
      <c r="S23" s="19">
        <f t="shared" si="20"/>
        <v>67092</v>
      </c>
      <c r="T23" s="19">
        <f t="shared" si="21"/>
        <v>2653</v>
      </c>
      <c r="U23" s="19">
        <v>1755.2</v>
      </c>
      <c r="V23" s="19">
        <f t="shared" si="22"/>
        <v>65336.800000000003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v>4003.5</v>
      </c>
      <c r="AE23" s="19">
        <v>4042</v>
      </c>
      <c r="AF23" s="19">
        <v>3796.8</v>
      </c>
      <c r="AG23" s="19">
        <v>20180.8</v>
      </c>
      <c r="AH23" s="19">
        <v>5791.9</v>
      </c>
      <c r="AI23" s="19">
        <f t="shared" si="10"/>
        <v>6099.3</v>
      </c>
      <c r="AJ23" s="41"/>
      <c r="AK23" s="41"/>
      <c r="AL23" s="42"/>
      <c r="AM23" s="19">
        <f t="shared" si="11"/>
        <v>6099.3</v>
      </c>
      <c r="AN23" s="19">
        <f t="shared" si="12"/>
        <v>5201.5</v>
      </c>
      <c r="AO23" s="19">
        <f t="shared" si="23"/>
        <v>897.80000000000018</v>
      </c>
      <c r="AP23" s="1"/>
      <c r="AQ23" s="36"/>
      <c r="AR23" s="36"/>
      <c r="AS23" s="36"/>
      <c r="AT23" s="1"/>
    </row>
    <row r="24" spans="1:46" s="2" customFormat="1" ht="17.100000000000001" customHeight="1">
      <c r="A24" s="6" t="s">
        <v>21</v>
      </c>
      <c r="B24" s="4">
        <v>1</v>
      </c>
      <c r="C24" s="4">
        <v>10</v>
      </c>
      <c r="D24" s="4" t="s">
        <v>71</v>
      </c>
      <c r="E24" s="4" t="s">
        <v>71</v>
      </c>
      <c r="F24" s="4" t="s">
        <v>71</v>
      </c>
      <c r="G24" s="4">
        <v>10</v>
      </c>
      <c r="H24" s="4">
        <v>200</v>
      </c>
      <c r="I24" s="41">
        <v>186</v>
      </c>
      <c r="J24" s="60">
        <f t="shared" si="17"/>
        <v>0.93</v>
      </c>
      <c r="K24" s="4">
        <v>15</v>
      </c>
      <c r="L24" s="4">
        <v>2481</v>
      </c>
      <c r="M24" s="4">
        <v>2932</v>
      </c>
      <c r="N24" s="60">
        <f t="shared" si="4"/>
        <v>1.1817815397017333</v>
      </c>
      <c r="O24" s="4">
        <v>5</v>
      </c>
      <c r="P24" s="24">
        <f t="shared" si="18"/>
        <v>0.99529692328362229</v>
      </c>
      <c r="Q24" s="48">
        <v>46603</v>
      </c>
      <c r="R24" s="19">
        <f t="shared" si="19"/>
        <v>46603</v>
      </c>
      <c r="S24" s="19">
        <f t="shared" si="20"/>
        <v>46383.8</v>
      </c>
      <c r="T24" s="19">
        <f t="shared" si="21"/>
        <v>-219.19999999999709</v>
      </c>
      <c r="U24" s="19"/>
      <c r="V24" s="19">
        <f t="shared" si="22"/>
        <v>46383.8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v>3797.2</v>
      </c>
      <c r="AE24" s="19">
        <v>5268.2</v>
      </c>
      <c r="AF24" s="19">
        <v>4577.3</v>
      </c>
      <c r="AG24" s="19">
        <v>5573.8</v>
      </c>
      <c r="AH24" s="19">
        <v>3964.5</v>
      </c>
      <c r="AI24" s="19">
        <f t="shared" si="10"/>
        <v>4216.7</v>
      </c>
      <c r="AJ24" s="41"/>
      <c r="AK24" s="41"/>
      <c r="AL24" s="42"/>
      <c r="AM24" s="19">
        <f t="shared" si="11"/>
        <v>4216.7</v>
      </c>
      <c r="AN24" s="19">
        <f t="shared" si="12"/>
        <v>4216.7</v>
      </c>
      <c r="AO24" s="19">
        <f t="shared" si="23"/>
        <v>0</v>
      </c>
      <c r="AP24" s="1"/>
      <c r="AQ24" s="36"/>
      <c r="AR24" s="36"/>
      <c r="AS24" s="36"/>
      <c r="AT24" s="1"/>
    </row>
    <row r="25" spans="1:46" s="2" customFormat="1" ht="17.100000000000001" customHeight="1">
      <c r="A25" s="6" t="s">
        <v>22</v>
      </c>
      <c r="B25" s="4">
        <v>1</v>
      </c>
      <c r="C25" s="4">
        <v>10</v>
      </c>
      <c r="D25" s="4" t="s">
        <v>71</v>
      </c>
      <c r="E25" s="4" t="s">
        <v>71</v>
      </c>
      <c r="F25" s="4" t="s">
        <v>71</v>
      </c>
      <c r="G25" s="4">
        <v>10</v>
      </c>
      <c r="H25" s="4">
        <v>200</v>
      </c>
      <c r="I25" s="41">
        <v>196</v>
      </c>
      <c r="J25" s="60">
        <f t="shared" si="17"/>
        <v>0.98</v>
      </c>
      <c r="K25" s="4">
        <v>15</v>
      </c>
      <c r="L25" s="4">
        <v>8082</v>
      </c>
      <c r="M25" s="4">
        <v>9793</v>
      </c>
      <c r="N25" s="60">
        <f t="shared" si="4"/>
        <v>1.2011705023509032</v>
      </c>
      <c r="O25" s="4">
        <v>5</v>
      </c>
      <c r="P25" s="24">
        <f t="shared" si="18"/>
        <v>1.0235284170584837</v>
      </c>
      <c r="Q25" s="48">
        <v>61585</v>
      </c>
      <c r="R25" s="19">
        <f t="shared" si="19"/>
        <v>61585</v>
      </c>
      <c r="S25" s="19">
        <f t="shared" si="20"/>
        <v>63034</v>
      </c>
      <c r="T25" s="19">
        <f t="shared" si="21"/>
        <v>1449</v>
      </c>
      <c r="U25" s="19"/>
      <c r="V25" s="19">
        <f t="shared" si="22"/>
        <v>63034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v>5574.7</v>
      </c>
      <c r="AE25" s="19">
        <v>5600.4</v>
      </c>
      <c r="AF25" s="19">
        <v>5474.1</v>
      </c>
      <c r="AG25" s="19">
        <v>7280.4</v>
      </c>
      <c r="AH25" s="19">
        <v>5500.4</v>
      </c>
      <c r="AI25" s="19">
        <f t="shared" si="10"/>
        <v>5730.3</v>
      </c>
      <c r="AJ25" s="42"/>
      <c r="AK25" s="41"/>
      <c r="AL25" s="42"/>
      <c r="AM25" s="19">
        <f t="shared" si="11"/>
        <v>5730.3</v>
      </c>
      <c r="AN25" s="19">
        <f t="shared" si="12"/>
        <v>4281.3</v>
      </c>
      <c r="AO25" s="19">
        <f t="shared" si="23"/>
        <v>1449</v>
      </c>
      <c r="AP25" s="1"/>
      <c r="AQ25" s="36"/>
      <c r="AR25" s="36"/>
      <c r="AS25" s="36"/>
      <c r="AT25" s="1"/>
    </row>
    <row r="26" spans="1:46" s="2" customFormat="1" ht="17.100000000000001" customHeight="1">
      <c r="A26" s="6" t="s">
        <v>23</v>
      </c>
      <c r="B26" s="4">
        <v>1</v>
      </c>
      <c r="C26" s="4">
        <v>10</v>
      </c>
      <c r="D26" s="4" t="s">
        <v>71</v>
      </c>
      <c r="E26" s="4" t="s">
        <v>71</v>
      </c>
      <c r="F26" s="4" t="s">
        <v>71</v>
      </c>
      <c r="G26" s="4">
        <v>10</v>
      </c>
      <c r="H26" s="4">
        <v>200</v>
      </c>
      <c r="I26" s="41">
        <v>185</v>
      </c>
      <c r="J26" s="60">
        <f t="shared" si="17"/>
        <v>0.92500000000000004</v>
      </c>
      <c r="K26" s="4">
        <v>15</v>
      </c>
      <c r="L26" s="4">
        <v>165402</v>
      </c>
      <c r="M26" s="4">
        <v>196335</v>
      </c>
      <c r="N26" s="60">
        <f t="shared" si="4"/>
        <v>1.187017085645881</v>
      </c>
      <c r="O26" s="4">
        <v>5</v>
      </c>
      <c r="P26" s="24">
        <f t="shared" si="18"/>
        <v>0.9936695142743136</v>
      </c>
      <c r="Q26" s="48">
        <v>103767</v>
      </c>
      <c r="R26" s="19">
        <f t="shared" si="19"/>
        <v>103767</v>
      </c>
      <c r="S26" s="19">
        <f t="shared" si="20"/>
        <v>103110.1</v>
      </c>
      <c r="T26" s="19">
        <f t="shared" si="21"/>
        <v>-656.89999999999418</v>
      </c>
      <c r="U26" s="19"/>
      <c r="V26" s="19">
        <f t="shared" si="22"/>
        <v>103110.1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v>8989.2000000000007</v>
      </c>
      <c r="AE26" s="19">
        <v>8260.7999999999993</v>
      </c>
      <c r="AF26" s="19">
        <v>6501.8</v>
      </c>
      <c r="AG26" s="19">
        <v>14789.6</v>
      </c>
      <c r="AH26" s="19">
        <v>10028.5</v>
      </c>
      <c r="AI26" s="19">
        <f t="shared" si="10"/>
        <v>9595</v>
      </c>
      <c r="AJ26" s="41"/>
      <c r="AK26" s="41"/>
      <c r="AL26" s="42"/>
      <c r="AM26" s="19">
        <f t="shared" si="11"/>
        <v>9595</v>
      </c>
      <c r="AN26" s="19">
        <f t="shared" si="12"/>
        <v>9595</v>
      </c>
      <c r="AO26" s="19">
        <f t="shared" si="23"/>
        <v>0</v>
      </c>
      <c r="AP26" s="1"/>
      <c r="AQ26" s="36"/>
      <c r="AR26" s="36"/>
      <c r="AS26" s="36"/>
      <c r="AT26" s="1"/>
    </row>
    <row r="27" spans="1:46" s="2" customFormat="1" ht="16.5" customHeight="1">
      <c r="A27" s="6" t="s">
        <v>24</v>
      </c>
      <c r="B27" s="4">
        <v>1</v>
      </c>
      <c r="C27" s="4">
        <v>10</v>
      </c>
      <c r="D27" s="4" t="s">
        <v>71</v>
      </c>
      <c r="E27" s="4" t="s">
        <v>71</v>
      </c>
      <c r="F27" s="4" t="s">
        <v>71</v>
      </c>
      <c r="G27" s="4">
        <v>10</v>
      </c>
      <c r="H27" s="4">
        <v>200</v>
      </c>
      <c r="I27" s="41">
        <v>196</v>
      </c>
      <c r="J27" s="60">
        <f t="shared" si="17"/>
        <v>0.98</v>
      </c>
      <c r="K27" s="4">
        <v>15</v>
      </c>
      <c r="L27" s="4">
        <v>2229</v>
      </c>
      <c r="M27" s="4">
        <v>3242</v>
      </c>
      <c r="N27" s="60">
        <f t="shared" si="4"/>
        <v>1.2254463885150291</v>
      </c>
      <c r="O27" s="4">
        <v>5</v>
      </c>
      <c r="P27" s="24">
        <f t="shared" si="18"/>
        <v>1.0275743980858383</v>
      </c>
      <c r="Q27" s="48">
        <v>25982</v>
      </c>
      <c r="R27" s="19">
        <f t="shared" si="19"/>
        <v>25982</v>
      </c>
      <c r="S27" s="19">
        <f t="shared" si="20"/>
        <v>26698.400000000001</v>
      </c>
      <c r="T27" s="19">
        <f t="shared" si="21"/>
        <v>716.40000000000146</v>
      </c>
      <c r="U27" s="19"/>
      <c r="V27" s="19">
        <f t="shared" si="22"/>
        <v>26698.400000000001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v>2301.6999999999998</v>
      </c>
      <c r="AE27" s="19">
        <v>2169.6999999999998</v>
      </c>
      <c r="AF27" s="19">
        <v>2520.1999999999998</v>
      </c>
      <c r="AG27" s="19">
        <v>3304.3</v>
      </c>
      <c r="AH27" s="19">
        <v>2467.3000000000002</v>
      </c>
      <c r="AI27" s="19">
        <f t="shared" si="10"/>
        <v>2427.1</v>
      </c>
      <c r="AJ27" s="41"/>
      <c r="AK27" s="41"/>
      <c r="AL27" s="42"/>
      <c r="AM27" s="19">
        <f t="shared" si="11"/>
        <v>2427.1</v>
      </c>
      <c r="AN27" s="19">
        <f t="shared" si="12"/>
        <v>1710.7</v>
      </c>
      <c r="AO27" s="19">
        <f t="shared" si="23"/>
        <v>716.39999999999986</v>
      </c>
      <c r="AP27" s="1"/>
      <c r="AQ27" s="36"/>
      <c r="AR27" s="36"/>
      <c r="AS27" s="36"/>
      <c r="AT27" s="1"/>
    </row>
    <row r="28" spans="1:46" s="2" customFormat="1" ht="17.100000000000001" customHeight="1">
      <c r="A28" s="6" t="s">
        <v>25</v>
      </c>
      <c r="B28" s="4">
        <v>1</v>
      </c>
      <c r="C28" s="4">
        <v>10</v>
      </c>
      <c r="D28" s="4" t="s">
        <v>71</v>
      </c>
      <c r="E28" s="4" t="s">
        <v>71</v>
      </c>
      <c r="F28" s="4" t="s">
        <v>71</v>
      </c>
      <c r="G28" s="4">
        <v>10</v>
      </c>
      <c r="H28" s="4">
        <v>200</v>
      </c>
      <c r="I28" s="41">
        <v>200</v>
      </c>
      <c r="J28" s="60">
        <f t="shared" si="17"/>
        <v>1</v>
      </c>
      <c r="K28" s="4">
        <v>15</v>
      </c>
      <c r="L28" s="4">
        <v>3819</v>
      </c>
      <c r="M28" s="4">
        <v>4219</v>
      </c>
      <c r="N28" s="60">
        <f t="shared" si="4"/>
        <v>1.104739460591778</v>
      </c>
      <c r="O28" s="4">
        <v>5</v>
      </c>
      <c r="P28" s="24">
        <f t="shared" si="18"/>
        <v>1.0174565767652963</v>
      </c>
      <c r="Q28" s="48">
        <v>48745</v>
      </c>
      <c r="R28" s="19">
        <f t="shared" si="19"/>
        <v>48745</v>
      </c>
      <c r="S28" s="19">
        <f t="shared" si="20"/>
        <v>49595.9</v>
      </c>
      <c r="T28" s="19">
        <f t="shared" si="21"/>
        <v>850.90000000000146</v>
      </c>
      <c r="U28" s="19">
        <v>2148.3000000000002</v>
      </c>
      <c r="V28" s="19">
        <f t="shared" si="22"/>
        <v>47447.6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v>3603.7</v>
      </c>
      <c r="AE28" s="19">
        <v>4466</v>
      </c>
      <c r="AF28" s="19">
        <v>3629.3</v>
      </c>
      <c r="AG28" s="19">
        <v>5674.1</v>
      </c>
      <c r="AH28" s="19">
        <v>5828.9</v>
      </c>
      <c r="AI28" s="19">
        <f t="shared" si="10"/>
        <v>4508.7</v>
      </c>
      <c r="AJ28" s="41"/>
      <c r="AK28" s="41"/>
      <c r="AL28" s="42"/>
      <c r="AM28" s="19">
        <f t="shared" si="11"/>
        <v>4508.7</v>
      </c>
      <c r="AN28" s="19">
        <f t="shared" si="12"/>
        <v>4508.7</v>
      </c>
      <c r="AO28" s="19">
        <f t="shared" si="23"/>
        <v>0</v>
      </c>
      <c r="AP28" s="1"/>
      <c r="AQ28" s="36"/>
      <c r="AR28" s="36"/>
      <c r="AS28" s="36"/>
      <c r="AT28" s="1"/>
    </row>
    <row r="29" spans="1:46" s="2" customFormat="1" ht="17.100000000000001" customHeight="1">
      <c r="A29" s="6" t="s">
        <v>26</v>
      </c>
      <c r="B29" s="4">
        <v>1</v>
      </c>
      <c r="C29" s="4">
        <v>10</v>
      </c>
      <c r="D29" s="4" t="s">
        <v>71</v>
      </c>
      <c r="E29" s="4" t="s">
        <v>71</v>
      </c>
      <c r="F29" s="4" t="s">
        <v>71</v>
      </c>
      <c r="G29" s="4">
        <v>10</v>
      </c>
      <c r="H29" s="4">
        <v>200</v>
      </c>
      <c r="I29" s="41">
        <v>183</v>
      </c>
      <c r="J29" s="60">
        <f t="shared" si="17"/>
        <v>0.91500000000000004</v>
      </c>
      <c r="K29" s="4">
        <v>15</v>
      </c>
      <c r="L29" s="4">
        <v>2310</v>
      </c>
      <c r="M29" s="4">
        <v>1490</v>
      </c>
      <c r="N29" s="60">
        <f t="shared" si="4"/>
        <v>0.64502164502164505</v>
      </c>
      <c r="O29" s="4">
        <v>5</v>
      </c>
      <c r="P29" s="24">
        <f t="shared" si="18"/>
        <v>0.89833694083694093</v>
      </c>
      <c r="Q29" s="48">
        <v>38290</v>
      </c>
      <c r="R29" s="19">
        <f t="shared" si="19"/>
        <v>38290</v>
      </c>
      <c r="S29" s="19">
        <f t="shared" si="20"/>
        <v>34397.300000000003</v>
      </c>
      <c r="T29" s="19">
        <f t="shared" si="21"/>
        <v>-3892.6999999999971</v>
      </c>
      <c r="U29" s="19">
        <v>319.7</v>
      </c>
      <c r="V29" s="19">
        <f t="shared" si="22"/>
        <v>34077.600000000006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v>2777.3</v>
      </c>
      <c r="AE29" s="19">
        <v>2713.8</v>
      </c>
      <c r="AF29" s="19">
        <v>1411.8</v>
      </c>
      <c r="AG29" s="19">
        <v>7386.6</v>
      </c>
      <c r="AH29" s="19">
        <v>2517.9</v>
      </c>
      <c r="AI29" s="19">
        <f t="shared" si="10"/>
        <v>3127</v>
      </c>
      <c r="AJ29" s="42"/>
      <c r="AK29" s="41"/>
      <c r="AL29" s="42"/>
      <c r="AM29" s="19">
        <f t="shared" si="11"/>
        <v>3127</v>
      </c>
      <c r="AN29" s="19">
        <f t="shared" si="12"/>
        <v>3127</v>
      </c>
      <c r="AO29" s="19">
        <f t="shared" si="23"/>
        <v>0</v>
      </c>
      <c r="AP29" s="1"/>
      <c r="AQ29" s="36"/>
      <c r="AR29" s="36"/>
      <c r="AS29" s="36"/>
      <c r="AT29" s="1"/>
    </row>
    <row r="30" spans="1:46" s="2" customFormat="1" ht="17.100000000000001" customHeight="1">
      <c r="A30" s="6" t="s">
        <v>27</v>
      </c>
      <c r="B30" s="4">
        <v>1</v>
      </c>
      <c r="C30" s="4">
        <v>10</v>
      </c>
      <c r="D30" s="4" t="s">
        <v>71</v>
      </c>
      <c r="E30" s="4" t="s">
        <v>71</v>
      </c>
      <c r="F30" s="4" t="s">
        <v>71</v>
      </c>
      <c r="G30" s="4">
        <v>10</v>
      </c>
      <c r="H30" s="4">
        <v>200</v>
      </c>
      <c r="I30" s="41">
        <v>200</v>
      </c>
      <c r="J30" s="60">
        <f t="shared" si="17"/>
        <v>1</v>
      </c>
      <c r="K30" s="4">
        <v>15</v>
      </c>
      <c r="L30" s="4">
        <v>22434</v>
      </c>
      <c r="M30" s="4">
        <v>35674</v>
      </c>
      <c r="N30" s="60">
        <f t="shared" si="4"/>
        <v>1.2390175626281537</v>
      </c>
      <c r="O30" s="4">
        <v>5</v>
      </c>
      <c r="P30" s="24">
        <f t="shared" si="18"/>
        <v>1.0398362604380256</v>
      </c>
      <c r="Q30" s="48">
        <v>37103</v>
      </c>
      <c r="R30" s="19">
        <f t="shared" si="19"/>
        <v>37103</v>
      </c>
      <c r="S30" s="19">
        <f t="shared" si="20"/>
        <v>38581</v>
      </c>
      <c r="T30" s="19">
        <f t="shared" si="21"/>
        <v>1478</v>
      </c>
      <c r="U30" s="19">
        <v>166.7</v>
      </c>
      <c r="V30" s="19">
        <f t="shared" si="22"/>
        <v>38414.300000000003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v>3326.3</v>
      </c>
      <c r="AE30" s="19">
        <v>3361.8</v>
      </c>
      <c r="AF30" s="19">
        <v>3331.4</v>
      </c>
      <c r="AG30" s="19">
        <v>4564.8999999999996</v>
      </c>
      <c r="AH30" s="19">
        <v>3557.3</v>
      </c>
      <c r="AI30" s="19">
        <f t="shared" si="10"/>
        <v>3507.3</v>
      </c>
      <c r="AJ30" s="41"/>
      <c r="AK30" s="41"/>
      <c r="AL30" s="42"/>
      <c r="AM30" s="19">
        <f t="shared" si="11"/>
        <v>3507.3</v>
      </c>
      <c r="AN30" s="19">
        <f t="shared" si="12"/>
        <v>2196</v>
      </c>
      <c r="AO30" s="19">
        <f t="shared" si="23"/>
        <v>1311.3000000000002</v>
      </c>
      <c r="AP30" s="1"/>
      <c r="AQ30" s="36"/>
      <c r="AR30" s="36"/>
      <c r="AS30" s="36"/>
      <c r="AT30" s="1"/>
    </row>
    <row r="31" spans="1:46" s="2" customFormat="1" ht="16.5" customHeight="1">
      <c r="A31" s="6" t="s">
        <v>28</v>
      </c>
      <c r="B31" s="4">
        <v>1</v>
      </c>
      <c r="C31" s="4">
        <v>10</v>
      </c>
      <c r="D31" s="4" t="s">
        <v>71</v>
      </c>
      <c r="E31" s="4" t="s">
        <v>71</v>
      </c>
      <c r="F31" s="4" t="s">
        <v>71</v>
      </c>
      <c r="G31" s="4">
        <v>10</v>
      </c>
      <c r="H31" s="4">
        <v>200</v>
      </c>
      <c r="I31" s="41">
        <v>198</v>
      </c>
      <c r="J31" s="60">
        <f t="shared" si="17"/>
        <v>0.99</v>
      </c>
      <c r="K31" s="4">
        <v>15</v>
      </c>
      <c r="L31" s="4">
        <v>16452</v>
      </c>
      <c r="M31" s="4">
        <v>14834</v>
      </c>
      <c r="N31" s="60">
        <f t="shared" si="4"/>
        <v>0.90165329443228792</v>
      </c>
      <c r="O31" s="4">
        <v>5</v>
      </c>
      <c r="P31" s="24">
        <f t="shared" si="18"/>
        <v>0.97860888240538135</v>
      </c>
      <c r="Q31" s="48">
        <v>83659</v>
      </c>
      <c r="R31" s="19">
        <f t="shared" si="19"/>
        <v>83659</v>
      </c>
      <c r="S31" s="19">
        <f t="shared" si="20"/>
        <v>81869.399999999994</v>
      </c>
      <c r="T31" s="19">
        <f t="shared" si="21"/>
        <v>-1789.6000000000058</v>
      </c>
      <c r="U31" s="19"/>
      <c r="V31" s="19">
        <f t="shared" si="22"/>
        <v>81869.399999999994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v>7414.5</v>
      </c>
      <c r="AE31" s="19">
        <v>5889.4</v>
      </c>
      <c r="AF31" s="19">
        <v>7104.3</v>
      </c>
      <c r="AG31" s="19">
        <v>10193.5</v>
      </c>
      <c r="AH31" s="19">
        <v>6752.3</v>
      </c>
      <c r="AI31" s="19">
        <f t="shared" si="10"/>
        <v>7442.7</v>
      </c>
      <c r="AJ31" s="42"/>
      <c r="AK31" s="41"/>
      <c r="AL31" s="42"/>
      <c r="AM31" s="19">
        <f t="shared" si="11"/>
        <v>7442.7</v>
      </c>
      <c r="AN31" s="19">
        <f t="shared" si="12"/>
        <v>7442.7</v>
      </c>
      <c r="AO31" s="19">
        <f t="shared" si="23"/>
        <v>0</v>
      </c>
      <c r="AP31" s="1"/>
      <c r="AQ31" s="36"/>
      <c r="AR31" s="36"/>
      <c r="AS31" s="36"/>
      <c r="AT31" s="1"/>
    </row>
    <row r="32" spans="1:46" s="2" customFormat="1" ht="17.100000000000001" customHeight="1">
      <c r="A32" s="6" t="s">
        <v>29</v>
      </c>
      <c r="B32" s="4">
        <v>1</v>
      </c>
      <c r="C32" s="4">
        <v>10</v>
      </c>
      <c r="D32" s="4" t="s">
        <v>71</v>
      </c>
      <c r="E32" s="4" t="s">
        <v>71</v>
      </c>
      <c r="F32" s="4" t="s">
        <v>71</v>
      </c>
      <c r="G32" s="4">
        <v>10</v>
      </c>
      <c r="H32" s="4">
        <v>200</v>
      </c>
      <c r="I32" s="41">
        <v>198</v>
      </c>
      <c r="J32" s="60">
        <f t="shared" si="17"/>
        <v>0.99</v>
      </c>
      <c r="K32" s="4">
        <v>15</v>
      </c>
      <c r="L32" s="4">
        <v>3150</v>
      </c>
      <c r="M32" s="4">
        <v>1699</v>
      </c>
      <c r="N32" s="60">
        <f t="shared" si="4"/>
        <v>0.53936507936507938</v>
      </c>
      <c r="O32" s="4">
        <v>5</v>
      </c>
      <c r="P32" s="24">
        <f t="shared" si="18"/>
        <v>0.91822751322751328</v>
      </c>
      <c r="Q32" s="48">
        <v>63303</v>
      </c>
      <c r="R32" s="19">
        <f t="shared" si="19"/>
        <v>63303</v>
      </c>
      <c r="S32" s="19">
        <f t="shared" si="20"/>
        <v>58126.6</v>
      </c>
      <c r="T32" s="19">
        <f t="shared" si="21"/>
        <v>-5176.4000000000015</v>
      </c>
      <c r="U32" s="19">
        <v>1870.2</v>
      </c>
      <c r="V32" s="19">
        <f t="shared" si="22"/>
        <v>56256.4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v>2636.1</v>
      </c>
      <c r="AE32" s="19">
        <v>3645.9</v>
      </c>
      <c r="AF32" s="19">
        <v>2525.8000000000002</v>
      </c>
      <c r="AG32" s="19">
        <v>23502.9</v>
      </c>
      <c r="AH32" s="19">
        <v>3983.9</v>
      </c>
      <c r="AI32" s="19">
        <f t="shared" si="10"/>
        <v>5284.3</v>
      </c>
      <c r="AJ32" s="42"/>
      <c r="AK32" s="41"/>
      <c r="AL32" s="42"/>
      <c r="AM32" s="19">
        <f t="shared" si="11"/>
        <v>5284.3</v>
      </c>
      <c r="AN32" s="19">
        <f t="shared" si="12"/>
        <v>5284.3</v>
      </c>
      <c r="AO32" s="19">
        <f t="shared" si="23"/>
        <v>0</v>
      </c>
      <c r="AP32" s="1"/>
      <c r="AQ32" s="36"/>
      <c r="AR32" s="36"/>
      <c r="AS32" s="36"/>
    </row>
    <row r="33" spans="1:46" s="2" customFormat="1" ht="17.100000000000001" customHeight="1">
      <c r="A33" s="6" t="s">
        <v>30</v>
      </c>
      <c r="B33" s="4">
        <v>1</v>
      </c>
      <c r="C33" s="4">
        <v>10</v>
      </c>
      <c r="D33" s="4" t="s">
        <v>71</v>
      </c>
      <c r="E33" s="4" t="s">
        <v>71</v>
      </c>
      <c r="F33" s="4" t="s">
        <v>71</v>
      </c>
      <c r="G33" s="4">
        <v>10</v>
      </c>
      <c r="H33" s="4">
        <v>200</v>
      </c>
      <c r="I33" s="41">
        <v>193</v>
      </c>
      <c r="J33" s="60">
        <f t="shared" si="17"/>
        <v>0.96499999999999997</v>
      </c>
      <c r="K33" s="4">
        <v>15</v>
      </c>
      <c r="L33" s="4">
        <v>4740</v>
      </c>
      <c r="M33" s="4">
        <v>5046</v>
      </c>
      <c r="N33" s="60">
        <f t="shared" si="4"/>
        <v>1.0645569620253164</v>
      </c>
      <c r="O33" s="4">
        <v>5</v>
      </c>
      <c r="P33" s="24">
        <f t="shared" si="18"/>
        <v>0.99325949367088606</v>
      </c>
      <c r="Q33" s="48">
        <v>54980</v>
      </c>
      <c r="R33" s="19">
        <f t="shared" si="19"/>
        <v>54980</v>
      </c>
      <c r="S33" s="19">
        <f t="shared" si="20"/>
        <v>54609.4</v>
      </c>
      <c r="T33" s="19">
        <f t="shared" si="21"/>
        <v>-370.59999999999854</v>
      </c>
      <c r="U33" s="19">
        <v>173</v>
      </c>
      <c r="V33" s="19">
        <f t="shared" si="22"/>
        <v>54436.4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v>4723</v>
      </c>
      <c r="AE33" s="19">
        <v>4612</v>
      </c>
      <c r="AF33" s="19">
        <v>5878.9</v>
      </c>
      <c r="AG33" s="19">
        <v>6610.3</v>
      </c>
      <c r="AH33" s="19">
        <v>3894</v>
      </c>
      <c r="AI33" s="19">
        <f t="shared" si="10"/>
        <v>4964.5</v>
      </c>
      <c r="AJ33" s="41"/>
      <c r="AK33" s="41"/>
      <c r="AL33" s="42"/>
      <c r="AM33" s="19">
        <f t="shared" si="11"/>
        <v>4964.5</v>
      </c>
      <c r="AN33" s="19">
        <f t="shared" si="12"/>
        <v>4964.5</v>
      </c>
      <c r="AO33" s="19">
        <f t="shared" si="23"/>
        <v>0</v>
      </c>
      <c r="AP33" s="1"/>
      <c r="AQ33" s="36"/>
      <c r="AR33" s="36"/>
      <c r="AS33" s="36"/>
      <c r="AT33" s="1"/>
    </row>
    <row r="34" spans="1:46" s="2" customFormat="1" ht="17.100000000000001" customHeight="1">
      <c r="A34" s="6" t="s">
        <v>31</v>
      </c>
      <c r="B34" s="4">
        <v>1</v>
      </c>
      <c r="C34" s="4">
        <v>10</v>
      </c>
      <c r="D34" s="4" t="s">
        <v>71</v>
      </c>
      <c r="E34" s="4" t="s">
        <v>71</v>
      </c>
      <c r="F34" s="4" t="s">
        <v>71</v>
      </c>
      <c r="G34" s="4">
        <v>10</v>
      </c>
      <c r="H34" s="4">
        <v>200</v>
      </c>
      <c r="I34" s="41">
        <v>199</v>
      </c>
      <c r="J34" s="60">
        <f t="shared" si="17"/>
        <v>0.995</v>
      </c>
      <c r="K34" s="4">
        <v>15</v>
      </c>
      <c r="L34" s="4">
        <v>3861</v>
      </c>
      <c r="M34" s="4">
        <v>6830</v>
      </c>
      <c r="N34" s="60">
        <f t="shared" si="4"/>
        <v>1.2568971768971768</v>
      </c>
      <c r="O34" s="4">
        <v>5</v>
      </c>
      <c r="P34" s="24">
        <f t="shared" si="18"/>
        <v>1.0403161961495295</v>
      </c>
      <c r="Q34" s="48">
        <v>50406</v>
      </c>
      <c r="R34" s="19">
        <f t="shared" si="19"/>
        <v>50406</v>
      </c>
      <c r="S34" s="19">
        <f t="shared" si="20"/>
        <v>52438.2</v>
      </c>
      <c r="T34" s="19">
        <f t="shared" si="21"/>
        <v>2032.1999999999971</v>
      </c>
      <c r="U34" s="19">
        <v>1451.2</v>
      </c>
      <c r="V34" s="19">
        <f t="shared" si="22"/>
        <v>50987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v>4313.3</v>
      </c>
      <c r="AE34" s="19">
        <v>4627.8999999999996</v>
      </c>
      <c r="AF34" s="19">
        <v>4274.8999999999996</v>
      </c>
      <c r="AG34" s="19">
        <v>5717.4</v>
      </c>
      <c r="AH34" s="19">
        <v>4558.5</v>
      </c>
      <c r="AI34" s="19">
        <f t="shared" si="10"/>
        <v>4767.2</v>
      </c>
      <c r="AJ34" s="41"/>
      <c r="AK34" s="41"/>
      <c r="AL34" s="42"/>
      <c r="AM34" s="19">
        <f t="shared" si="11"/>
        <v>4767.2</v>
      </c>
      <c r="AN34" s="19">
        <f t="shared" si="12"/>
        <v>4186.2</v>
      </c>
      <c r="AO34" s="19">
        <f t="shared" si="23"/>
        <v>581</v>
      </c>
      <c r="AP34" s="1"/>
      <c r="AQ34" s="36"/>
      <c r="AR34" s="36"/>
      <c r="AS34" s="36"/>
    </row>
    <row r="35" spans="1:46" s="2" customFormat="1" ht="17.100000000000001" customHeight="1">
      <c r="A35" s="6" t="s">
        <v>1</v>
      </c>
      <c r="B35" s="4">
        <v>1</v>
      </c>
      <c r="C35" s="4">
        <v>10</v>
      </c>
      <c r="D35" s="4" t="s">
        <v>71</v>
      </c>
      <c r="E35" s="4" t="s">
        <v>71</v>
      </c>
      <c r="F35" s="4" t="s">
        <v>71</v>
      </c>
      <c r="G35" s="4">
        <v>10</v>
      </c>
      <c r="H35" s="4">
        <v>200</v>
      </c>
      <c r="I35" s="41">
        <v>195</v>
      </c>
      <c r="J35" s="60">
        <f t="shared" si="17"/>
        <v>0.97499999999999998</v>
      </c>
      <c r="K35" s="4">
        <v>15</v>
      </c>
      <c r="L35" s="4">
        <v>74427</v>
      </c>
      <c r="M35" s="4">
        <v>147842</v>
      </c>
      <c r="N35" s="60">
        <f t="shared" si="4"/>
        <v>1.2786402783935937</v>
      </c>
      <c r="O35" s="4">
        <v>5</v>
      </c>
      <c r="P35" s="24">
        <f t="shared" si="18"/>
        <v>1.0339400463989323</v>
      </c>
      <c r="Q35" s="48">
        <v>68706</v>
      </c>
      <c r="R35" s="19">
        <f t="shared" si="19"/>
        <v>68706</v>
      </c>
      <c r="S35" s="19">
        <f t="shared" si="20"/>
        <v>71037.899999999994</v>
      </c>
      <c r="T35" s="19">
        <f t="shared" si="21"/>
        <v>2331.8999999999942</v>
      </c>
      <c r="U35" s="19">
        <v>1673.8</v>
      </c>
      <c r="V35" s="19">
        <f t="shared" si="22"/>
        <v>69364.099999999991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v>5727.1</v>
      </c>
      <c r="AE35" s="19">
        <v>5575.2</v>
      </c>
      <c r="AF35" s="19">
        <v>6259</v>
      </c>
      <c r="AG35" s="19">
        <v>8906</v>
      </c>
      <c r="AH35" s="19">
        <v>6464.3</v>
      </c>
      <c r="AI35" s="19">
        <f t="shared" si="10"/>
        <v>6458</v>
      </c>
      <c r="AJ35" s="41"/>
      <c r="AK35" s="41"/>
      <c r="AL35" s="42"/>
      <c r="AM35" s="19">
        <f t="shared" si="11"/>
        <v>6458</v>
      </c>
      <c r="AN35" s="19">
        <f t="shared" si="12"/>
        <v>5799.9</v>
      </c>
      <c r="AO35" s="19">
        <f t="shared" si="23"/>
        <v>658.10000000000036</v>
      </c>
      <c r="AP35" s="1"/>
      <c r="AQ35" s="36"/>
      <c r="AR35" s="36"/>
      <c r="AS35" s="36"/>
      <c r="AT35" s="1"/>
    </row>
    <row r="36" spans="1:46" s="2" customFormat="1" ht="17.100000000000001" customHeight="1">
      <c r="A36" s="6" t="s">
        <v>32</v>
      </c>
      <c r="B36" s="4">
        <v>1</v>
      </c>
      <c r="C36" s="4">
        <v>10</v>
      </c>
      <c r="D36" s="4" t="s">
        <v>71</v>
      </c>
      <c r="E36" s="4" t="s">
        <v>71</v>
      </c>
      <c r="F36" s="4" t="s">
        <v>71</v>
      </c>
      <c r="G36" s="4">
        <v>10</v>
      </c>
      <c r="H36" s="4">
        <v>200</v>
      </c>
      <c r="I36" s="41">
        <v>200</v>
      </c>
      <c r="J36" s="60">
        <f t="shared" si="17"/>
        <v>1</v>
      </c>
      <c r="K36" s="4">
        <v>15</v>
      </c>
      <c r="L36" s="4">
        <v>6252</v>
      </c>
      <c r="M36" s="4">
        <v>6438</v>
      </c>
      <c r="N36" s="60">
        <f t="shared" si="4"/>
        <v>1.0297504798464492</v>
      </c>
      <c r="O36" s="4">
        <v>5</v>
      </c>
      <c r="P36" s="24">
        <f t="shared" si="18"/>
        <v>1.0049584133077414</v>
      </c>
      <c r="Q36" s="48">
        <v>58862</v>
      </c>
      <c r="R36" s="19">
        <f t="shared" si="19"/>
        <v>58862</v>
      </c>
      <c r="S36" s="19">
        <f t="shared" si="20"/>
        <v>59153.9</v>
      </c>
      <c r="T36" s="19">
        <f t="shared" si="21"/>
        <v>291.90000000000146</v>
      </c>
      <c r="U36" s="19"/>
      <c r="V36" s="19">
        <f t="shared" si="22"/>
        <v>59153.9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v>5259.2</v>
      </c>
      <c r="AE36" s="19">
        <v>5250.7</v>
      </c>
      <c r="AF36" s="19">
        <v>5611.6</v>
      </c>
      <c r="AG36" s="19">
        <v>7162.9</v>
      </c>
      <c r="AH36" s="19">
        <v>4195.2</v>
      </c>
      <c r="AI36" s="19">
        <f t="shared" si="10"/>
        <v>5377.7</v>
      </c>
      <c r="AJ36" s="41"/>
      <c r="AK36" s="41"/>
      <c r="AL36" s="42"/>
      <c r="AM36" s="19">
        <f t="shared" si="11"/>
        <v>5377.7</v>
      </c>
      <c r="AN36" s="19">
        <f t="shared" si="12"/>
        <v>5085.8</v>
      </c>
      <c r="AO36" s="19">
        <f t="shared" si="23"/>
        <v>291.89999999999964</v>
      </c>
      <c r="AP36" s="1"/>
      <c r="AQ36" s="36"/>
      <c r="AR36" s="36"/>
      <c r="AS36" s="36"/>
      <c r="AT36" s="1"/>
    </row>
    <row r="37" spans="1:46" s="2" customFormat="1" ht="17.100000000000001" customHeight="1">
      <c r="A37" s="6" t="s">
        <v>33</v>
      </c>
      <c r="B37" s="4">
        <v>1</v>
      </c>
      <c r="C37" s="4">
        <v>10</v>
      </c>
      <c r="D37" s="4" t="s">
        <v>71</v>
      </c>
      <c r="E37" s="4" t="s">
        <v>71</v>
      </c>
      <c r="F37" s="4" t="s">
        <v>71</v>
      </c>
      <c r="G37" s="4">
        <v>10</v>
      </c>
      <c r="H37" s="4">
        <v>200</v>
      </c>
      <c r="I37" s="41">
        <v>190</v>
      </c>
      <c r="J37" s="60">
        <f t="shared" si="17"/>
        <v>0.95</v>
      </c>
      <c r="K37" s="4">
        <v>15</v>
      </c>
      <c r="L37" s="4">
        <v>2418</v>
      </c>
      <c r="M37" s="4">
        <v>2668</v>
      </c>
      <c r="N37" s="60">
        <f t="shared" si="4"/>
        <v>1.1033912324234905</v>
      </c>
      <c r="O37" s="4">
        <v>5</v>
      </c>
      <c r="P37" s="24">
        <f t="shared" si="18"/>
        <v>0.99223187207058172</v>
      </c>
      <c r="Q37" s="48">
        <v>32902</v>
      </c>
      <c r="R37" s="19">
        <f t="shared" si="19"/>
        <v>32902</v>
      </c>
      <c r="S37" s="19">
        <f t="shared" si="20"/>
        <v>32646.400000000001</v>
      </c>
      <c r="T37" s="19">
        <f t="shared" si="21"/>
        <v>-255.59999999999854</v>
      </c>
      <c r="U37" s="19">
        <v>1409.5</v>
      </c>
      <c r="V37" s="19">
        <f t="shared" si="22"/>
        <v>31236.9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v>2262.6999999999998</v>
      </c>
      <c r="AE37" s="19">
        <v>2138.4</v>
      </c>
      <c r="AF37" s="19">
        <v>5151.8</v>
      </c>
      <c r="AG37" s="19">
        <v>3778.9</v>
      </c>
      <c r="AH37" s="19">
        <v>2496.1</v>
      </c>
      <c r="AI37" s="19">
        <f t="shared" si="10"/>
        <v>2967.9</v>
      </c>
      <c r="AJ37" s="41"/>
      <c r="AK37" s="41"/>
      <c r="AL37" s="42"/>
      <c r="AM37" s="19">
        <f t="shared" si="11"/>
        <v>2967.9</v>
      </c>
      <c r="AN37" s="19">
        <f t="shared" si="12"/>
        <v>2967.9</v>
      </c>
      <c r="AO37" s="19">
        <f t="shared" si="23"/>
        <v>0</v>
      </c>
      <c r="AP37" s="1"/>
      <c r="AQ37" s="36"/>
      <c r="AR37" s="36"/>
      <c r="AS37" s="36"/>
      <c r="AT37" s="1"/>
    </row>
    <row r="38" spans="1:46" s="2" customFormat="1" ht="17.100000000000001" customHeight="1">
      <c r="A38" s="6" t="s">
        <v>34</v>
      </c>
      <c r="B38" s="4">
        <v>1</v>
      </c>
      <c r="C38" s="4">
        <v>10</v>
      </c>
      <c r="D38" s="4" t="s">
        <v>71</v>
      </c>
      <c r="E38" s="4" t="s">
        <v>71</v>
      </c>
      <c r="F38" s="4" t="s">
        <v>71</v>
      </c>
      <c r="G38" s="4">
        <v>10</v>
      </c>
      <c r="H38" s="4">
        <v>200</v>
      </c>
      <c r="I38" s="41">
        <v>191</v>
      </c>
      <c r="J38" s="60">
        <f t="shared" si="17"/>
        <v>0.95499999999999996</v>
      </c>
      <c r="K38" s="4">
        <v>15</v>
      </c>
      <c r="L38" s="4">
        <v>13287</v>
      </c>
      <c r="M38" s="4">
        <v>6403</v>
      </c>
      <c r="N38" s="60">
        <f t="shared" si="4"/>
        <v>0.4818996011138707</v>
      </c>
      <c r="O38" s="4">
        <v>5</v>
      </c>
      <c r="P38" s="24">
        <f t="shared" si="18"/>
        <v>0.89114993351897842</v>
      </c>
      <c r="Q38" s="48">
        <v>78660</v>
      </c>
      <c r="R38" s="19">
        <f t="shared" si="19"/>
        <v>78660</v>
      </c>
      <c r="S38" s="19">
        <f t="shared" si="20"/>
        <v>70097.899999999994</v>
      </c>
      <c r="T38" s="19">
        <f t="shared" si="21"/>
        <v>-8562.1000000000058</v>
      </c>
      <c r="U38" s="19">
        <v>2749.8</v>
      </c>
      <c r="V38" s="19">
        <f t="shared" si="22"/>
        <v>67348.099999999991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v>5567.7</v>
      </c>
      <c r="AE38" s="19">
        <v>5790.2</v>
      </c>
      <c r="AF38" s="19">
        <v>4912.3</v>
      </c>
      <c r="AG38" s="19">
        <v>9150.7000000000007</v>
      </c>
      <c r="AH38" s="19">
        <v>5516</v>
      </c>
      <c r="AI38" s="19">
        <f t="shared" si="10"/>
        <v>6372.6</v>
      </c>
      <c r="AJ38" s="42"/>
      <c r="AK38" s="41"/>
      <c r="AL38" s="42"/>
      <c r="AM38" s="19">
        <f t="shared" si="11"/>
        <v>6372.6</v>
      </c>
      <c r="AN38" s="19">
        <f t="shared" si="12"/>
        <v>6372.6</v>
      </c>
      <c r="AO38" s="19">
        <f t="shared" si="23"/>
        <v>0</v>
      </c>
      <c r="AP38" s="1"/>
      <c r="AQ38" s="36"/>
      <c r="AR38" s="36"/>
      <c r="AS38" s="36"/>
      <c r="AT38" s="1"/>
    </row>
    <row r="39" spans="1:46" s="2" customFormat="1" ht="17.100000000000001" customHeight="1">
      <c r="A39" s="6" t="s">
        <v>35</v>
      </c>
      <c r="B39" s="4">
        <v>1</v>
      </c>
      <c r="C39" s="4">
        <v>10</v>
      </c>
      <c r="D39" s="4" t="s">
        <v>71</v>
      </c>
      <c r="E39" s="4" t="s">
        <v>71</v>
      </c>
      <c r="F39" s="4" t="s">
        <v>71</v>
      </c>
      <c r="G39" s="4">
        <v>10</v>
      </c>
      <c r="H39" s="4">
        <v>200</v>
      </c>
      <c r="I39" s="41">
        <v>200</v>
      </c>
      <c r="J39" s="60">
        <f t="shared" si="17"/>
        <v>1</v>
      </c>
      <c r="K39" s="4">
        <v>15</v>
      </c>
      <c r="L39" s="4">
        <v>4359</v>
      </c>
      <c r="M39" s="4">
        <v>4564</v>
      </c>
      <c r="N39" s="60">
        <f t="shared" si="4"/>
        <v>1.0470291351227345</v>
      </c>
      <c r="O39" s="4">
        <v>5</v>
      </c>
      <c r="P39" s="24">
        <f t="shared" si="18"/>
        <v>1.0078381891871224</v>
      </c>
      <c r="Q39" s="48">
        <v>61431</v>
      </c>
      <c r="R39" s="19">
        <f t="shared" si="19"/>
        <v>61431</v>
      </c>
      <c r="S39" s="19">
        <f t="shared" si="20"/>
        <v>61912.5</v>
      </c>
      <c r="T39" s="19">
        <f t="shared" si="21"/>
        <v>481.5</v>
      </c>
      <c r="U39" s="19"/>
      <c r="V39" s="19">
        <f t="shared" si="22"/>
        <v>61912.5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v>5335.1</v>
      </c>
      <c r="AE39" s="19">
        <v>5123.5</v>
      </c>
      <c r="AF39" s="19">
        <v>5012.8999999999996</v>
      </c>
      <c r="AG39" s="19">
        <v>8068.1</v>
      </c>
      <c r="AH39" s="19">
        <v>6068.5</v>
      </c>
      <c r="AI39" s="19">
        <f t="shared" si="10"/>
        <v>5628.4</v>
      </c>
      <c r="AJ39" s="41"/>
      <c r="AK39" s="41"/>
      <c r="AL39" s="42"/>
      <c r="AM39" s="19">
        <f t="shared" si="11"/>
        <v>5628.4</v>
      </c>
      <c r="AN39" s="19">
        <f t="shared" si="12"/>
        <v>5146.8999999999996</v>
      </c>
      <c r="AO39" s="19">
        <f t="shared" si="23"/>
        <v>481.5</v>
      </c>
      <c r="AP39" s="1"/>
      <c r="AQ39" s="36"/>
      <c r="AR39" s="36"/>
      <c r="AS39" s="36"/>
      <c r="AT39" s="1"/>
    </row>
    <row r="40" spans="1:46" s="2" customFormat="1" ht="17.100000000000001" customHeight="1">
      <c r="A40" s="6" t="s">
        <v>36</v>
      </c>
      <c r="B40" s="4">
        <v>1</v>
      </c>
      <c r="C40" s="4">
        <v>10</v>
      </c>
      <c r="D40" s="4" t="s">
        <v>71</v>
      </c>
      <c r="E40" s="4" t="s">
        <v>71</v>
      </c>
      <c r="F40" s="4" t="s">
        <v>71</v>
      </c>
      <c r="G40" s="4">
        <v>10</v>
      </c>
      <c r="H40" s="4">
        <v>200</v>
      </c>
      <c r="I40" s="41">
        <v>197</v>
      </c>
      <c r="J40" s="60">
        <f t="shared" si="17"/>
        <v>0.98499999999999999</v>
      </c>
      <c r="K40" s="4">
        <v>15</v>
      </c>
      <c r="L40" s="4">
        <v>12225</v>
      </c>
      <c r="M40" s="4">
        <v>15534</v>
      </c>
      <c r="N40" s="60">
        <f t="shared" si="4"/>
        <v>1.2070674846625766</v>
      </c>
      <c r="O40" s="4">
        <v>5</v>
      </c>
      <c r="P40" s="24">
        <f t="shared" si="18"/>
        <v>1.0270112474437627</v>
      </c>
      <c r="Q40" s="48">
        <v>64768</v>
      </c>
      <c r="R40" s="19">
        <f t="shared" si="19"/>
        <v>64768</v>
      </c>
      <c r="S40" s="19">
        <f t="shared" si="20"/>
        <v>66517.5</v>
      </c>
      <c r="T40" s="19">
        <f t="shared" si="21"/>
        <v>1749.5</v>
      </c>
      <c r="U40" s="19">
        <v>5263.2</v>
      </c>
      <c r="V40" s="19">
        <f t="shared" si="22"/>
        <v>61254.3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v>4852.3</v>
      </c>
      <c r="AE40" s="19">
        <v>4900.8</v>
      </c>
      <c r="AF40" s="19">
        <v>4042.8</v>
      </c>
      <c r="AG40" s="19">
        <v>6929</v>
      </c>
      <c r="AH40" s="19">
        <v>6010.4</v>
      </c>
      <c r="AI40" s="19">
        <f t="shared" si="10"/>
        <v>6047.1</v>
      </c>
      <c r="AJ40" s="41"/>
      <c r="AK40" s="41"/>
      <c r="AL40" s="42"/>
      <c r="AM40" s="19">
        <f t="shared" si="11"/>
        <v>6047.1</v>
      </c>
      <c r="AN40" s="19">
        <f t="shared" si="12"/>
        <v>6047.1</v>
      </c>
      <c r="AO40" s="19">
        <f t="shared" si="23"/>
        <v>0</v>
      </c>
      <c r="AP40" s="1"/>
      <c r="AQ40" s="36"/>
      <c r="AR40" s="36"/>
      <c r="AS40" s="36"/>
      <c r="AT40" s="1"/>
    </row>
    <row r="41" spans="1:46" s="2" customFormat="1" ht="16.5" customHeight="1">
      <c r="A41" s="6" t="s">
        <v>37</v>
      </c>
      <c r="B41" s="4">
        <v>1</v>
      </c>
      <c r="C41" s="4">
        <v>10</v>
      </c>
      <c r="D41" s="4" t="s">
        <v>71</v>
      </c>
      <c r="E41" s="4" t="s">
        <v>71</v>
      </c>
      <c r="F41" s="4" t="s">
        <v>71</v>
      </c>
      <c r="G41" s="4">
        <v>10</v>
      </c>
      <c r="H41" s="4">
        <v>200</v>
      </c>
      <c r="I41" s="41">
        <v>180</v>
      </c>
      <c r="J41" s="60">
        <f t="shared" si="17"/>
        <v>0.9</v>
      </c>
      <c r="K41" s="4">
        <v>15</v>
      </c>
      <c r="L41" s="4">
        <v>113838</v>
      </c>
      <c r="M41" s="4">
        <v>227733</v>
      </c>
      <c r="N41" s="60">
        <f t="shared" si="4"/>
        <v>1.2800500711537448</v>
      </c>
      <c r="O41" s="4">
        <v>5</v>
      </c>
      <c r="P41" s="24">
        <f t="shared" si="18"/>
        <v>0.99667501185895757</v>
      </c>
      <c r="Q41" s="48">
        <v>94154</v>
      </c>
      <c r="R41" s="19">
        <f t="shared" si="19"/>
        <v>94154</v>
      </c>
      <c r="S41" s="19">
        <f t="shared" si="20"/>
        <v>93840.9</v>
      </c>
      <c r="T41" s="19">
        <f t="shared" si="21"/>
        <v>-313.10000000000582</v>
      </c>
      <c r="U41" s="19"/>
      <c r="V41" s="19">
        <f t="shared" si="22"/>
        <v>93840.9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v>8383.7999999999993</v>
      </c>
      <c r="AE41" s="19">
        <v>8239</v>
      </c>
      <c r="AF41" s="19">
        <v>6995.7</v>
      </c>
      <c r="AG41" s="19">
        <v>11280.2</v>
      </c>
      <c r="AH41" s="19">
        <v>8492.5</v>
      </c>
      <c r="AI41" s="19">
        <f t="shared" si="10"/>
        <v>8531</v>
      </c>
      <c r="AJ41" s="41"/>
      <c r="AK41" s="41"/>
      <c r="AL41" s="42"/>
      <c r="AM41" s="19">
        <f t="shared" si="11"/>
        <v>8531</v>
      </c>
      <c r="AN41" s="19">
        <f t="shared" si="12"/>
        <v>8531</v>
      </c>
      <c r="AO41" s="19">
        <f t="shared" si="23"/>
        <v>0</v>
      </c>
      <c r="AP41" s="1"/>
      <c r="AQ41" s="36"/>
      <c r="AR41" s="36"/>
      <c r="AS41" s="36"/>
      <c r="AT41" s="1"/>
    </row>
    <row r="42" spans="1:46" s="2" customFormat="1" ht="17.100000000000001" customHeight="1">
      <c r="A42" s="6" t="s">
        <v>38</v>
      </c>
      <c r="B42" s="4">
        <v>1</v>
      </c>
      <c r="C42" s="4">
        <v>10</v>
      </c>
      <c r="D42" s="4" t="s">
        <v>71</v>
      </c>
      <c r="E42" s="4" t="s">
        <v>71</v>
      </c>
      <c r="F42" s="4" t="s">
        <v>71</v>
      </c>
      <c r="G42" s="4">
        <v>10</v>
      </c>
      <c r="H42" s="4">
        <v>200</v>
      </c>
      <c r="I42" s="41">
        <v>197</v>
      </c>
      <c r="J42" s="60">
        <f t="shared" si="17"/>
        <v>0.98499999999999999</v>
      </c>
      <c r="K42" s="4">
        <v>15</v>
      </c>
      <c r="L42" s="4">
        <v>9918</v>
      </c>
      <c r="M42" s="4">
        <v>13805</v>
      </c>
      <c r="N42" s="60">
        <f t="shared" si="4"/>
        <v>1.2191913692276668</v>
      </c>
      <c r="O42" s="4">
        <v>5</v>
      </c>
      <c r="P42" s="24">
        <f t="shared" si="18"/>
        <v>1.0290318948712778</v>
      </c>
      <c r="Q42" s="48">
        <v>54676</v>
      </c>
      <c r="R42" s="19">
        <f t="shared" si="19"/>
        <v>54676</v>
      </c>
      <c r="S42" s="19">
        <f t="shared" si="20"/>
        <v>56263.3</v>
      </c>
      <c r="T42" s="19">
        <f t="shared" si="21"/>
        <v>1587.3000000000029</v>
      </c>
      <c r="U42" s="19">
        <v>341.7</v>
      </c>
      <c r="V42" s="19">
        <f t="shared" si="22"/>
        <v>55921.600000000006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v>4572.3</v>
      </c>
      <c r="AE42" s="19">
        <v>4510.8999999999996</v>
      </c>
      <c r="AF42" s="19">
        <v>4257.1000000000004</v>
      </c>
      <c r="AG42" s="19">
        <v>9332.2000000000007</v>
      </c>
      <c r="AH42" s="19">
        <v>4999.1000000000004</v>
      </c>
      <c r="AI42" s="19">
        <f t="shared" si="10"/>
        <v>5114.8</v>
      </c>
      <c r="AJ42" s="42"/>
      <c r="AK42" s="41"/>
      <c r="AL42" s="42"/>
      <c r="AM42" s="19">
        <f t="shared" si="11"/>
        <v>5114.8</v>
      </c>
      <c r="AN42" s="19">
        <f t="shared" si="12"/>
        <v>3869.2</v>
      </c>
      <c r="AO42" s="19">
        <f t="shared" si="23"/>
        <v>1245.6000000000004</v>
      </c>
      <c r="AP42" s="1"/>
      <c r="AQ42" s="36"/>
      <c r="AR42" s="36"/>
      <c r="AS42" s="36"/>
      <c r="AT42" s="1"/>
    </row>
    <row r="43" spans="1:46" s="2" customFormat="1" ht="17.100000000000001" customHeight="1">
      <c r="A43" s="6" t="s">
        <v>2</v>
      </c>
      <c r="B43" s="4">
        <v>1</v>
      </c>
      <c r="C43" s="4">
        <v>10</v>
      </c>
      <c r="D43" s="4" t="s">
        <v>71</v>
      </c>
      <c r="E43" s="4" t="s">
        <v>71</v>
      </c>
      <c r="F43" s="4" t="s">
        <v>71</v>
      </c>
      <c r="G43" s="4">
        <v>10</v>
      </c>
      <c r="H43" s="4">
        <v>200</v>
      </c>
      <c r="I43" s="41">
        <v>198.6</v>
      </c>
      <c r="J43" s="60">
        <f t="shared" si="17"/>
        <v>0.99299999999999999</v>
      </c>
      <c r="K43" s="4">
        <v>15</v>
      </c>
      <c r="L43" s="4">
        <v>2115</v>
      </c>
      <c r="M43" s="4">
        <v>2300</v>
      </c>
      <c r="N43" s="60">
        <f t="shared" si="4"/>
        <v>1.0874704491725768</v>
      </c>
      <c r="O43" s="4">
        <v>5</v>
      </c>
      <c r="P43" s="24">
        <f t="shared" si="18"/>
        <v>1.0110784081954296</v>
      </c>
      <c r="Q43" s="48">
        <v>50189</v>
      </c>
      <c r="R43" s="19">
        <f t="shared" si="19"/>
        <v>50189</v>
      </c>
      <c r="S43" s="19">
        <f t="shared" si="20"/>
        <v>50745</v>
      </c>
      <c r="T43" s="19">
        <f t="shared" si="21"/>
        <v>556</v>
      </c>
      <c r="U43" s="19">
        <v>311.5</v>
      </c>
      <c r="V43" s="19">
        <f t="shared" si="22"/>
        <v>50433.5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v>4213.5</v>
      </c>
      <c r="AE43" s="19">
        <v>5663.1</v>
      </c>
      <c r="AF43" s="19">
        <v>4203.1000000000004</v>
      </c>
      <c r="AG43" s="19">
        <v>5964.3</v>
      </c>
      <c r="AH43" s="19">
        <v>4459.6000000000004</v>
      </c>
      <c r="AI43" s="19">
        <f t="shared" si="10"/>
        <v>4613.1000000000004</v>
      </c>
      <c r="AJ43" s="42"/>
      <c r="AK43" s="41"/>
      <c r="AL43" s="42"/>
      <c r="AM43" s="19">
        <f t="shared" si="11"/>
        <v>4613.1000000000004</v>
      </c>
      <c r="AN43" s="19">
        <f t="shared" si="12"/>
        <v>4368.6000000000004</v>
      </c>
      <c r="AO43" s="19">
        <f t="shared" si="23"/>
        <v>244.5</v>
      </c>
      <c r="AP43" s="1"/>
      <c r="AQ43" s="36"/>
      <c r="AR43" s="36"/>
      <c r="AS43" s="36"/>
      <c r="AT43" s="1"/>
    </row>
    <row r="44" spans="1:46" s="2" customFormat="1" ht="17.100000000000001" customHeight="1">
      <c r="A44" s="6" t="s">
        <v>39</v>
      </c>
      <c r="B44" s="4">
        <v>1</v>
      </c>
      <c r="C44" s="4">
        <v>10</v>
      </c>
      <c r="D44" s="4" t="s">
        <v>71</v>
      </c>
      <c r="E44" s="4" t="s">
        <v>71</v>
      </c>
      <c r="F44" s="4" t="s">
        <v>71</v>
      </c>
      <c r="G44" s="4">
        <v>10</v>
      </c>
      <c r="H44" s="4">
        <v>200</v>
      </c>
      <c r="I44" s="41">
        <v>196</v>
      </c>
      <c r="J44" s="60">
        <f t="shared" si="17"/>
        <v>0.98</v>
      </c>
      <c r="K44" s="4">
        <v>15</v>
      </c>
      <c r="L44" s="4">
        <v>2472</v>
      </c>
      <c r="M44" s="4">
        <v>3351</v>
      </c>
      <c r="N44" s="60">
        <f t="shared" si="4"/>
        <v>1.2155582524271844</v>
      </c>
      <c r="O44" s="4">
        <v>5</v>
      </c>
      <c r="P44" s="24">
        <f t="shared" si="18"/>
        <v>1.0259263754045307</v>
      </c>
      <c r="Q44" s="48">
        <v>41200</v>
      </c>
      <c r="R44" s="19">
        <f t="shared" si="19"/>
        <v>41200</v>
      </c>
      <c r="S44" s="19">
        <f t="shared" si="20"/>
        <v>42268.2</v>
      </c>
      <c r="T44" s="19">
        <f t="shared" si="21"/>
        <v>1068.1999999999971</v>
      </c>
      <c r="U44" s="19">
        <v>1298.5</v>
      </c>
      <c r="V44" s="19">
        <f t="shared" si="22"/>
        <v>40969.699999999997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v>3507</v>
      </c>
      <c r="AE44" s="19">
        <v>3363.2</v>
      </c>
      <c r="AF44" s="19">
        <v>3443.4</v>
      </c>
      <c r="AG44" s="19">
        <v>4680.2</v>
      </c>
      <c r="AH44" s="19">
        <v>3559.6</v>
      </c>
      <c r="AI44" s="19">
        <f t="shared" si="10"/>
        <v>3842.6</v>
      </c>
      <c r="AJ44" s="42"/>
      <c r="AK44" s="41"/>
      <c r="AL44" s="42"/>
      <c r="AM44" s="19">
        <f t="shared" si="11"/>
        <v>3842.6</v>
      </c>
      <c r="AN44" s="19">
        <f t="shared" si="12"/>
        <v>3842.6</v>
      </c>
      <c r="AO44" s="19">
        <f t="shared" si="23"/>
        <v>0</v>
      </c>
      <c r="AP44" s="1"/>
      <c r="AQ44" s="36"/>
      <c r="AR44" s="36"/>
      <c r="AS44" s="36"/>
      <c r="AT44" s="1"/>
    </row>
    <row r="45" spans="1:46" s="2" customFormat="1" ht="17.100000000000001" customHeight="1">
      <c r="A45" s="6" t="s">
        <v>3</v>
      </c>
      <c r="B45" s="4">
        <v>1</v>
      </c>
      <c r="C45" s="4">
        <v>10</v>
      </c>
      <c r="D45" s="4" t="s">
        <v>71</v>
      </c>
      <c r="E45" s="4" t="s">
        <v>71</v>
      </c>
      <c r="F45" s="4" t="s">
        <v>71</v>
      </c>
      <c r="G45" s="4">
        <v>10</v>
      </c>
      <c r="H45" s="4">
        <v>200</v>
      </c>
      <c r="I45" s="41">
        <v>195</v>
      </c>
      <c r="J45" s="60">
        <f t="shared" si="17"/>
        <v>0.97499999999999998</v>
      </c>
      <c r="K45" s="4">
        <v>15</v>
      </c>
      <c r="L45" s="4">
        <v>3441</v>
      </c>
      <c r="M45" s="4">
        <v>3578</v>
      </c>
      <c r="N45" s="60">
        <f t="shared" si="4"/>
        <v>1.039814007555943</v>
      </c>
      <c r="O45" s="4">
        <v>5</v>
      </c>
      <c r="P45" s="24">
        <f t="shared" si="18"/>
        <v>0.99413566792599051</v>
      </c>
      <c r="Q45" s="48">
        <v>41733</v>
      </c>
      <c r="R45" s="19">
        <f t="shared" si="19"/>
        <v>41733</v>
      </c>
      <c r="S45" s="19">
        <f t="shared" si="20"/>
        <v>41488.300000000003</v>
      </c>
      <c r="T45" s="19">
        <f t="shared" si="21"/>
        <v>-244.69999999999709</v>
      </c>
      <c r="U45" s="19">
        <v>1275.2</v>
      </c>
      <c r="V45" s="19">
        <f t="shared" si="22"/>
        <v>40213.100000000006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v>3430.2</v>
      </c>
      <c r="AE45" s="19">
        <v>3825.5</v>
      </c>
      <c r="AF45" s="19">
        <v>3139.5</v>
      </c>
      <c r="AG45" s="19">
        <v>4601.3</v>
      </c>
      <c r="AH45" s="19">
        <v>3273.8</v>
      </c>
      <c r="AI45" s="19">
        <f t="shared" si="10"/>
        <v>3771.7</v>
      </c>
      <c r="AJ45" s="42"/>
      <c r="AK45" s="41"/>
      <c r="AL45" s="42"/>
      <c r="AM45" s="19">
        <f t="shared" si="11"/>
        <v>3771.7</v>
      </c>
      <c r="AN45" s="19">
        <f t="shared" si="12"/>
        <v>3771.7</v>
      </c>
      <c r="AO45" s="19">
        <f t="shared" si="23"/>
        <v>0</v>
      </c>
      <c r="AP45" s="1"/>
      <c r="AQ45" s="36"/>
      <c r="AR45" s="36"/>
      <c r="AS45" s="36"/>
      <c r="AT45" s="1"/>
    </row>
    <row r="46" spans="1:46" s="2" customFormat="1" ht="17.100000000000001" customHeight="1">
      <c r="A46" s="6" t="s">
        <v>40</v>
      </c>
      <c r="B46" s="4">
        <v>1</v>
      </c>
      <c r="C46" s="4">
        <v>10</v>
      </c>
      <c r="D46" s="4" t="s">
        <v>71</v>
      </c>
      <c r="E46" s="4" t="s">
        <v>71</v>
      </c>
      <c r="F46" s="4" t="s">
        <v>71</v>
      </c>
      <c r="G46" s="4">
        <v>10</v>
      </c>
      <c r="H46" s="4">
        <v>200</v>
      </c>
      <c r="I46" s="41">
        <v>197</v>
      </c>
      <c r="J46" s="60">
        <f t="shared" si="17"/>
        <v>0.98499999999999999</v>
      </c>
      <c r="K46" s="4">
        <v>15</v>
      </c>
      <c r="L46" s="4">
        <v>8301</v>
      </c>
      <c r="M46" s="4">
        <v>6214</v>
      </c>
      <c r="N46" s="60">
        <f t="shared" si="4"/>
        <v>0.74858450789061559</v>
      </c>
      <c r="O46" s="4">
        <v>5</v>
      </c>
      <c r="P46" s="24">
        <f>(B46*C46+J46*K46+N46*O46)/(C46+K46+O46)</f>
        <v>0.95059741798176911</v>
      </c>
      <c r="Q46" s="48">
        <v>70710</v>
      </c>
      <c r="R46" s="19">
        <f t="shared" si="19"/>
        <v>70710</v>
      </c>
      <c r="S46" s="19">
        <f t="shared" si="20"/>
        <v>67216.7</v>
      </c>
      <c r="T46" s="19">
        <f t="shared" si="21"/>
        <v>-3493.3000000000029</v>
      </c>
      <c r="U46" s="19">
        <v>2000.8</v>
      </c>
      <c r="V46" s="19">
        <f t="shared" si="22"/>
        <v>65215.899999999994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v>5519.6</v>
      </c>
      <c r="AE46" s="19">
        <v>4056</v>
      </c>
      <c r="AF46" s="19">
        <v>6039.4</v>
      </c>
      <c r="AG46" s="19">
        <v>7773.9</v>
      </c>
      <c r="AH46" s="19">
        <v>6517.8</v>
      </c>
      <c r="AI46" s="19">
        <f t="shared" si="10"/>
        <v>6110.6</v>
      </c>
      <c r="AJ46" s="41"/>
      <c r="AK46" s="41"/>
      <c r="AL46" s="42"/>
      <c r="AM46" s="19">
        <f>IF(OR(AJ46="+",AK46="+",AL46="+"),0,IF(AI46&lt;0,0,AI46))</f>
        <v>6110.6</v>
      </c>
      <c r="AN46" s="19">
        <f t="shared" si="12"/>
        <v>6110.6</v>
      </c>
      <c r="AO46" s="19">
        <f t="shared" si="23"/>
        <v>0</v>
      </c>
      <c r="AP46" s="1"/>
      <c r="AQ46" s="36"/>
      <c r="AR46" s="36"/>
      <c r="AS46" s="36"/>
      <c r="AT46" s="1"/>
    </row>
    <row r="47" spans="1:46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1689459</v>
      </c>
      <c r="M47" s="37">
        <f>M8+M19</f>
        <v>1413659</v>
      </c>
      <c r="N47" s="53">
        <f>IF(M47/L47&gt;1.2,IF((M47/L47-1.2)*0.1+1.2&gt;1.3,1.3,(M47/L47-1.2)*0.1+1.2),M47/L47)</f>
        <v>0.83675247520064111</v>
      </c>
      <c r="O47" s="21"/>
      <c r="P47" s="47">
        <f>S47/R47</f>
        <v>0.92878401940133759</v>
      </c>
      <c r="Q47" s="46">
        <f>Q8+Q19</f>
        <v>3638512</v>
      </c>
      <c r="R47" s="23">
        <f t="shared" ref="R47" si="24">R8+R19</f>
        <v>3638512</v>
      </c>
      <c r="S47" s="23">
        <f>S8+S19</f>
        <v>3379391.8</v>
      </c>
      <c r="T47" s="23">
        <f>T8+T19</f>
        <v>-259120.19999999998</v>
      </c>
      <c r="U47" s="23">
        <f t="shared" ref="U47:V47" si="25">U8+U19</f>
        <v>93254.9</v>
      </c>
      <c r="V47" s="23">
        <f t="shared" si="25"/>
        <v>3286136.9000000004</v>
      </c>
      <c r="W47" s="23">
        <f>W8+W19</f>
        <v>7282.6</v>
      </c>
      <c r="X47" s="23">
        <f t="shared" ref="X47:AH47" si="26">X8+X19</f>
        <v>298790</v>
      </c>
      <c r="Y47" s="23">
        <f t="shared" si="26"/>
        <v>12100</v>
      </c>
      <c r="Z47" s="23">
        <f t="shared" si="26"/>
        <v>293136.5</v>
      </c>
      <c r="AA47" s="23">
        <f t="shared" si="26"/>
        <v>297592.09999999998</v>
      </c>
      <c r="AB47" s="23">
        <f t="shared" si="26"/>
        <v>278631.59999999998</v>
      </c>
      <c r="AC47" s="23">
        <f t="shared" si="26"/>
        <v>242825.5</v>
      </c>
      <c r="AD47" s="23">
        <f t="shared" si="26"/>
        <v>243958.90000000002</v>
      </c>
      <c r="AE47" s="23">
        <f t="shared" si="26"/>
        <v>234153.89999999997</v>
      </c>
      <c r="AF47" s="23">
        <f t="shared" si="26"/>
        <v>255470.7</v>
      </c>
      <c r="AG47" s="23">
        <f t="shared" si="26"/>
        <v>493962.6</v>
      </c>
      <c r="AH47" s="23">
        <f t="shared" si="26"/>
        <v>320793.40000000002</v>
      </c>
      <c r="AI47" s="23">
        <f>AI8+AI19</f>
        <v>307439.09999999998</v>
      </c>
      <c r="AJ47" s="37">
        <f>COUNTIF(AJ9:AJ46,"+")</f>
        <v>0</v>
      </c>
      <c r="AK47" s="37">
        <f>COUNTIF(AK9:AK46,"+")</f>
        <v>0</v>
      </c>
      <c r="AL47" s="37">
        <f>COUNTIF(AL9:AL46,"+")</f>
        <v>0</v>
      </c>
      <c r="AM47" s="23">
        <f>AM8+AM19</f>
        <v>307439.09999999998</v>
      </c>
      <c r="AN47" s="23">
        <f t="shared" ref="AN47:AO47" si="27">AN8+AN19</f>
        <v>276271.10000000003</v>
      </c>
      <c r="AO47" s="23">
        <f t="shared" si="27"/>
        <v>31167.999999999996</v>
      </c>
      <c r="AP47" s="1"/>
      <c r="AQ47" s="36"/>
      <c r="AR47" s="36"/>
      <c r="AS47" s="36"/>
      <c r="AT47" s="1"/>
    </row>
    <row r="48" spans="1:46" ht="21" customHeight="1">
      <c r="W48" s="36"/>
      <c r="X48" s="36"/>
      <c r="Y48" s="36"/>
    </row>
    <row r="49" spans="1:41" ht="17.25" customHeight="1">
      <c r="A49" s="39" t="s">
        <v>50</v>
      </c>
      <c r="B49" s="38"/>
      <c r="C49" s="72" t="s">
        <v>52</v>
      </c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44"/>
      <c r="AM49" s="44"/>
      <c r="AN49" s="44"/>
      <c r="AO49" s="44"/>
    </row>
    <row r="50" spans="1:41" ht="17.25" customHeight="1">
      <c r="B50" s="40" t="s">
        <v>51</v>
      </c>
      <c r="C50" s="72" t="s">
        <v>55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44"/>
      <c r="AM50" s="44"/>
      <c r="AN50" s="44"/>
      <c r="AO50" s="44"/>
    </row>
    <row r="52" spans="1:41" ht="15" customHeight="1"/>
  </sheetData>
  <mergeCells count="39">
    <mergeCell ref="C50:AK50"/>
    <mergeCell ref="AJ5:AJ6"/>
    <mergeCell ref="AK5:AK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X5:X6"/>
    <mergeCell ref="AF5:AF6"/>
    <mergeCell ref="AH5:AH6"/>
    <mergeCell ref="W3:AH4"/>
    <mergeCell ref="AM3:AO3"/>
    <mergeCell ref="B1:Q1"/>
    <mergeCell ref="C49:AK49"/>
    <mergeCell ref="AB5:AB6"/>
    <mergeCell ref="AD5:AD6"/>
    <mergeCell ref="AE5:AE6"/>
    <mergeCell ref="AG5:AG6"/>
    <mergeCell ref="AM4:AM6"/>
    <mergeCell ref="AN4:AO4"/>
    <mergeCell ref="AN5:AN6"/>
    <mergeCell ref="AO5:AO6"/>
    <mergeCell ref="AJ3:AL3"/>
    <mergeCell ref="AJ4:AK4"/>
    <mergeCell ref="AL4:AL6"/>
    <mergeCell ref="AI3:AI6"/>
    <mergeCell ref="Y5:Y6"/>
    <mergeCell ref="A3:A6"/>
    <mergeCell ref="Q3:Q6"/>
    <mergeCell ref="T3:T6"/>
    <mergeCell ref="S3:S6"/>
    <mergeCell ref="P3:P6"/>
    <mergeCell ref="R3:R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  <colBreaks count="2" manualBreakCount="2">
    <brk id="22" max="49" man="1"/>
    <brk id="3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2" t="s">
        <v>99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3" t="s">
        <v>15</v>
      </c>
      <c r="B3" s="84" t="s">
        <v>41</v>
      </c>
      <c r="C3" s="86" t="s">
        <v>54</v>
      </c>
      <c r="D3" s="86"/>
      <c r="E3" s="86"/>
      <c r="F3" s="87" t="s">
        <v>76</v>
      </c>
      <c r="G3" s="88"/>
      <c r="H3" s="88"/>
      <c r="I3" s="87" t="s">
        <v>77</v>
      </c>
      <c r="J3" s="88"/>
      <c r="K3" s="88"/>
      <c r="L3" s="87" t="s">
        <v>78</v>
      </c>
      <c r="M3" s="88"/>
      <c r="N3" s="88"/>
      <c r="O3" s="85" t="s">
        <v>44</v>
      </c>
    </row>
    <row r="4" spans="1:15" ht="32.1" customHeight="1">
      <c r="A4" s="83"/>
      <c r="B4" s="84"/>
      <c r="C4" s="12" t="s">
        <v>42</v>
      </c>
      <c r="D4" s="12" t="s">
        <v>43</v>
      </c>
      <c r="E4" s="50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5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-247740.09999999998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-37928.754510807848</v>
      </c>
      <c r="L6" s="28"/>
      <c r="M6" s="28"/>
      <c r="N6" s="28">
        <f>SUM(N7:N16)</f>
        <v>-209811.34548919214</v>
      </c>
      <c r="O6" s="28"/>
    </row>
    <row r="7" spans="1:15" ht="15" customHeight="1">
      <c r="A7" s="15" t="s">
        <v>5</v>
      </c>
      <c r="B7" s="29">
        <f>'Расчет дотаций'!T9</f>
        <v>-111376.5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71</v>
      </c>
      <c r="G7" s="4" t="s">
        <v>71</v>
      </c>
      <c r="H7" s="56" t="s">
        <v>71</v>
      </c>
      <c r="I7" s="33">
        <f>'Расчет дотаций'!J9-1</f>
        <v>-6.9999999999999951E-2</v>
      </c>
      <c r="J7" s="33">
        <f>I7*'Расчет дотаций'!K9</f>
        <v>-1.399999999999999</v>
      </c>
      <c r="K7" s="32">
        <f>$B7*J7/$O7</f>
        <v>-17588.674371683523</v>
      </c>
      <c r="L7" s="33">
        <f>'Расчет дотаций'!N9-1</f>
        <v>-0.49767993920387432</v>
      </c>
      <c r="M7" s="33">
        <f>L7*'Расчет дотаций'!O9</f>
        <v>-7.4651990880581147</v>
      </c>
      <c r="N7" s="32">
        <f>$B7*M7/$O7</f>
        <v>-93787.825628316466</v>
      </c>
      <c r="O7" s="31">
        <f>D7+J7+M7</f>
        <v>-8.8651990880581142</v>
      </c>
    </row>
    <row r="8" spans="1:15" ht="15" customHeight="1">
      <c r="A8" s="15" t="s">
        <v>6</v>
      </c>
      <c r="B8" s="29">
        <f>'Расчет дотаций'!T10</f>
        <v>-169993.3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71</v>
      </c>
      <c r="G8" s="4" t="s">
        <v>71</v>
      </c>
      <c r="H8" s="56" t="s">
        <v>71</v>
      </c>
      <c r="I8" s="33">
        <f>'Расчет дотаций'!J10-1</f>
        <v>-1.5499999999999958E-2</v>
      </c>
      <c r="J8" s="33">
        <f>I8*'Расчет дотаций'!K10</f>
        <v>-0.30999999999999917</v>
      </c>
      <c r="K8" s="32">
        <f t="shared" ref="K8:K44" si="1">$B8*J8/$O8</f>
        <v>-4633.6810264613487</v>
      </c>
      <c r="L8" s="33">
        <f>'Расчет дотаций'!N10-1</f>
        <v>-0.73751993413818318</v>
      </c>
      <c r="M8" s="33">
        <f>L8*'Расчет дотаций'!O10</f>
        <v>-11.062799012072748</v>
      </c>
      <c r="N8" s="32">
        <f t="shared" ref="N8:N44" si="2">$B8*M8/$O8</f>
        <v>-165359.61897353863</v>
      </c>
      <c r="O8" s="31">
        <f t="shared" ref="O8:O44" si="3">D8+J8+M8</f>
        <v>-11.372799012072747</v>
      </c>
    </row>
    <row r="9" spans="1:15" ht="15" customHeight="1">
      <c r="A9" s="15" t="s">
        <v>7</v>
      </c>
      <c r="B9" s="29">
        <f>'Расчет дотаций'!T11</f>
        <v>11797.5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71</v>
      </c>
      <c r="G9" s="4" t="s">
        <v>71</v>
      </c>
      <c r="H9" s="56" t="s">
        <v>71</v>
      </c>
      <c r="I9" s="33">
        <f>'Расчет дотаций'!J11-1</f>
        <v>-3.5000000000000031E-2</v>
      </c>
      <c r="J9" s="33">
        <f>I9*'Расчет дотаций'!K11</f>
        <v>-0.70000000000000062</v>
      </c>
      <c r="K9" s="32">
        <f t="shared" si="1"/>
        <v>-3345.4199834514411</v>
      </c>
      <c r="L9" s="33">
        <f>'Расчет дотаций'!N11-1</f>
        <v>0.21123494291400435</v>
      </c>
      <c r="M9" s="33">
        <f>L9*'Расчет дотаций'!O11</f>
        <v>3.1685241437100653</v>
      </c>
      <c r="N9" s="32">
        <f t="shared" si="2"/>
        <v>15142.919983451442</v>
      </c>
      <c r="O9" s="31">
        <f t="shared" si="3"/>
        <v>2.4685241437100647</v>
      </c>
    </row>
    <row r="10" spans="1:15" ht="15" customHeight="1">
      <c r="A10" s="15" t="s">
        <v>8</v>
      </c>
      <c r="B10" s="29">
        <f>'Расчет дотаций'!T12</f>
        <v>7656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71</v>
      </c>
      <c r="G10" s="4" t="s">
        <v>71</v>
      </c>
      <c r="H10" s="56" t="s">
        <v>71</v>
      </c>
      <c r="I10" s="33">
        <f>'Расчет дотаций'!J12-1</f>
        <v>-1.1500000000000066E-2</v>
      </c>
      <c r="J10" s="33">
        <f>I10*'Расчет дотаций'!K12</f>
        <v>-0.23000000000000131</v>
      </c>
      <c r="K10" s="32">
        <f t="shared" si="1"/>
        <v>-625.41849734660718</v>
      </c>
      <c r="L10" s="33">
        <f>'Расчет дотаций'!N12-1</f>
        <v>0.20303484919518677</v>
      </c>
      <c r="M10" s="33">
        <f>L10*'Расчет дотаций'!O12</f>
        <v>3.0455227379278016</v>
      </c>
      <c r="N10" s="32">
        <f t="shared" si="2"/>
        <v>8281.4184973466072</v>
      </c>
      <c r="O10" s="31">
        <f t="shared" si="3"/>
        <v>2.8155227379278003</v>
      </c>
    </row>
    <row r="11" spans="1:15" ht="15" customHeight="1">
      <c r="A11" s="15" t="s">
        <v>9</v>
      </c>
      <c r="B11" s="29">
        <f>'Расчет дотаций'!T13</f>
        <v>4269.5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71</v>
      </c>
      <c r="G11" s="4" t="s">
        <v>71</v>
      </c>
      <c r="H11" s="56" t="s">
        <v>71</v>
      </c>
      <c r="I11" s="33">
        <f>'Расчет дотаций'!J13-1</f>
        <v>-0.12</v>
      </c>
      <c r="J11" s="33">
        <f>I11*'Расчет дотаций'!K13</f>
        <v>-2.4</v>
      </c>
      <c r="K11" s="32">
        <f t="shared" si="1"/>
        <v>-5231.4150755703904</v>
      </c>
      <c r="L11" s="33">
        <f>'Расчет дотаций'!N13-1</f>
        <v>0.29058034778965003</v>
      </c>
      <c r="M11" s="33">
        <f>L11*'Расчет дотаций'!O13</f>
        <v>4.3587052168447507</v>
      </c>
      <c r="N11" s="32">
        <f t="shared" si="2"/>
        <v>9500.9150755703904</v>
      </c>
      <c r="O11" s="31">
        <f t="shared" si="3"/>
        <v>1.9587052168447507</v>
      </c>
    </row>
    <row r="12" spans="1:15" ht="15" customHeight="1">
      <c r="A12" s="15" t="s">
        <v>10</v>
      </c>
      <c r="B12" s="29">
        <f>'Расчет дотаций'!T14</f>
        <v>2190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71</v>
      </c>
      <c r="G12" s="4" t="s">
        <v>71</v>
      </c>
      <c r="H12" s="56" t="s">
        <v>71</v>
      </c>
      <c r="I12" s="33">
        <f>'Расчет дотаций'!J14-1</f>
        <v>-7.999999999999996E-2</v>
      </c>
      <c r="J12" s="33">
        <f>I12*'Расчет дотаций'!K14</f>
        <v>-1.5999999999999992</v>
      </c>
      <c r="K12" s="32">
        <f t="shared" si="1"/>
        <v>-2078.7152444870567</v>
      </c>
      <c r="L12" s="33">
        <f>'Расчет дотаций'!N14-1</f>
        <v>0.21904377104377093</v>
      </c>
      <c r="M12" s="33">
        <f>L12*'Расчет дотаций'!O14</f>
        <v>3.2856565656565637</v>
      </c>
      <c r="N12" s="32">
        <f t="shared" si="2"/>
        <v>4268.7152444870571</v>
      </c>
      <c r="O12" s="31">
        <f t="shared" si="3"/>
        <v>1.6856565656565645</v>
      </c>
    </row>
    <row r="13" spans="1:15" ht="15" customHeight="1">
      <c r="A13" s="15" t="s">
        <v>11</v>
      </c>
      <c r="B13" s="29">
        <f>'Расчет дотаций'!T15</f>
        <v>4110.1000000000058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71</v>
      </c>
      <c r="G13" s="4" t="s">
        <v>71</v>
      </c>
      <c r="H13" s="56" t="s">
        <v>71</v>
      </c>
      <c r="I13" s="33">
        <f>'Расчет дотаций'!J15-1</f>
        <v>-6.4999999999999947E-2</v>
      </c>
      <c r="J13" s="33">
        <f>I13*'Расчет дотаций'!K15</f>
        <v>-1.2999999999999989</v>
      </c>
      <c r="K13" s="32">
        <f t="shared" si="1"/>
        <v>-2952.1951814969507</v>
      </c>
      <c r="L13" s="33">
        <f>'Расчет дотаций'!N15-1</f>
        <v>0.20732558139534873</v>
      </c>
      <c r="M13" s="33">
        <f>L13*'Расчет дотаций'!O15</f>
        <v>3.109883720930231</v>
      </c>
      <c r="N13" s="32">
        <f t="shared" si="2"/>
        <v>7062.2951814969565</v>
      </c>
      <c r="O13" s="31">
        <f t="shared" si="3"/>
        <v>1.8098837209302321</v>
      </c>
    </row>
    <row r="14" spans="1:15" ht="15" customHeight="1">
      <c r="A14" s="15" t="s">
        <v>12</v>
      </c>
      <c r="B14" s="29">
        <f>'Расчет дотаций'!T16</f>
        <v>1577.5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71</v>
      </c>
      <c r="G14" s="4" t="s">
        <v>71</v>
      </c>
      <c r="H14" s="56" t="s">
        <v>71</v>
      </c>
      <c r="I14" s="33">
        <f>'Расчет дотаций'!J16-1</f>
        <v>0</v>
      </c>
      <c r="J14" s="33">
        <f>I14*'Расчет дотаций'!K16</f>
        <v>0</v>
      </c>
      <c r="K14" s="32">
        <f t="shared" si="1"/>
        <v>0</v>
      </c>
      <c r="L14" s="33">
        <f>'Расчет дотаций'!N16-1</f>
        <v>4.4574907588606161E-2</v>
      </c>
      <c r="M14" s="33">
        <f>L14*'Расчет дотаций'!O16</f>
        <v>0.66862361382909241</v>
      </c>
      <c r="N14" s="32">
        <f t="shared" si="2"/>
        <v>1577.5</v>
      </c>
      <c r="O14" s="31">
        <f t="shared" si="3"/>
        <v>0.66862361382909241</v>
      </c>
    </row>
    <row r="15" spans="1:15" ht="15" customHeight="1">
      <c r="A15" s="15" t="s">
        <v>13</v>
      </c>
      <c r="B15" s="29">
        <f>'Расчет дотаций'!T17</f>
        <v>6836.1000000000058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71</v>
      </c>
      <c r="G15" s="4" t="s">
        <v>71</v>
      </c>
      <c r="H15" s="56" t="s">
        <v>71</v>
      </c>
      <c r="I15" s="33">
        <f>'Расчет дотаций'!J17-1</f>
        <v>-2.0000000000000018E-2</v>
      </c>
      <c r="J15" s="33">
        <f>I15*'Расчет дотаций'!K17</f>
        <v>-0.40000000000000036</v>
      </c>
      <c r="K15" s="32">
        <f t="shared" si="1"/>
        <v>-817.97040737505654</v>
      </c>
      <c r="L15" s="33">
        <f>'Расчет дотаций'!N17-1</f>
        <v>0.24953047488804869</v>
      </c>
      <c r="M15" s="33">
        <f>L15*'Расчет дотаций'!O17</f>
        <v>3.7429571233207302</v>
      </c>
      <c r="N15" s="32">
        <f t="shared" si="2"/>
        <v>7654.0704073750621</v>
      </c>
      <c r="O15" s="31">
        <f t="shared" si="3"/>
        <v>3.3429571233207298</v>
      </c>
    </row>
    <row r="16" spans="1:15" ht="15" customHeight="1">
      <c r="A16" s="15" t="s">
        <v>14</v>
      </c>
      <c r="B16" s="29">
        <f>'Расчет дотаций'!T18</f>
        <v>-4807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71</v>
      </c>
      <c r="G16" s="4" t="s">
        <v>71</v>
      </c>
      <c r="H16" s="56" t="s">
        <v>71</v>
      </c>
      <c r="I16" s="33">
        <f>'Расчет дотаций'!J18-1</f>
        <v>-2.1500000000000075E-2</v>
      </c>
      <c r="J16" s="33">
        <f>I16*'Расчет дотаций'!K18</f>
        <v>-0.43000000000000149</v>
      </c>
      <c r="K16" s="32">
        <f t="shared" si="1"/>
        <v>-655.26472293547795</v>
      </c>
      <c r="L16" s="33">
        <f>'Расчет дотаций'!N18-1</f>
        <v>-0.1816310372129849</v>
      </c>
      <c r="M16" s="33">
        <f>L16*'Расчет дотаций'!O18</f>
        <v>-2.7244655581947734</v>
      </c>
      <c r="N16" s="32">
        <f t="shared" si="2"/>
        <v>-4151.7352770645221</v>
      </c>
      <c r="O16" s="31">
        <f t="shared" si="3"/>
        <v>-3.1544655581947749</v>
      </c>
    </row>
    <row r="17" spans="1:15" ht="15" customHeight="1">
      <c r="A17" s="16" t="s">
        <v>17</v>
      </c>
      <c r="B17" s="28">
        <f>SUM(B18:B44)</f>
        <v>-11380.100000000013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-21747.110973616749</v>
      </c>
      <c r="L17" s="57"/>
      <c r="M17" s="57"/>
      <c r="N17" s="57">
        <f>SUM(N18:N44)</f>
        <v>10367.010973616732</v>
      </c>
      <c r="O17" s="28"/>
    </row>
    <row r="18" spans="1:15" ht="15" customHeight="1">
      <c r="A18" s="17" t="s">
        <v>0</v>
      </c>
      <c r="B18" s="29">
        <f>'Расчет дотаций'!T20</f>
        <v>-3254.4000000000015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71</v>
      </c>
      <c r="G18" s="4" t="s">
        <v>71</v>
      </c>
      <c r="H18" s="56" t="s">
        <v>71</v>
      </c>
      <c r="I18" s="33">
        <f>'Расчет дотаций'!J20-1</f>
        <v>0</v>
      </c>
      <c r="J18" s="33">
        <f>I18*'Расчет дотаций'!K20</f>
        <v>0</v>
      </c>
      <c r="K18" s="32">
        <f t="shared" si="1"/>
        <v>0</v>
      </c>
      <c r="L18" s="33">
        <f>'Расчет дотаций'!N20-1</f>
        <v>-0.56492248062015504</v>
      </c>
      <c r="M18" s="33">
        <f>L18*'Расчет дотаций'!O20</f>
        <v>-2.8246124031007751</v>
      </c>
      <c r="N18" s="32">
        <f t="shared" si="2"/>
        <v>-3254.400000000001</v>
      </c>
      <c r="O18" s="31">
        <f t="shared" si="3"/>
        <v>-2.8246124031007751</v>
      </c>
    </row>
    <row r="19" spans="1:15" ht="15" customHeight="1">
      <c r="A19" s="17" t="s">
        <v>18</v>
      </c>
      <c r="B19" s="29">
        <f>'Расчет дотаций'!T21</f>
        <v>1848.6999999999971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71</v>
      </c>
      <c r="G19" s="4" t="s">
        <v>71</v>
      </c>
      <c r="H19" s="56" t="s">
        <v>71</v>
      </c>
      <c r="I19" s="33">
        <f>'Расчет дотаций'!J21-1</f>
        <v>-5.0000000000000044E-3</v>
      </c>
      <c r="J19" s="33">
        <f>I19*'Расчет дотаций'!K21</f>
        <v>-7.5000000000000067E-2</v>
      </c>
      <c r="K19" s="32">
        <f t="shared" si="1"/>
        <v>-159.04275446267903</v>
      </c>
      <c r="L19" s="33">
        <f>'Расчет дотаций'!N21-1</f>
        <v>0.1893587760013753</v>
      </c>
      <c r="M19" s="33">
        <f>L19*'Расчет дотаций'!O21</f>
        <v>0.94679388000687648</v>
      </c>
      <c r="N19" s="32">
        <f t="shared" si="2"/>
        <v>2007.7427544626762</v>
      </c>
      <c r="O19" s="31">
        <f t="shared" si="3"/>
        <v>0.87179388000687641</v>
      </c>
    </row>
    <row r="20" spans="1:15" ht="15" customHeight="1">
      <c r="A20" s="17" t="s">
        <v>19</v>
      </c>
      <c r="B20" s="29">
        <f>'Расчет дотаций'!T22</f>
        <v>-2246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71</v>
      </c>
      <c r="G20" s="4" t="s">
        <v>71</v>
      </c>
      <c r="H20" s="56" t="s">
        <v>71</v>
      </c>
      <c r="I20" s="33">
        <f>'Расчет дотаций'!J22-1</f>
        <v>-4.0000000000000036E-2</v>
      </c>
      <c r="J20" s="33">
        <f>I20*'Расчет дотаций'!K22</f>
        <v>-0.60000000000000053</v>
      </c>
      <c r="K20" s="32">
        <f t="shared" si="1"/>
        <v>-851.23047360157534</v>
      </c>
      <c r="L20" s="33">
        <f>'Расчет дотаций'!N22-1</f>
        <v>-0.19662400296790949</v>
      </c>
      <c r="M20" s="33">
        <f>L20*'Расчет дотаций'!O22</f>
        <v>-0.98312001483954747</v>
      </c>
      <c r="N20" s="32">
        <f t="shared" si="2"/>
        <v>-1394.7695263984249</v>
      </c>
      <c r="O20" s="31">
        <f t="shared" si="3"/>
        <v>-1.5831200148395479</v>
      </c>
    </row>
    <row r="21" spans="1:15" ht="15" customHeight="1">
      <c r="A21" s="17" t="s">
        <v>20</v>
      </c>
      <c r="B21" s="29">
        <f>'Расчет дотаций'!T23</f>
        <v>2653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71</v>
      </c>
      <c r="G21" s="4" t="s">
        <v>71</v>
      </c>
      <c r="H21" s="56" t="s">
        <v>71</v>
      </c>
      <c r="I21" s="33">
        <f>'Расчет дотаций'!J23-1</f>
        <v>-5.9999999999998943E-3</v>
      </c>
      <c r="J21" s="33">
        <f>I21*'Расчет дотаций'!K23</f>
        <v>-8.9999999999998415E-2</v>
      </c>
      <c r="K21" s="32">
        <f t="shared" si="1"/>
        <v>-193.31879302350103</v>
      </c>
      <c r="L21" s="33">
        <f>'Расчет дотаций'!N23-1</f>
        <v>0.26502202643171802</v>
      </c>
      <c r="M21" s="33">
        <f>L21*'Расчет дотаций'!O23</f>
        <v>1.3251101321585901</v>
      </c>
      <c r="N21" s="32">
        <f t="shared" si="2"/>
        <v>2846.3187930235008</v>
      </c>
      <c r="O21" s="31">
        <f t="shared" si="3"/>
        <v>1.2351101321585918</v>
      </c>
    </row>
    <row r="22" spans="1:15" ht="15" customHeight="1">
      <c r="A22" s="17" t="s">
        <v>21</v>
      </c>
      <c r="B22" s="29">
        <f>'Расчет дотаций'!T24</f>
        <v>-219.19999999999709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71</v>
      </c>
      <c r="G22" s="4" t="s">
        <v>71</v>
      </c>
      <c r="H22" s="56" t="s">
        <v>71</v>
      </c>
      <c r="I22" s="33">
        <f>'Расчет дотаций'!J24-1</f>
        <v>-6.9999999999999951E-2</v>
      </c>
      <c r="J22" s="33">
        <f>I22*'Расчет дотаций'!K24</f>
        <v>-1.0499999999999994</v>
      </c>
      <c r="K22" s="32">
        <f t="shared" si="1"/>
        <v>-1631.2725610626958</v>
      </c>
      <c r="L22" s="33">
        <f>'Расчет дотаций'!N24-1</f>
        <v>0.18178153970173327</v>
      </c>
      <c r="M22" s="33">
        <f>L22*'Расчет дотаций'!O24</f>
        <v>0.90890769850866637</v>
      </c>
      <c r="N22" s="32">
        <f t="shared" si="2"/>
        <v>1412.0725610626987</v>
      </c>
      <c r="O22" s="31">
        <f t="shared" si="3"/>
        <v>-0.14109230149133301</v>
      </c>
    </row>
    <row r="23" spans="1:15" ht="15" customHeight="1">
      <c r="A23" s="17" t="s">
        <v>22</v>
      </c>
      <c r="B23" s="29">
        <f>'Расчет дотаций'!T25</f>
        <v>1449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71</v>
      </c>
      <c r="G23" s="4" t="s">
        <v>71</v>
      </c>
      <c r="H23" s="56" t="s">
        <v>71</v>
      </c>
      <c r="I23" s="33">
        <f>'Расчет дотаций'!J25-1</f>
        <v>-2.0000000000000018E-2</v>
      </c>
      <c r="J23" s="33">
        <f>I23*'Расчет дотаций'!K25</f>
        <v>-0.30000000000000027</v>
      </c>
      <c r="K23" s="32">
        <f t="shared" si="1"/>
        <v>-615.85103511140051</v>
      </c>
      <c r="L23" s="33">
        <f>'Расчет дотаций'!N25-1</f>
        <v>0.20117050235090317</v>
      </c>
      <c r="M23" s="33">
        <f>L23*'Расчет дотаций'!O25</f>
        <v>1.0058525117545158</v>
      </c>
      <c r="N23" s="32">
        <f t="shared" si="2"/>
        <v>2064.8510351114005</v>
      </c>
      <c r="O23" s="31">
        <f t="shared" si="3"/>
        <v>0.70585251175451558</v>
      </c>
    </row>
    <row r="24" spans="1:15" ht="15" customHeight="1">
      <c r="A24" s="17" t="s">
        <v>23</v>
      </c>
      <c r="B24" s="29">
        <f>'Расчет дотаций'!T26</f>
        <v>-656.89999999999418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71</v>
      </c>
      <c r="G24" s="4" t="s">
        <v>71</v>
      </c>
      <c r="H24" s="56" t="s">
        <v>71</v>
      </c>
      <c r="I24" s="33">
        <f>'Расчет дотаций'!J26-1</f>
        <v>-7.4999999999999956E-2</v>
      </c>
      <c r="J24" s="33">
        <f>I24*'Расчет дотаций'!K26</f>
        <v>-1.1249999999999993</v>
      </c>
      <c r="K24" s="32">
        <f t="shared" si="1"/>
        <v>-3891.2890838765002</v>
      </c>
      <c r="L24" s="33">
        <f>'Расчет дотаций'!N26-1</f>
        <v>0.18701708564588104</v>
      </c>
      <c r="M24" s="33">
        <f>L24*'Расчет дотаций'!O26</f>
        <v>0.93508542822940521</v>
      </c>
      <c r="N24" s="32">
        <f t="shared" si="2"/>
        <v>3234.389083876506</v>
      </c>
      <c r="O24" s="31">
        <f t="shared" si="3"/>
        <v>-0.18991457177059412</v>
      </c>
    </row>
    <row r="25" spans="1:15" ht="15" customHeight="1">
      <c r="A25" s="17" t="s">
        <v>24</v>
      </c>
      <c r="B25" s="29">
        <f>'Расчет дотаций'!T27</f>
        <v>716.40000000000146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71</v>
      </c>
      <c r="G25" s="4" t="s">
        <v>71</v>
      </c>
      <c r="H25" s="56" t="s">
        <v>71</v>
      </c>
      <c r="I25" s="33">
        <f>'Расчет дотаций'!J27-1</f>
        <v>-2.0000000000000018E-2</v>
      </c>
      <c r="J25" s="33">
        <f>I25*'Расчет дотаций'!K27</f>
        <v>-0.30000000000000027</v>
      </c>
      <c r="K25" s="32">
        <f t="shared" si="1"/>
        <v>-259.80621508758708</v>
      </c>
      <c r="L25" s="33">
        <f>'Расчет дотаций'!N27-1</f>
        <v>0.22544638851502907</v>
      </c>
      <c r="M25" s="33">
        <f>L25*'Расчет дотаций'!O27</f>
        <v>1.1272319425751454</v>
      </c>
      <c r="N25" s="32">
        <f t="shared" si="2"/>
        <v>976.20621508758848</v>
      </c>
      <c r="O25" s="31">
        <f t="shared" si="3"/>
        <v>0.8272319425751451</v>
      </c>
    </row>
    <row r="26" spans="1:15" ht="15" customHeight="1">
      <c r="A26" s="17" t="s">
        <v>25</v>
      </c>
      <c r="B26" s="29">
        <f>'Расчет дотаций'!T28</f>
        <v>850.90000000000146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71</v>
      </c>
      <c r="G26" s="4" t="s">
        <v>71</v>
      </c>
      <c r="H26" s="56" t="s">
        <v>71</v>
      </c>
      <c r="I26" s="33">
        <f>'Расчет дотаций'!J28-1</f>
        <v>0</v>
      </c>
      <c r="J26" s="33">
        <f>I26*'Расчет дотаций'!K28</f>
        <v>0</v>
      </c>
      <c r="K26" s="32">
        <f t="shared" si="1"/>
        <v>0</v>
      </c>
      <c r="L26" s="33">
        <f>'Расчет дотаций'!N28-1</f>
        <v>0.10473946059177797</v>
      </c>
      <c r="M26" s="33">
        <f>L26*'Расчет дотаций'!O28</f>
        <v>0.52369730295888983</v>
      </c>
      <c r="N26" s="32">
        <f t="shared" si="2"/>
        <v>850.90000000000146</v>
      </c>
      <c r="O26" s="31">
        <f t="shared" si="3"/>
        <v>0.52369730295888983</v>
      </c>
    </row>
    <row r="27" spans="1:15" ht="15" customHeight="1">
      <c r="A27" s="17" t="s">
        <v>26</v>
      </c>
      <c r="B27" s="29">
        <f>'Расчет дотаций'!T29</f>
        <v>-3892.6999999999971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71</v>
      </c>
      <c r="G27" s="4" t="s">
        <v>71</v>
      </c>
      <c r="H27" s="56" t="s">
        <v>71</v>
      </c>
      <c r="I27" s="33">
        <f>'Расчет дотаций'!J29-1</f>
        <v>-8.4999999999999964E-2</v>
      </c>
      <c r="J27" s="33">
        <f>I27*'Расчет дотаций'!K29</f>
        <v>-1.2749999999999995</v>
      </c>
      <c r="K27" s="32">
        <f t="shared" si="1"/>
        <v>-1627.3339732443831</v>
      </c>
      <c r="L27" s="33">
        <f>'Расчет дотаций'!N29-1</f>
        <v>-0.35497835497835495</v>
      </c>
      <c r="M27" s="33">
        <f>L27*'Расчет дотаций'!O29</f>
        <v>-1.7748917748917747</v>
      </c>
      <c r="N27" s="32">
        <f t="shared" si="2"/>
        <v>-2265.3660267556138</v>
      </c>
      <c r="O27" s="31">
        <f t="shared" si="3"/>
        <v>-3.0498917748917744</v>
      </c>
    </row>
    <row r="28" spans="1:15" ht="15" customHeight="1">
      <c r="A28" s="17" t="s">
        <v>27</v>
      </c>
      <c r="B28" s="29">
        <f>'Расчет дотаций'!T30</f>
        <v>1478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71</v>
      </c>
      <c r="G28" s="4" t="s">
        <v>71</v>
      </c>
      <c r="H28" s="56" t="s">
        <v>71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0.23901756262815366</v>
      </c>
      <c r="M28" s="33">
        <f>L28*'Расчет дотаций'!O30</f>
        <v>1.1950878131407683</v>
      </c>
      <c r="N28" s="32">
        <f t="shared" si="2"/>
        <v>1478</v>
      </c>
      <c r="O28" s="31">
        <f t="shared" si="3"/>
        <v>1.1950878131407683</v>
      </c>
    </row>
    <row r="29" spans="1:15" ht="15" customHeight="1">
      <c r="A29" s="17" t="s">
        <v>28</v>
      </c>
      <c r="B29" s="29">
        <f>'Расчет дотаций'!T31</f>
        <v>-1789.6000000000058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71</v>
      </c>
      <c r="G29" s="4" t="s">
        <v>71</v>
      </c>
      <c r="H29" s="56" t="s">
        <v>71</v>
      </c>
      <c r="I29" s="33">
        <f>'Расчет дотаций'!J31-1</f>
        <v>-1.0000000000000009E-2</v>
      </c>
      <c r="J29" s="33">
        <f>I29*'Расчет дотаций'!K31</f>
        <v>-0.15000000000000013</v>
      </c>
      <c r="K29" s="32">
        <f t="shared" si="1"/>
        <v>-418.30446494535033</v>
      </c>
      <c r="L29" s="33">
        <f>'Расчет дотаций'!N31-1</f>
        <v>-9.8346705567712078E-2</v>
      </c>
      <c r="M29" s="33">
        <f>L29*'Расчет дотаций'!O31</f>
        <v>-0.49173352783856039</v>
      </c>
      <c r="N29" s="32">
        <f t="shared" si="2"/>
        <v>-1371.2955350546556</v>
      </c>
      <c r="O29" s="31">
        <f t="shared" si="3"/>
        <v>-0.64173352783856052</v>
      </c>
    </row>
    <row r="30" spans="1:15" ht="15" customHeight="1">
      <c r="A30" s="17" t="s">
        <v>29</v>
      </c>
      <c r="B30" s="29">
        <f>'Расчет дотаций'!T32</f>
        <v>-5176.4000000000015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71</v>
      </c>
      <c r="G30" s="4" t="s">
        <v>71</v>
      </c>
      <c r="H30" s="56" t="s">
        <v>71</v>
      </c>
      <c r="I30" s="33">
        <f>'Расчет дотаций'!J32-1</f>
        <v>-1.0000000000000009E-2</v>
      </c>
      <c r="J30" s="33">
        <f>I30*'Расчет дотаций'!K32</f>
        <v>-0.15000000000000013</v>
      </c>
      <c r="K30" s="32">
        <f t="shared" si="1"/>
        <v>-316.51232610805602</v>
      </c>
      <c r="L30" s="33">
        <f>'Расчет дотаций'!N32-1</f>
        <v>-0.46063492063492062</v>
      </c>
      <c r="M30" s="33">
        <f>L30*'Расчет дотаций'!O32</f>
        <v>-2.303174603174603</v>
      </c>
      <c r="N30" s="32">
        <f t="shared" si="2"/>
        <v>-4859.8876738919453</v>
      </c>
      <c r="O30" s="31">
        <f t="shared" si="3"/>
        <v>-2.4531746031746033</v>
      </c>
    </row>
    <row r="31" spans="1:15" ht="15" customHeight="1">
      <c r="A31" s="17" t="s">
        <v>30</v>
      </c>
      <c r="B31" s="29">
        <f>'Расчет дотаций'!T33</f>
        <v>-370.59999999999854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71</v>
      </c>
      <c r="G31" s="4" t="s">
        <v>71</v>
      </c>
      <c r="H31" s="56" t="s">
        <v>71</v>
      </c>
      <c r="I31" s="33">
        <f>'Расчет дотаций'!J33-1</f>
        <v>-3.5000000000000031E-2</v>
      </c>
      <c r="J31" s="33">
        <f>I31*'Расчет дотаций'!K33</f>
        <v>-0.52500000000000047</v>
      </c>
      <c r="K31" s="32">
        <f t="shared" si="1"/>
        <v>-962.16807511736329</v>
      </c>
      <c r="L31" s="33">
        <f>'Расчет дотаций'!N33-1</f>
        <v>6.4556962025316356E-2</v>
      </c>
      <c r="M31" s="33">
        <f>L31*'Расчет дотаций'!O33</f>
        <v>0.32278481012658178</v>
      </c>
      <c r="N31" s="32">
        <f t="shared" si="2"/>
        <v>591.56807511736486</v>
      </c>
      <c r="O31" s="31">
        <f t="shared" si="3"/>
        <v>-0.20221518987341869</v>
      </c>
    </row>
    <row r="32" spans="1:15" ht="15" customHeight="1">
      <c r="A32" s="17" t="s">
        <v>31</v>
      </c>
      <c r="B32" s="29">
        <f>'Расчет дотаций'!T34</f>
        <v>2032.1999999999971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71</v>
      </c>
      <c r="G32" s="4" t="s">
        <v>71</v>
      </c>
      <c r="H32" s="56" t="s">
        <v>71</v>
      </c>
      <c r="I32" s="33">
        <f>'Расчет дотаций'!J34-1</f>
        <v>-5.0000000000000044E-3</v>
      </c>
      <c r="J32" s="33">
        <f>I32*'Расчет дотаций'!K34</f>
        <v>-7.5000000000000067E-2</v>
      </c>
      <c r="K32" s="32">
        <f t="shared" si="1"/>
        <v>-126.01635286118857</v>
      </c>
      <c r="L32" s="33">
        <f>'Расчет дотаций'!N34-1</f>
        <v>0.25689717689717684</v>
      </c>
      <c r="M32" s="33">
        <f>L32*'Расчет дотаций'!O34</f>
        <v>1.2844858844858842</v>
      </c>
      <c r="N32" s="32">
        <f t="shared" si="2"/>
        <v>2158.2163528611854</v>
      </c>
      <c r="O32" s="31">
        <f t="shared" si="3"/>
        <v>1.209485884485884</v>
      </c>
    </row>
    <row r="33" spans="1:16" ht="15" customHeight="1">
      <c r="A33" s="17" t="s">
        <v>1</v>
      </c>
      <c r="B33" s="29">
        <f>'Расчет дотаций'!T35</f>
        <v>2331.8999999999942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71</v>
      </c>
      <c r="G33" s="4" t="s">
        <v>71</v>
      </c>
      <c r="H33" s="56" t="s">
        <v>71</v>
      </c>
      <c r="I33" s="33">
        <f>'Расчет дотаций'!J35-1</f>
        <v>-2.5000000000000022E-2</v>
      </c>
      <c r="J33" s="33">
        <f>I33*'Расчет дотаций'!K35</f>
        <v>-0.37500000000000033</v>
      </c>
      <c r="K33" s="32">
        <f t="shared" si="1"/>
        <v>-858.83058783670219</v>
      </c>
      <c r="L33" s="33">
        <f>'Расчет дотаций'!N35-1</f>
        <v>0.27864027839359373</v>
      </c>
      <c r="M33" s="33">
        <f>L33*'Расчет дотаций'!O35</f>
        <v>1.3932013919679687</v>
      </c>
      <c r="N33" s="32">
        <f t="shared" si="2"/>
        <v>3190.7305878366965</v>
      </c>
      <c r="O33" s="31">
        <f t="shared" si="3"/>
        <v>1.0182013919679682</v>
      </c>
    </row>
    <row r="34" spans="1:16" ht="15" customHeight="1">
      <c r="A34" s="17" t="s">
        <v>32</v>
      </c>
      <c r="B34" s="29">
        <f>'Расчет дотаций'!T36</f>
        <v>291.90000000000146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71</v>
      </c>
      <c r="G34" s="4" t="s">
        <v>71</v>
      </c>
      <c r="H34" s="56" t="s">
        <v>71</v>
      </c>
      <c r="I34" s="33">
        <f>'Расчет дотаций'!J36-1</f>
        <v>0</v>
      </c>
      <c r="J34" s="33">
        <f>I34*'Расчет дотаций'!K36</f>
        <v>0</v>
      </c>
      <c r="K34" s="32">
        <f t="shared" si="1"/>
        <v>0</v>
      </c>
      <c r="L34" s="33">
        <f>'Расчет дотаций'!N36-1</f>
        <v>2.9750479846449185E-2</v>
      </c>
      <c r="M34" s="33">
        <f>L34*'Расчет дотаций'!O36</f>
        <v>0.14875239923224592</v>
      </c>
      <c r="N34" s="32">
        <f t="shared" si="2"/>
        <v>291.90000000000146</v>
      </c>
      <c r="O34" s="31">
        <f t="shared" si="3"/>
        <v>0.14875239923224592</v>
      </c>
    </row>
    <row r="35" spans="1:16" ht="15" customHeight="1">
      <c r="A35" s="17" t="s">
        <v>33</v>
      </c>
      <c r="B35" s="29">
        <f>'Расчет дотаций'!T37</f>
        <v>-255.59999999999854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71</v>
      </c>
      <c r="G35" s="4" t="s">
        <v>71</v>
      </c>
      <c r="H35" s="56" t="s">
        <v>71</v>
      </c>
      <c r="I35" s="33">
        <f>'Расчет дотаций'!J37-1</f>
        <v>-5.0000000000000044E-2</v>
      </c>
      <c r="J35" s="33">
        <f>I35*'Расчет дотаций'!K37</f>
        <v>-0.75000000000000067</v>
      </c>
      <c r="K35" s="32">
        <f t="shared" si="1"/>
        <v>-822.59201419697638</v>
      </c>
      <c r="L35" s="33">
        <f>'Расчет дотаций'!N37-1</f>
        <v>0.10339123242349046</v>
      </c>
      <c r="M35" s="33">
        <f>L35*'Расчет дотаций'!O37</f>
        <v>0.51695616211745232</v>
      </c>
      <c r="N35" s="32">
        <f t="shared" si="2"/>
        <v>566.99201419697795</v>
      </c>
      <c r="O35" s="31">
        <f t="shared" si="3"/>
        <v>-0.23304383788254834</v>
      </c>
    </row>
    <row r="36" spans="1:16" ht="15" customHeight="1">
      <c r="A36" s="17" t="s">
        <v>34</v>
      </c>
      <c r="B36" s="29">
        <f>'Расчет дотаций'!T38</f>
        <v>-8562.1000000000058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71</v>
      </c>
      <c r="G36" s="4" t="s">
        <v>71</v>
      </c>
      <c r="H36" s="56" t="s">
        <v>71</v>
      </c>
      <c r="I36" s="33">
        <f>'Расчет дотаций'!J38-1</f>
        <v>-4.500000000000004E-2</v>
      </c>
      <c r="J36" s="33">
        <f>I36*'Расчет дотаций'!K38</f>
        <v>-0.6750000000000006</v>
      </c>
      <c r="K36" s="32">
        <f t="shared" si="1"/>
        <v>-1769.8404440900283</v>
      </c>
      <c r="L36" s="33">
        <f>'Расчет дотаций'!N38-1</f>
        <v>-0.51810039888612924</v>
      </c>
      <c r="M36" s="33">
        <f>L36*'Расчет дотаций'!O38</f>
        <v>-2.590501994430646</v>
      </c>
      <c r="N36" s="32">
        <f t="shared" si="2"/>
        <v>-6792.2595559099773</v>
      </c>
      <c r="O36" s="31">
        <f t="shared" si="3"/>
        <v>-3.2655019944306467</v>
      </c>
    </row>
    <row r="37" spans="1:16" ht="15" customHeight="1">
      <c r="A37" s="17" t="s">
        <v>35</v>
      </c>
      <c r="B37" s="29">
        <f>'Расчет дотаций'!T39</f>
        <v>481.5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71</v>
      </c>
      <c r="G37" s="4" t="s">
        <v>71</v>
      </c>
      <c r="H37" s="56" t="s">
        <v>71</v>
      </c>
      <c r="I37" s="33">
        <f>'Расчет дотаций'!J39-1</f>
        <v>0</v>
      </c>
      <c r="J37" s="33">
        <f>I37*'Расчет дотаций'!K39</f>
        <v>0</v>
      </c>
      <c r="K37" s="32">
        <f t="shared" si="1"/>
        <v>0</v>
      </c>
      <c r="L37" s="33">
        <f>'Расчет дотаций'!N39-1</f>
        <v>4.7029135122734544E-2</v>
      </c>
      <c r="M37" s="33">
        <f>L37*'Расчет дотаций'!O39</f>
        <v>0.23514567561367272</v>
      </c>
      <c r="N37" s="32">
        <f t="shared" si="2"/>
        <v>481.5</v>
      </c>
      <c r="O37" s="31">
        <f t="shared" si="3"/>
        <v>0.23514567561367272</v>
      </c>
    </row>
    <row r="38" spans="1:16" ht="15" customHeight="1">
      <c r="A38" s="17" t="s">
        <v>36</v>
      </c>
      <c r="B38" s="29">
        <f>'Расчет дотаций'!T40</f>
        <v>1749.5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71</v>
      </c>
      <c r="G38" s="4" t="s">
        <v>71</v>
      </c>
      <c r="H38" s="56" t="s">
        <v>71</v>
      </c>
      <c r="I38" s="33">
        <f>'Расчет дотаций'!J40-1</f>
        <v>-1.5000000000000013E-2</v>
      </c>
      <c r="J38" s="33">
        <f>I38*'Расчет дотаций'!K40</f>
        <v>-0.2250000000000002</v>
      </c>
      <c r="K38" s="32">
        <f t="shared" si="1"/>
        <v>-485.76986410266187</v>
      </c>
      <c r="L38" s="33">
        <f>'Расчет дотаций'!N40-1</f>
        <v>0.20706748466257663</v>
      </c>
      <c r="M38" s="33">
        <f>L38*'Расчет дотаций'!O40</f>
        <v>1.0353374233128831</v>
      </c>
      <c r="N38" s="32">
        <f t="shared" si="2"/>
        <v>2235.2698641026618</v>
      </c>
      <c r="O38" s="31">
        <f t="shared" si="3"/>
        <v>0.81033742331288294</v>
      </c>
    </row>
    <row r="39" spans="1:16" ht="15" customHeight="1">
      <c r="A39" s="17" t="s">
        <v>37</v>
      </c>
      <c r="B39" s="29">
        <f>'Расчет дотаций'!T41</f>
        <v>-313.10000000000582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71</v>
      </c>
      <c r="G39" s="4" t="s">
        <v>71</v>
      </c>
      <c r="H39" s="56" t="s">
        <v>71</v>
      </c>
      <c r="I39" s="33">
        <f>'Расчет дотаций'!J41-1</f>
        <v>-9.9999999999999978E-2</v>
      </c>
      <c r="J39" s="33">
        <f>I39*'Расчет дотаций'!K41</f>
        <v>-1.4999999999999996</v>
      </c>
      <c r="K39" s="32">
        <f t="shared" si="1"/>
        <v>-4708.2874692875794</v>
      </c>
      <c r="L39" s="33">
        <f>'Расчет дотаций'!N41-1</f>
        <v>0.28005007115374481</v>
      </c>
      <c r="M39" s="33">
        <f>L39*'Расчет дотаций'!O41</f>
        <v>1.400250355768724</v>
      </c>
      <c r="N39" s="32">
        <f t="shared" si="2"/>
        <v>4395.1874692875735</v>
      </c>
      <c r="O39" s="31">
        <f t="shared" si="3"/>
        <v>-9.9749644231275525E-2</v>
      </c>
    </row>
    <row r="40" spans="1:16" ht="15" customHeight="1">
      <c r="A40" s="17" t="s">
        <v>38</v>
      </c>
      <c r="B40" s="29">
        <f>'Расчет дотаций'!T42</f>
        <v>1587.3000000000029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71</v>
      </c>
      <c r="G40" s="4" t="s">
        <v>71</v>
      </c>
      <c r="H40" s="56" t="s">
        <v>71</v>
      </c>
      <c r="I40" s="33">
        <f>'Расчет дотаций'!J42-1</f>
        <v>-1.5000000000000013E-2</v>
      </c>
      <c r="J40" s="33">
        <f>I40*'Расчет дотаций'!K42</f>
        <v>-0.2250000000000002</v>
      </c>
      <c r="K40" s="32">
        <f t="shared" si="1"/>
        <v>-410.05762981657085</v>
      </c>
      <c r="L40" s="33">
        <f>'Расчет дотаций'!N42-1</f>
        <v>0.2191913692276668</v>
      </c>
      <c r="M40" s="33">
        <f>L40*'Расчет дотаций'!O42</f>
        <v>1.095956846138334</v>
      </c>
      <c r="N40" s="32">
        <f t="shared" si="2"/>
        <v>1997.357629816574</v>
      </c>
      <c r="O40" s="31">
        <f t="shared" si="3"/>
        <v>0.8709568461383338</v>
      </c>
    </row>
    <row r="41" spans="1:16" ht="15" customHeight="1">
      <c r="A41" s="17" t="s">
        <v>2</v>
      </c>
      <c r="B41" s="29">
        <f>'Расчет дотаций'!T43</f>
        <v>556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71</v>
      </c>
      <c r="G41" s="4" t="s">
        <v>71</v>
      </c>
      <c r="H41" s="56" t="s">
        <v>71</v>
      </c>
      <c r="I41" s="33">
        <f>'Расчет дотаций'!J43-1</f>
        <v>-7.0000000000000062E-3</v>
      </c>
      <c r="J41" s="33">
        <f>I41*'Расчет дотаций'!K43</f>
        <v>-0.10500000000000009</v>
      </c>
      <c r="K41" s="32">
        <f t="shared" si="1"/>
        <v>-175.65700465910319</v>
      </c>
      <c r="L41" s="33">
        <f>'Расчет дотаций'!N43-1</f>
        <v>8.7470449172576847E-2</v>
      </c>
      <c r="M41" s="33">
        <f>L41*'Расчет дотаций'!O43</f>
        <v>0.43735224586288424</v>
      </c>
      <c r="N41" s="32">
        <f t="shared" si="2"/>
        <v>731.65700465910311</v>
      </c>
      <c r="O41" s="31">
        <f t="shared" si="3"/>
        <v>0.33235224586288414</v>
      </c>
    </row>
    <row r="42" spans="1:16" ht="15" customHeight="1">
      <c r="A42" s="17" t="s">
        <v>39</v>
      </c>
      <c r="B42" s="29">
        <f>'Расчет дотаций'!T44</f>
        <v>1068.1999999999971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71</v>
      </c>
      <c r="G42" s="4" t="s">
        <v>71</v>
      </c>
      <c r="H42" s="56" t="s">
        <v>71</v>
      </c>
      <c r="I42" s="33">
        <f>'Расчет дотаций'!J44-1</f>
        <v>-2.0000000000000018E-2</v>
      </c>
      <c r="J42" s="33">
        <f>I42*'Расчет дотаций'!K44</f>
        <v>-0.30000000000000027</v>
      </c>
      <c r="K42" s="32">
        <f t="shared" si="1"/>
        <v>-412.01285691995588</v>
      </c>
      <c r="L42" s="33">
        <f>'Расчет дотаций'!N44-1</f>
        <v>0.2155582524271844</v>
      </c>
      <c r="M42" s="33">
        <f>L42*'Расчет дотаций'!O44</f>
        <v>1.077791262135922</v>
      </c>
      <c r="N42" s="32">
        <f t="shared" si="2"/>
        <v>1480.2128569199529</v>
      </c>
      <c r="O42" s="31">
        <f t="shared" si="3"/>
        <v>0.77779126213592176</v>
      </c>
    </row>
    <row r="43" spans="1:16" ht="15" customHeight="1">
      <c r="A43" s="17" t="s">
        <v>3</v>
      </c>
      <c r="B43" s="29">
        <f>'Расчет дотаций'!T45</f>
        <v>-244.69999999999709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71</v>
      </c>
      <c r="G43" s="4" t="s">
        <v>71</v>
      </c>
      <c r="H43" s="56" t="s">
        <v>71</v>
      </c>
      <c r="I43" s="33">
        <f>'Расчет дотаций'!J45-1</f>
        <v>-2.5000000000000022E-2</v>
      </c>
      <c r="J43" s="33">
        <f>I43*'Расчет дотаций'!K45</f>
        <v>-0.37500000000000033</v>
      </c>
      <c r="K43" s="32">
        <f t="shared" si="1"/>
        <v>-521.58540161056465</v>
      </c>
      <c r="L43" s="33">
        <f>'Расчет дотаций'!N45-1</f>
        <v>3.9814007555942998E-2</v>
      </c>
      <c r="M43" s="33">
        <f>L43*'Расчет дотаций'!O45</f>
        <v>0.19907003777971499</v>
      </c>
      <c r="N43" s="32">
        <f t="shared" si="2"/>
        <v>276.8854016105675</v>
      </c>
      <c r="O43" s="31">
        <f t="shared" si="3"/>
        <v>-0.17592996222028534</v>
      </c>
    </row>
    <row r="44" spans="1:16" ht="15" customHeight="1">
      <c r="A44" s="17" t="s">
        <v>40</v>
      </c>
      <c r="B44" s="29">
        <f>'Расчет дотаций'!T46</f>
        <v>-3493.3000000000029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71</v>
      </c>
      <c r="G44" s="4" t="s">
        <v>71</v>
      </c>
      <c r="H44" s="56" t="s">
        <v>71</v>
      </c>
      <c r="I44" s="33">
        <f>'Расчет дотаций'!J46-1</f>
        <v>-1.5000000000000013E-2</v>
      </c>
      <c r="J44" s="33">
        <f>I44*'Расчет дотаций'!K46</f>
        <v>-0.2250000000000002</v>
      </c>
      <c r="K44" s="32">
        <f t="shared" si="1"/>
        <v>-530.33159259432443</v>
      </c>
      <c r="L44" s="33">
        <f>'Расчет дотаций'!N46-1</f>
        <v>-0.25141549210938441</v>
      </c>
      <c r="M44" s="33">
        <f>L44*'Расчет дотаций'!O46</f>
        <v>-1.2570774605469222</v>
      </c>
      <c r="N44" s="32">
        <f t="shared" si="2"/>
        <v>-2962.9684074056786</v>
      </c>
      <c r="O44" s="31">
        <f t="shared" si="3"/>
        <v>-1.4820774605469222</v>
      </c>
    </row>
    <row r="45" spans="1:16" s="27" customFormat="1" ht="15" customHeight="1">
      <c r="A45" s="26" t="s">
        <v>45</v>
      </c>
      <c r="B45" s="30">
        <f>B6+B17</f>
        <v>-259120.19999999998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-59675.865484424598</v>
      </c>
      <c r="L45" s="30"/>
      <c r="M45" s="30"/>
      <c r="N45" s="30">
        <f>N6+N17</f>
        <v>-199444.33451557541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2024-12-02T18:33:45Z</cp:lastPrinted>
  <dcterms:created xsi:type="dcterms:W3CDTF">2010-02-05T14:48:49Z</dcterms:created>
  <dcterms:modified xsi:type="dcterms:W3CDTF">2024-12-19T10:22:02Z</dcterms:modified>
</cp:coreProperties>
</file>