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дотаций'!$A$1:$A$47</definedName>
    <definedName name="_xlnm.Print_Titles" localSheetId="1">'Плюсы и минусы'!$3:$4</definedName>
    <definedName name="_xlnm.Print_Titles" localSheetId="0">'Расчет дотаций'!$A:$A,'Расчет дотаций'!$3:$8</definedName>
    <definedName name="_xlnm.Print_Area" localSheetId="0">'Расчет дотаций'!$A$1:$BE$51</definedName>
  </definedNames>
  <calcPr calcId="125725"/>
</workbook>
</file>

<file path=xl/calcChain.xml><?xml version="1.0" encoding="utf-8"?>
<calcChain xmlns="http://schemas.openxmlformats.org/spreadsheetml/2006/main">
  <c r="Z44" i="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18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8"/>
  <c r="N9"/>
  <c r="N10"/>
  <c r="N11"/>
  <c r="N12"/>
  <c r="N13"/>
  <c r="N14"/>
  <c r="N15"/>
  <c r="N16"/>
  <c r="N7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8"/>
  <c r="K9"/>
  <c r="K10"/>
  <c r="K11"/>
  <c r="K12"/>
  <c r="K13"/>
  <c r="K14"/>
  <c r="K15"/>
  <c r="K16"/>
  <c r="K7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8"/>
  <c r="H9"/>
  <c r="H10"/>
  <c r="H11"/>
  <c r="H12"/>
  <c r="H13"/>
  <c r="H14"/>
  <c r="H15"/>
  <c r="H16"/>
  <c r="H7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8"/>
  <c r="E9"/>
  <c r="E10"/>
  <c r="E11"/>
  <c r="E12"/>
  <c r="E13"/>
  <c r="E14"/>
  <c r="E15"/>
  <c r="E16"/>
  <c r="E7"/>
  <c r="AA44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18"/>
  <c r="AA8"/>
  <c r="AA9"/>
  <c r="AA10"/>
  <c r="AA11"/>
  <c r="AA12"/>
  <c r="AA13"/>
  <c r="AA14"/>
  <c r="AA15"/>
  <c r="AA16"/>
  <c r="AA7"/>
  <c r="AZ47" i="7" l="1"/>
  <c r="AZ46"/>
  <c r="AZ45"/>
  <c r="AZ44"/>
  <c r="AZ43"/>
  <c r="AZ42"/>
  <c r="AZ41"/>
  <c r="AZ40"/>
  <c r="AZ39"/>
  <c r="AZ38"/>
  <c r="AZ37"/>
  <c r="AZ36"/>
  <c r="AZ35"/>
  <c r="AZ34"/>
  <c r="AZ33"/>
  <c r="AZ32"/>
  <c r="AZ31"/>
  <c r="AZ30"/>
  <c r="AZ29"/>
  <c r="AZ28"/>
  <c r="AZ27"/>
  <c r="AZ26"/>
  <c r="AZ25"/>
  <c r="AZ24"/>
  <c r="AZ23"/>
  <c r="AZ22"/>
  <c r="AZ21"/>
  <c r="AZ11"/>
  <c r="AZ12"/>
  <c r="AZ13"/>
  <c r="AZ14"/>
  <c r="AZ15"/>
  <c r="AZ16"/>
  <c r="AZ17"/>
  <c r="AZ18"/>
  <c r="AZ19"/>
  <c r="AZ10"/>
  <c r="AL47"/>
  <c r="AL46"/>
  <c r="AL45"/>
  <c r="AL44"/>
  <c r="AL43"/>
  <c r="AL42"/>
  <c r="AL41"/>
  <c r="AL40"/>
  <c r="AL39"/>
  <c r="AL38"/>
  <c r="AL37"/>
  <c r="AL36"/>
  <c r="AL35"/>
  <c r="AL34"/>
  <c r="AL33"/>
  <c r="AL32"/>
  <c r="AL31"/>
  <c r="AL30"/>
  <c r="AL29"/>
  <c r="AL28"/>
  <c r="AL27"/>
  <c r="AL26"/>
  <c r="AL25"/>
  <c r="AL24"/>
  <c r="AL23"/>
  <c r="AL22"/>
  <c r="AL21"/>
  <c r="AL19"/>
  <c r="AL17"/>
  <c r="AL11"/>
  <c r="AL12"/>
  <c r="AL13"/>
  <c r="AL14"/>
  <c r="AL15"/>
  <c r="AL16"/>
  <c r="AL18"/>
  <c r="AL10"/>
  <c r="AF48"/>
  <c r="AF47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21"/>
  <c r="AF11"/>
  <c r="AF12"/>
  <c r="AF13"/>
  <c r="AF14"/>
  <c r="AF15"/>
  <c r="AF16"/>
  <c r="AF17"/>
  <c r="AF18"/>
  <c r="AF19"/>
  <c r="AF10"/>
  <c r="AI21" l="1"/>
  <c r="AI10"/>
  <c r="AH10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21"/>
  <c r="V48"/>
  <c r="AD47" l="1"/>
  <c r="AD46"/>
  <c r="AD45"/>
  <c r="AD44"/>
  <c r="AD43"/>
  <c r="AD42"/>
  <c r="AD41"/>
  <c r="AD40"/>
  <c r="AD39"/>
  <c r="AD38"/>
  <c r="AD37"/>
  <c r="AD36"/>
  <c r="AD35"/>
  <c r="AD34"/>
  <c r="AD33"/>
  <c r="AD32"/>
  <c r="AD31"/>
  <c r="AD30"/>
  <c r="AD29"/>
  <c r="AD28"/>
  <c r="AD27"/>
  <c r="AD26"/>
  <c r="AD25"/>
  <c r="AD24"/>
  <c r="AD23"/>
  <c r="AD22"/>
  <c r="AD21"/>
  <c r="AD11"/>
  <c r="AD12"/>
  <c r="AD13"/>
  <c r="AD14"/>
  <c r="AD15"/>
  <c r="AD16"/>
  <c r="AD17"/>
  <c r="AD18"/>
  <c r="AD19"/>
  <c r="AD10"/>
  <c r="N10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11"/>
  <c r="N12"/>
  <c r="N13"/>
  <c r="N14"/>
  <c r="N15"/>
  <c r="N16"/>
  <c r="N17"/>
  <c r="N18"/>
  <c r="N19"/>
  <c r="R48" l="1"/>
  <c r="R47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21"/>
  <c r="J47" l="1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1"/>
  <c r="J12"/>
  <c r="J13"/>
  <c r="J14"/>
  <c r="J15"/>
  <c r="J16"/>
  <c r="J17"/>
  <c r="J18"/>
  <c r="J19"/>
  <c r="J10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11"/>
  <c r="F12"/>
  <c r="F13"/>
  <c r="F14"/>
  <c r="F15"/>
  <c r="F16"/>
  <c r="F17"/>
  <c r="F18"/>
  <c r="F19"/>
  <c r="F10"/>
  <c r="AK48" l="1"/>
  <c r="AK20"/>
  <c r="AK9"/>
  <c r="AN20"/>
  <c r="AN48" s="1"/>
  <c r="AO20"/>
  <c r="AO48" s="1"/>
  <c r="AP20"/>
  <c r="AN9"/>
  <c r="AO9"/>
  <c r="AP9"/>
  <c r="AP48" l="1"/>
  <c r="AJ20" l="1"/>
  <c r="AJ9"/>
  <c r="AJ48" l="1"/>
  <c r="AH46" l="1"/>
  <c r="AI46" s="1"/>
  <c r="AH47"/>
  <c r="AI47" s="1"/>
  <c r="AH37"/>
  <c r="AI37" s="1"/>
  <c r="AH36"/>
  <c r="AI36" s="1"/>
  <c r="AH26"/>
  <c r="AI26" s="1"/>
  <c r="AH25"/>
  <c r="AI25" s="1"/>
  <c r="AH24"/>
  <c r="AI24" s="1"/>
  <c r="AH23"/>
  <c r="AI23" s="1"/>
  <c r="AH21"/>
  <c r="AH11"/>
  <c r="AI11" s="1"/>
  <c r="AH17"/>
  <c r="AI17" s="1"/>
  <c r="AH18"/>
  <c r="AI18" s="1"/>
  <c r="AH19"/>
  <c r="AI19" s="1"/>
  <c r="AH22"/>
  <c r="AI22" s="1"/>
  <c r="AH30"/>
  <c r="AI30" s="1"/>
  <c r="AH31"/>
  <c r="AI31" s="1"/>
  <c r="AH42"/>
  <c r="AI42" s="1"/>
  <c r="AH43"/>
  <c r="AI43" s="1"/>
  <c r="AH44"/>
  <c r="AI44" s="1"/>
  <c r="AH45"/>
  <c r="AI45" s="1"/>
  <c r="AH40"/>
  <c r="AI40" s="1"/>
  <c r="AH39"/>
  <c r="AI39" s="1"/>
  <c r="AH38"/>
  <c r="AI38" s="1"/>
  <c r="AH35"/>
  <c r="AI35" s="1"/>
  <c r="AH34"/>
  <c r="AI34" s="1"/>
  <c r="AH33"/>
  <c r="AI33" s="1"/>
  <c r="AH32"/>
  <c r="AI32" s="1"/>
  <c r="AH29"/>
  <c r="AI29" s="1"/>
  <c r="AH27"/>
  <c r="AI27" s="1"/>
  <c r="AH12"/>
  <c r="AI12" s="1"/>
  <c r="AH13"/>
  <c r="AI13" s="1"/>
  <c r="AH14"/>
  <c r="AI14" s="1"/>
  <c r="AH15"/>
  <c r="AI15" s="1"/>
  <c r="AH16"/>
  <c r="AI16" s="1"/>
  <c r="AH28"/>
  <c r="AI28" s="1"/>
  <c r="E9"/>
  <c r="E20"/>
  <c r="C44" i="8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AH41" i="7" l="1"/>
  <c r="AI41" s="1"/>
  <c r="BE28"/>
  <c r="BE40"/>
  <c r="BE39"/>
  <c r="BE38"/>
  <c r="BE25"/>
  <c r="BE37"/>
  <c r="BE24"/>
  <c r="BE36"/>
  <c r="BE29"/>
  <c r="BE23"/>
  <c r="BE35"/>
  <c r="BE47"/>
  <c r="BE34"/>
  <c r="BE46"/>
  <c r="BE45"/>
  <c r="BE27"/>
  <c r="BE21"/>
  <c r="BE32"/>
  <c r="BE44"/>
  <c r="BE26"/>
  <c r="BE33"/>
  <c r="BE31"/>
  <c r="BE43"/>
  <c r="BE22"/>
  <c r="BE30"/>
  <c r="BE42"/>
  <c r="BE15"/>
  <c r="BE16"/>
  <c r="BE19"/>
  <c r="BE10"/>
  <c r="BE17"/>
  <c r="BE18"/>
  <c r="BE11"/>
  <c r="BE12"/>
  <c r="BE14"/>
  <c r="BE13"/>
  <c r="BD48"/>
  <c r="BC48"/>
  <c r="BB48"/>
  <c r="BA48"/>
  <c r="BE41" l="1"/>
  <c r="AY20"/>
  <c r="AY9"/>
  <c r="AY48" l="1"/>
  <c r="O19" i="8"/>
  <c r="P19" s="1"/>
  <c r="I8"/>
  <c r="J8" s="1"/>
  <c r="I7"/>
  <c r="J7" s="1"/>
  <c r="X44"/>
  <c r="Y44" s="1"/>
  <c r="U44"/>
  <c r="V44" s="1"/>
  <c r="O44"/>
  <c r="P44" s="1"/>
  <c r="L44"/>
  <c r="M44" s="1"/>
  <c r="X43"/>
  <c r="Y43" s="1"/>
  <c r="U43"/>
  <c r="V43" s="1"/>
  <c r="O43"/>
  <c r="P43" s="1"/>
  <c r="L43"/>
  <c r="M43" s="1"/>
  <c r="X42"/>
  <c r="Y42" s="1"/>
  <c r="U42"/>
  <c r="V42" s="1"/>
  <c r="O42"/>
  <c r="P42" s="1"/>
  <c r="L42"/>
  <c r="M42" s="1"/>
  <c r="X41"/>
  <c r="Y41" s="1"/>
  <c r="U41"/>
  <c r="V41" s="1"/>
  <c r="O41"/>
  <c r="P41" s="1"/>
  <c r="L41"/>
  <c r="M41" s="1"/>
  <c r="X40"/>
  <c r="Y40" s="1"/>
  <c r="U40"/>
  <c r="V40" s="1"/>
  <c r="O40"/>
  <c r="P40" s="1"/>
  <c r="L40"/>
  <c r="M40" s="1"/>
  <c r="X39"/>
  <c r="Y39" s="1"/>
  <c r="U39"/>
  <c r="V39" s="1"/>
  <c r="O39"/>
  <c r="P39" s="1"/>
  <c r="L39"/>
  <c r="M39" s="1"/>
  <c r="X38"/>
  <c r="Y38" s="1"/>
  <c r="U38"/>
  <c r="V38" s="1"/>
  <c r="O38"/>
  <c r="P38" s="1"/>
  <c r="L38"/>
  <c r="M38" s="1"/>
  <c r="X37"/>
  <c r="Y37" s="1"/>
  <c r="U37"/>
  <c r="V37" s="1"/>
  <c r="O37"/>
  <c r="P37" s="1"/>
  <c r="L37"/>
  <c r="M37" s="1"/>
  <c r="X36"/>
  <c r="Y36" s="1"/>
  <c r="U36"/>
  <c r="V36" s="1"/>
  <c r="O36"/>
  <c r="P36" s="1"/>
  <c r="L36"/>
  <c r="M36" s="1"/>
  <c r="X35"/>
  <c r="Y35" s="1"/>
  <c r="U35"/>
  <c r="V35" s="1"/>
  <c r="O35"/>
  <c r="P35" s="1"/>
  <c r="L35"/>
  <c r="M35" s="1"/>
  <c r="X34"/>
  <c r="Y34" s="1"/>
  <c r="U34"/>
  <c r="V34" s="1"/>
  <c r="O34"/>
  <c r="P34" s="1"/>
  <c r="L34"/>
  <c r="M34" s="1"/>
  <c r="X33"/>
  <c r="Y33" s="1"/>
  <c r="U33"/>
  <c r="V33" s="1"/>
  <c r="O33"/>
  <c r="P33" s="1"/>
  <c r="L33"/>
  <c r="M33" s="1"/>
  <c r="X32"/>
  <c r="Y32" s="1"/>
  <c r="U32"/>
  <c r="V32" s="1"/>
  <c r="O32"/>
  <c r="P32" s="1"/>
  <c r="L32"/>
  <c r="M32" s="1"/>
  <c r="X31"/>
  <c r="Y31" s="1"/>
  <c r="U31"/>
  <c r="V31" s="1"/>
  <c r="O31"/>
  <c r="P31" s="1"/>
  <c r="L31"/>
  <c r="M31" s="1"/>
  <c r="X30"/>
  <c r="Y30" s="1"/>
  <c r="U30"/>
  <c r="V30" s="1"/>
  <c r="O30"/>
  <c r="P30" s="1"/>
  <c r="L30"/>
  <c r="M30" s="1"/>
  <c r="X29"/>
  <c r="Y29" s="1"/>
  <c r="U29"/>
  <c r="V29" s="1"/>
  <c r="O29"/>
  <c r="P29" s="1"/>
  <c r="L29"/>
  <c r="M29" s="1"/>
  <c r="X28"/>
  <c r="Y28" s="1"/>
  <c r="U28"/>
  <c r="V28" s="1"/>
  <c r="O28"/>
  <c r="P28" s="1"/>
  <c r="L28"/>
  <c r="M28" s="1"/>
  <c r="X27"/>
  <c r="Y27" s="1"/>
  <c r="U27"/>
  <c r="V27" s="1"/>
  <c r="O27"/>
  <c r="P27" s="1"/>
  <c r="L27"/>
  <c r="M27" s="1"/>
  <c r="X26"/>
  <c r="Y26" s="1"/>
  <c r="U26"/>
  <c r="V26" s="1"/>
  <c r="O26"/>
  <c r="P26" s="1"/>
  <c r="L26"/>
  <c r="M26" s="1"/>
  <c r="X25"/>
  <c r="Y25" s="1"/>
  <c r="U25"/>
  <c r="V25" s="1"/>
  <c r="O25"/>
  <c r="P25" s="1"/>
  <c r="L25"/>
  <c r="M25" s="1"/>
  <c r="X24"/>
  <c r="Y24" s="1"/>
  <c r="U24"/>
  <c r="V24" s="1"/>
  <c r="O24"/>
  <c r="P24" s="1"/>
  <c r="L24"/>
  <c r="M24" s="1"/>
  <c r="X23"/>
  <c r="Y23" s="1"/>
  <c r="U23"/>
  <c r="V23" s="1"/>
  <c r="O23"/>
  <c r="P23" s="1"/>
  <c r="L23"/>
  <c r="M23" s="1"/>
  <c r="X22"/>
  <c r="Y22" s="1"/>
  <c r="U22"/>
  <c r="V22" s="1"/>
  <c r="O22"/>
  <c r="P22" s="1"/>
  <c r="L22"/>
  <c r="M22" s="1"/>
  <c r="X21"/>
  <c r="Y21" s="1"/>
  <c r="U21"/>
  <c r="V21" s="1"/>
  <c r="O21"/>
  <c r="P21" s="1"/>
  <c r="L21"/>
  <c r="M21" s="1"/>
  <c r="X20"/>
  <c r="Y20" s="1"/>
  <c r="U20"/>
  <c r="V20" s="1"/>
  <c r="O20"/>
  <c r="P20" s="1"/>
  <c r="L20"/>
  <c r="M20" s="1"/>
  <c r="X19"/>
  <c r="Y19" s="1"/>
  <c r="U19"/>
  <c r="V19" s="1"/>
  <c r="L19"/>
  <c r="M19" s="1"/>
  <c r="X18"/>
  <c r="Y18" s="1"/>
  <c r="U18"/>
  <c r="V18" s="1"/>
  <c r="O18"/>
  <c r="P18" s="1"/>
  <c r="L18"/>
  <c r="M18" s="1"/>
  <c r="AC20" i="7"/>
  <c r="AB20"/>
  <c r="Y20"/>
  <c r="Y48" s="1"/>
  <c r="X20"/>
  <c r="X48" s="1"/>
  <c r="U20"/>
  <c r="U48" s="1"/>
  <c r="T20"/>
  <c r="T48" s="1"/>
  <c r="Q20"/>
  <c r="Q48" s="1"/>
  <c r="P20"/>
  <c r="P48" s="1"/>
  <c r="M20"/>
  <c r="L20"/>
  <c r="X16" i="8"/>
  <c r="Y16" s="1"/>
  <c r="L16"/>
  <c r="M16" s="1"/>
  <c r="X15"/>
  <c r="Y15" s="1"/>
  <c r="L15"/>
  <c r="M15" s="1"/>
  <c r="X14"/>
  <c r="Y14" s="1"/>
  <c r="L14"/>
  <c r="M14" s="1"/>
  <c r="X13"/>
  <c r="Y13" s="1"/>
  <c r="L13"/>
  <c r="M13" s="1"/>
  <c r="X12"/>
  <c r="Y12" s="1"/>
  <c r="L12"/>
  <c r="M12" s="1"/>
  <c r="X11"/>
  <c r="Y11" s="1"/>
  <c r="L11"/>
  <c r="M11" s="1"/>
  <c r="X10"/>
  <c r="Y10" s="1"/>
  <c r="L10"/>
  <c r="M10" s="1"/>
  <c r="X9"/>
  <c r="Y9" s="1"/>
  <c r="L9"/>
  <c r="M9" s="1"/>
  <c r="X8"/>
  <c r="Y8" s="1"/>
  <c r="L8"/>
  <c r="M8" s="1"/>
  <c r="X7"/>
  <c r="Y7" s="1"/>
  <c r="L7"/>
  <c r="M7" s="1"/>
  <c r="AC9" i="7"/>
  <c r="AB9"/>
  <c r="M9"/>
  <c r="N9" s="1"/>
  <c r="L9"/>
  <c r="N20" l="1"/>
  <c r="R25" i="8"/>
  <c r="S25" s="1"/>
  <c r="R24"/>
  <c r="S24" s="1"/>
  <c r="R30"/>
  <c r="S30" s="1"/>
  <c r="R36"/>
  <c r="S36" s="1"/>
  <c r="R42"/>
  <c r="S42" s="1"/>
  <c r="R43"/>
  <c r="S43" s="1"/>
  <c r="R19"/>
  <c r="S19" s="1"/>
  <c r="R23"/>
  <c r="S23" s="1"/>
  <c r="R31"/>
  <c r="S31" s="1"/>
  <c r="R33"/>
  <c r="S33" s="1"/>
  <c r="R35"/>
  <c r="S35" s="1"/>
  <c r="R37"/>
  <c r="S37" s="1"/>
  <c r="R39"/>
  <c r="S39" s="1"/>
  <c r="R41"/>
  <c r="S41" s="1"/>
  <c r="R18"/>
  <c r="S18" s="1"/>
  <c r="R21"/>
  <c r="S21" s="1"/>
  <c r="R27"/>
  <c r="S27" s="1"/>
  <c r="R29"/>
  <c r="S29" s="1"/>
  <c r="R20"/>
  <c r="S20" s="1"/>
  <c r="R22"/>
  <c r="S22" s="1"/>
  <c r="R26"/>
  <c r="S26" s="1"/>
  <c r="R28"/>
  <c r="S28" s="1"/>
  <c r="R32"/>
  <c r="S32" s="1"/>
  <c r="R34"/>
  <c r="S34" s="1"/>
  <c r="R38"/>
  <c r="S38" s="1"/>
  <c r="R40"/>
  <c r="S40" s="1"/>
  <c r="R44"/>
  <c r="S44" s="1"/>
  <c r="AD20" i="7"/>
  <c r="AB48"/>
  <c r="L48"/>
  <c r="AC48"/>
  <c r="Z20"/>
  <c r="Z48"/>
  <c r="M48"/>
  <c r="AD9"/>
  <c r="R20"/>
  <c r="V20"/>
  <c r="N48" l="1"/>
  <c r="AD48"/>
  <c r="AX20"/>
  <c r="AX9"/>
  <c r="AX48" l="1"/>
  <c r="AW20"/>
  <c r="AW9"/>
  <c r="AW48" l="1"/>
  <c r="AV20" l="1"/>
  <c r="AV9"/>
  <c r="AV48" l="1"/>
  <c r="F44" i="8"/>
  <c r="G44" s="1"/>
  <c r="B7" l="1"/>
  <c r="F7"/>
  <c r="G7" s="1"/>
  <c r="AU20" i="7"/>
  <c r="AU9"/>
  <c r="AU48" l="1"/>
  <c r="I29" i="8"/>
  <c r="J29" s="1"/>
  <c r="I44"/>
  <c r="J44" s="1"/>
  <c r="I43"/>
  <c r="J43" s="1"/>
  <c r="I42"/>
  <c r="J42" s="1"/>
  <c r="I41"/>
  <c r="J41" s="1"/>
  <c r="I40"/>
  <c r="J40" s="1"/>
  <c r="I39"/>
  <c r="J39" s="1"/>
  <c r="I38"/>
  <c r="J38" s="1"/>
  <c r="I37"/>
  <c r="J37" s="1"/>
  <c r="I36"/>
  <c r="J36" s="1"/>
  <c r="I35"/>
  <c r="J35" s="1"/>
  <c r="I34"/>
  <c r="J34" s="1"/>
  <c r="I33"/>
  <c r="J33" s="1"/>
  <c r="I32"/>
  <c r="J32" s="1"/>
  <c r="I31"/>
  <c r="J31" s="1"/>
  <c r="I30"/>
  <c r="J30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AT20" i="7" l="1"/>
  <c r="AT9"/>
  <c r="F32" i="8"/>
  <c r="G32" s="1"/>
  <c r="F28"/>
  <c r="G28" s="1"/>
  <c r="F43"/>
  <c r="G43" s="1"/>
  <c r="F42"/>
  <c r="G42" s="1"/>
  <c r="F41"/>
  <c r="G41" s="1"/>
  <c r="F40"/>
  <c r="G40" s="1"/>
  <c r="F39"/>
  <c r="G39" s="1"/>
  <c r="F38"/>
  <c r="G38" s="1"/>
  <c r="F37"/>
  <c r="G37" s="1"/>
  <c r="F36"/>
  <c r="G36" s="1"/>
  <c r="F35"/>
  <c r="G35" s="1"/>
  <c r="F34"/>
  <c r="G34" s="1"/>
  <c r="F33"/>
  <c r="G33" s="1"/>
  <c r="F31"/>
  <c r="G31" s="1"/>
  <c r="F30"/>
  <c r="G30" s="1"/>
  <c r="F29"/>
  <c r="G29" s="1"/>
  <c r="F27"/>
  <c r="G27" s="1"/>
  <c r="F26"/>
  <c r="G26" s="1"/>
  <c r="F25"/>
  <c r="G25" s="1"/>
  <c r="F24"/>
  <c r="G24" s="1"/>
  <c r="F23"/>
  <c r="G23" s="1"/>
  <c r="F22"/>
  <c r="G22" s="1"/>
  <c r="F21"/>
  <c r="G21" s="1"/>
  <c r="F20"/>
  <c r="G20" s="1"/>
  <c r="F19"/>
  <c r="G19" s="1"/>
  <c r="F18"/>
  <c r="G18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D9" i="7"/>
  <c r="AT48" l="1"/>
  <c r="AH9" l="1"/>
  <c r="B44" i="8"/>
  <c r="B16"/>
  <c r="B15"/>
  <c r="B14"/>
  <c r="B13"/>
  <c r="B12"/>
  <c r="B18"/>
  <c r="B11"/>
  <c r="B9"/>
  <c r="B8"/>
  <c r="B10"/>
  <c r="AS20" i="7"/>
  <c r="AS9"/>
  <c r="B20" i="8" l="1"/>
  <c r="B29"/>
  <c r="B23"/>
  <c r="B21"/>
  <c r="B32"/>
  <c r="AL9" i="7"/>
  <c r="B28" i="8"/>
  <c r="B39"/>
  <c r="B19"/>
  <c r="B22"/>
  <c r="B27"/>
  <c r="B38"/>
  <c r="B33"/>
  <c r="B36"/>
  <c r="B31"/>
  <c r="B34"/>
  <c r="B25"/>
  <c r="B26"/>
  <c r="B30"/>
  <c r="B24"/>
  <c r="B41"/>
  <c r="B43"/>
  <c r="B40"/>
  <c r="B35"/>
  <c r="B37"/>
  <c r="B42"/>
  <c r="Z10"/>
  <c r="Z8"/>
  <c r="Z11"/>
  <c r="Z13"/>
  <c r="Z14"/>
  <c r="Z16"/>
  <c r="Z9"/>
  <c r="Z12"/>
  <c r="Z15"/>
  <c r="AS48" i="7"/>
  <c r="AL20" l="1"/>
  <c r="AL48" s="1"/>
  <c r="AR20"/>
  <c r="AR9"/>
  <c r="AR48" l="1"/>
  <c r="AQ20" l="1"/>
  <c r="AQ9"/>
  <c r="D20"/>
  <c r="AQ48" l="1"/>
  <c r="E48"/>
  <c r="D48"/>
  <c r="C7" i="8" l="1"/>
  <c r="D7" s="1"/>
  <c r="F9" i="7" l="1"/>
  <c r="F20"/>
  <c r="Z7" i="8" l="1"/>
  <c r="AM20" i="7"/>
  <c r="AM9"/>
  <c r="AI20" l="1"/>
  <c r="AI9"/>
  <c r="AM48"/>
  <c r="AG9"/>
  <c r="AG20"/>
  <c r="AG48" l="1"/>
  <c r="BE9"/>
  <c r="AH20" l="1"/>
  <c r="K6" i="8" l="1"/>
  <c r="AZ9" i="7"/>
  <c r="AH48"/>
  <c r="W17" i="8" l="1"/>
  <c r="W45" s="1"/>
  <c r="Q17"/>
  <c r="Q45" s="1"/>
  <c r="K17"/>
  <c r="K45" s="1"/>
  <c r="N17"/>
  <c r="Z17"/>
  <c r="T17"/>
  <c r="T45" s="1"/>
  <c r="N6"/>
  <c r="Z6"/>
  <c r="H17"/>
  <c r="H6"/>
  <c r="AI48" i="7"/>
  <c r="N45" i="8" l="1"/>
  <c r="Z45"/>
  <c r="H45"/>
  <c r="B17"/>
  <c r="B6"/>
  <c r="E6"/>
  <c r="E17"/>
  <c r="B45" l="1"/>
  <c r="E45"/>
  <c r="BE20" i="7" l="1"/>
  <c r="AZ20"/>
  <c r="AZ48" s="1"/>
  <c r="BE48" l="1"/>
  <c r="BF9"/>
  <c r="BF10"/>
</calcChain>
</file>

<file path=xl/sharedStrings.xml><?xml version="1.0" encoding="utf-8"?>
<sst xmlns="http://schemas.openxmlformats.org/spreadsheetml/2006/main" count="413" uniqueCount="124">
  <si>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</si>
  <si>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</si>
  <si>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</si>
  <si>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</si>
  <si>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</si>
  <si>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</si>
  <si>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</si>
  <si>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</si>
  <si>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</si>
  <si>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</si>
  <si>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</si>
  <si>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</si>
  <si>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</si>
  <si>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</si>
  <si>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</si>
  <si>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</si>
  <si>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</si>
  <si>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</si>
  <si>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</si>
  <si>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</si>
  <si>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</si>
  <si>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</si>
  <si>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</si>
  <si>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</si>
  <si>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</si>
  <si>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</si>
  <si>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</si>
  <si>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</si>
  <si>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</si>
  <si>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</si>
  <si>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</si>
  <si>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</si>
  <si>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</si>
  <si>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</si>
  <si>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</si>
  <si>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</si>
  <si>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</si>
  <si>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</si>
  <si>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</si>
  <si>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</si>
  <si>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</si>
  <si>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</si>
  <si>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</si>
  <si>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</si>
  <si>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</si>
  <si>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</si>
  <si>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</si>
  <si>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</si>
  <si>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</si>
  <si>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</si>
  <si>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</si>
  <si>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</si>
  <si>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</si>
  <si>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</si>
  <si>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</si>
  <si>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</si>
  <si>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</si>
  <si>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</si>
  <si>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</si>
  <si>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</si>
  <si>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Объем алкогольной продукции, зафиксированный в единой государственной автоматизированной информационной системе</t>
  </si>
  <si>
    <t>за январь</t>
  </si>
  <si>
    <t>за февраль</t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</si>
  <si>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</si>
  <si>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</si>
  <si>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</si>
  <si>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март</t>
  </si>
  <si>
    <t>за апрель</t>
  </si>
  <si>
    <t>14=13/12</t>
  </si>
  <si>
    <t>за май</t>
  </si>
  <si>
    <t>Эффективность вовлечения объектов недвижимости 
в налоговый оборот</t>
  </si>
  <si>
    <t>Наименование 
муниципального 
образования</t>
  </si>
  <si>
    <t>за июнь</t>
  </si>
  <si>
    <t>за июль</t>
  </si>
  <si>
    <t>за август</t>
  </si>
  <si>
    <t>за сентябрь</t>
  </si>
  <si>
    <t>за октябрь</t>
  </si>
  <si>
    <t>Общая площадь введенного в эксплуатацию жилья с учетом индивидуального жилищного строительства (кв.м.)</t>
  </si>
  <si>
    <t>Валовой сбор зерна в весе после доработки (тыс. тонн)</t>
  </si>
  <si>
    <t>Производство молока во всех категориях хозяйств (тонн)</t>
  </si>
  <si>
    <t>Производство скота и птицы на убой (в живом весе) во всех категориях хозяйств (тонн)</t>
  </si>
  <si>
    <t>Численность занятых в сфере малого и среднего предпринимательства (чел.)</t>
  </si>
  <si>
    <t>18=17/16</t>
  </si>
  <si>
    <t>22=21/20</t>
  </si>
  <si>
    <t>26=25/24</t>
  </si>
  <si>
    <t>30=29/28</t>
  </si>
  <si>
    <t>Х</t>
  </si>
  <si>
    <t>Объем алкогольной продукции, зафиксированный в единой государственной автоматизированной информационной системе (дкл.)</t>
  </si>
  <si>
    <t>Эффективность вовлечения 
объектов недвижимости 
в налоговый оборот
 (%)</t>
  </si>
  <si>
    <t>10=9/8</t>
  </si>
  <si>
    <t>за ноябрь</t>
  </si>
  <si>
    <t>Распределение дотаций за вычетом предоставленных дотаций за январь-ноябрь, тыс. рублей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</si>
  <si>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</si>
  <si>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Соблюдение норматива формирования расходов на содержание органов местного самоуправления</t>
  </si>
  <si>
    <t>Распределение (+) / Взыскание (-) за отчётный период с учетом выполнения условий предоставления стимулирующих дотаций, тыс. рублей</t>
  </si>
  <si>
    <t>Общая площадь введенного в эксплуатацию жилья с учетом индивидуального жилищного строительства</t>
  </si>
  <si>
    <t>Валовой сбор зерна в весе после доработки</t>
  </si>
  <si>
    <t>Производство молока во всех категориях хозяйств</t>
  </si>
  <si>
    <t>Производство скота и птицы на убой (в живом весе) во всех категориях хозяйств</t>
  </si>
  <si>
    <t>Численность занятых в сфере малого и среднего предпринимательства</t>
  </si>
  <si>
    <t>За 2023 год</t>
  </si>
  <si>
    <t>Факторный анализ влияния отдельных показателей на итоговое распределение за 2023 год</t>
  </si>
  <si>
    <t>Удержание дотаций в 2023 году в связи с исполнением показателей за 2022 год, тыс. рублей</t>
  </si>
  <si>
    <t>Ранее предоставленные дотации в 2023 году, тыс. рублей</t>
  </si>
  <si>
    <t>досрочное перечисление
(распоряжение МУФ СО 
от 16.02.2023 
№ 01-08/14)</t>
  </si>
  <si>
    <t>досрочное перечисление
(распоряжение МУФ СО 
от 04.04.2023 
№ 01-08/21)</t>
  </si>
  <si>
    <t>Распределение за отчетный период с учетом удержания и сумм, неподлежащих перечислению, тыс. рублей</t>
  </si>
  <si>
    <t>непривлечение кредитов кредитных организаций в декабре 2023 года</t>
  </si>
  <si>
    <t>МО у которых доля дотаций на выравнивание бюджетной обеспеченности в доходах бюджета (без учета субвенций) за 2022 год &gt; 15 %</t>
  </si>
  <si>
    <t>МО, муниципальный долг которых на 01.01.2024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</si>
  <si>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декабре 2023 года (не применяется если объем долга на 01.01.2024 не превышает его объем по состоянию на начало 2023 года)</t>
  </si>
  <si>
    <t>34=32*33</t>
  </si>
  <si>
    <t>35=34-33</t>
  </si>
  <si>
    <t>Сумма не подлежащая перечислению при подведении итогов за 2023 год за превышение предельных значений уровня муниципального долга, установленных абзацами с восьмого по одиннадцатый п.5 Правил и условий предоставления дотаций</t>
  </si>
  <si>
    <t>38=34-36-37</t>
  </si>
  <si>
    <t>52=38-(39+…+51)</t>
  </si>
  <si>
    <t xml:space="preserve"> + / -
(5)=(2)*(4)/(27)</t>
  </si>
  <si>
    <t xml:space="preserve"> + / -
(8)=(2)*(7)/(27)</t>
  </si>
  <si>
    <t xml:space="preserve"> + / -
(11)=(2)*(10)/(27)</t>
  </si>
  <si>
    <t xml:space="preserve"> + / -
(14)=(2)*(13)/(27)</t>
  </si>
  <si>
    <t xml:space="preserve"> + / -
(17)=(2)*(16)/(27)</t>
  </si>
  <si>
    <t xml:space="preserve"> + / -
(20)=(2)*(19)/(27)</t>
  </si>
  <si>
    <t xml:space="preserve"> + / -
(23)=(2)*(22)/(27)</t>
  </si>
  <si>
    <t xml:space="preserve"> + / -
(26)=(2)*(25)/(27)</t>
  </si>
</sst>
</file>

<file path=xl/styles.xml><?xml version="1.0" encoding="utf-8"?>
<styleSheet xmlns="http://schemas.openxmlformats.org/spreadsheetml/2006/main">
  <numFmts count="7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0.0"/>
    <numFmt numFmtId="170" formatCode="#,##0_ ;[Red]\-#,##0\ 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122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169" fontId="13" fillId="0" borderId="3" xfId="0" applyNumberFormat="1" applyFont="1" applyFill="1" applyBorder="1" applyAlignment="1">
      <alignment horizontal="center" vertical="center"/>
    </xf>
    <xf numFmtId="169" fontId="15" fillId="12" borderId="3" xfId="0" applyNumberFormat="1" applyFont="1" applyFill="1" applyBorder="1" applyAlignment="1">
      <alignment vertical="center"/>
    </xf>
    <xf numFmtId="169" fontId="15" fillId="13" borderId="3" xfId="0" applyNumberFormat="1" applyFont="1" applyFill="1" applyBorder="1" applyAlignment="1">
      <alignment vertical="center"/>
    </xf>
    <xf numFmtId="168" fontId="13" fillId="0" borderId="3" xfId="0" applyNumberFormat="1" applyFont="1" applyFill="1" applyBorder="1" applyAlignment="1">
      <alignment horizontal="center" vertical="center"/>
    </xf>
    <xf numFmtId="168" fontId="15" fillId="12" borderId="3" xfId="0" applyNumberFormat="1" applyFont="1" applyFill="1" applyBorder="1" applyAlignment="1">
      <alignment vertical="center"/>
    </xf>
    <xf numFmtId="168" fontId="15" fillId="13" borderId="3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1" fillId="21" borderId="3" xfId="0" applyFont="1" applyFill="1" applyBorder="1" applyAlignment="1">
      <alignment horizontal="center" vertical="center" wrapText="1"/>
    </xf>
    <xf numFmtId="170" fontId="15" fillId="12" borderId="3" xfId="0" applyNumberFormat="1" applyFont="1" applyFill="1" applyBorder="1" applyAlignment="1">
      <alignment horizontal="right" vertical="center"/>
    </xf>
    <xf numFmtId="170" fontId="15" fillId="12" borderId="3" xfId="0" applyNumberFormat="1" applyFont="1" applyFill="1" applyBorder="1" applyAlignment="1">
      <alignment vertical="center"/>
    </xf>
    <xf numFmtId="170" fontId="13" fillId="0" borderId="3" xfId="0" applyNumberFormat="1" applyFont="1" applyFill="1" applyBorder="1" applyAlignment="1">
      <alignment horizontal="right" vertical="center"/>
    </xf>
    <xf numFmtId="170" fontId="15" fillId="13" borderId="3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vertical="center"/>
    </xf>
    <xf numFmtId="166" fontId="13" fillId="0" borderId="0" xfId="0" applyNumberFormat="1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1" fillId="16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right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8" borderId="17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20" borderId="11" xfId="0" applyFont="1" applyFill="1" applyBorder="1" applyAlignment="1">
      <alignment horizontal="center" vertical="center" wrapText="1"/>
    </xf>
    <xf numFmtId="0" fontId="1" fillId="20" borderId="12" xfId="0" applyFont="1" applyFill="1" applyBorder="1" applyAlignment="1">
      <alignment horizontal="center" vertical="center" wrapText="1"/>
    </xf>
    <xf numFmtId="0" fontId="1" fillId="20" borderId="13" xfId="0" applyFont="1" applyFill="1" applyBorder="1" applyAlignment="1">
      <alignment horizontal="center" vertical="center" wrapText="1"/>
    </xf>
    <xf numFmtId="0" fontId="1" fillId="20" borderId="4" xfId="0" applyFont="1" applyFill="1" applyBorder="1" applyAlignment="1">
      <alignment horizontal="center" vertical="center" wrapText="1"/>
    </xf>
    <xf numFmtId="0" fontId="1" fillId="20" borderId="0" xfId="0" applyFont="1" applyFill="1" applyBorder="1" applyAlignment="1">
      <alignment horizontal="center" vertical="center" wrapText="1"/>
    </xf>
    <xf numFmtId="0" fontId="1" fillId="20" borderId="14" xfId="0" applyFont="1" applyFill="1" applyBorder="1" applyAlignment="1">
      <alignment horizontal="center" vertical="center" wrapText="1"/>
    </xf>
    <xf numFmtId="0" fontId="1" fillId="20" borderId="15" xfId="0" applyFont="1" applyFill="1" applyBorder="1" applyAlignment="1">
      <alignment horizontal="center" vertical="center" wrapText="1"/>
    </xf>
    <xf numFmtId="0" fontId="1" fillId="20" borderId="16" xfId="0" applyFont="1" applyFill="1" applyBorder="1" applyAlignment="1">
      <alignment horizontal="center" vertical="center" wrapText="1"/>
    </xf>
    <xf numFmtId="0" fontId="1" fillId="20" borderId="17" xfId="0" applyFont="1" applyFill="1" applyBorder="1" applyAlignment="1">
      <alignment horizontal="center" vertical="center" wrapText="1"/>
    </xf>
    <xf numFmtId="0" fontId="1" fillId="21" borderId="3" xfId="0" applyFont="1" applyFill="1" applyBorder="1" applyAlignment="1">
      <alignment horizontal="center" vertical="center" wrapText="1"/>
    </xf>
    <xf numFmtId="0" fontId="1" fillId="11" borderId="11" xfId="0" applyFont="1" applyFill="1" applyBorder="1" applyAlignment="1">
      <alignment horizontal="center" vertical="center" wrapText="1"/>
    </xf>
    <xf numFmtId="0" fontId="1" fillId="11" borderId="13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 wrapText="1"/>
    </xf>
    <xf numFmtId="0" fontId="1" fillId="11" borderId="15" xfId="0" applyFont="1" applyFill="1" applyBorder="1" applyAlignment="1">
      <alignment horizontal="center" vertical="center" wrapText="1"/>
    </xf>
    <xf numFmtId="0" fontId="1" fillId="11" borderId="1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  <xf numFmtId="0" fontId="16" fillId="22" borderId="5" xfId="0" applyFont="1" applyFill="1" applyBorder="1" applyAlignment="1">
      <alignment horizontal="center" vertical="center" wrapText="1"/>
    </xf>
    <xf numFmtId="0" fontId="16" fillId="22" borderId="6" xfId="0" applyFont="1" applyFill="1" applyBorder="1" applyAlignment="1">
      <alignment horizontal="center" vertical="center" wrapText="1"/>
    </xf>
    <xf numFmtId="0" fontId="16" fillId="22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EAEAEA"/>
      <color rgb="FFFFFFCC"/>
      <color rgb="FF6699FF"/>
      <color rgb="FFCCCCFF"/>
      <color rgb="FF99CCFF"/>
      <color rgb="FFCCECFF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BV53"/>
  <sheetViews>
    <sheetView tabSelected="1" view="pageBreakPreview" zoomScale="80" zoomScaleNormal="70" zoomScaleSheetLayoutView="8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7109375" style="1" customWidth="1"/>
    <col min="2" max="2" width="13.7109375" style="1" customWidth="1"/>
    <col min="3" max="3" width="10.140625" style="1" customWidth="1"/>
    <col min="4" max="4" width="13.7109375" style="1" customWidth="1"/>
    <col min="5" max="5" width="13.28515625" style="1" customWidth="1"/>
    <col min="6" max="6" width="13.42578125" style="1" customWidth="1"/>
    <col min="7" max="7" width="6.42578125" style="1" customWidth="1"/>
    <col min="8" max="8" width="10.140625" style="1" customWidth="1"/>
    <col min="9" max="9" width="10.5703125" style="1" customWidth="1"/>
    <col min="10" max="10" width="13.7109375" style="1" customWidth="1"/>
    <col min="11" max="11" width="6.28515625" style="1" customWidth="1"/>
    <col min="12" max="13" width="13" style="1" customWidth="1"/>
    <col min="14" max="14" width="13.85546875" style="1" customWidth="1"/>
    <col min="15" max="15" width="6.5703125" style="1" customWidth="1"/>
    <col min="16" max="16" width="10.140625" style="1" customWidth="1"/>
    <col min="17" max="17" width="10.42578125" style="1" customWidth="1"/>
    <col min="18" max="18" width="13.85546875" style="1" customWidth="1"/>
    <col min="19" max="19" width="6.5703125" style="1" customWidth="1"/>
    <col min="20" max="20" width="11.5703125" style="1" customWidth="1"/>
    <col min="21" max="21" width="11.42578125" style="1" customWidth="1"/>
    <col min="22" max="22" width="13.85546875" style="1" customWidth="1"/>
    <col min="23" max="23" width="6.5703125" style="1" customWidth="1"/>
    <col min="24" max="24" width="11.5703125" style="1" customWidth="1"/>
    <col min="25" max="25" width="12" style="1" customWidth="1"/>
    <col min="26" max="26" width="13.85546875" style="1" customWidth="1"/>
    <col min="27" max="27" width="6.5703125" style="1" customWidth="1"/>
    <col min="28" max="29" width="10.7109375" style="1" customWidth="1"/>
    <col min="30" max="30" width="13.42578125" style="1" customWidth="1"/>
    <col min="31" max="31" width="6.5703125" style="1" customWidth="1"/>
    <col min="32" max="32" width="12.7109375" style="1" customWidth="1"/>
    <col min="33" max="33" width="11.42578125" style="1" customWidth="1"/>
    <col min="34" max="34" width="13.5703125" style="1" customWidth="1"/>
    <col min="35" max="36" width="14.28515625" style="1" customWidth="1"/>
    <col min="37" max="37" width="20.42578125" style="1" customWidth="1"/>
    <col min="38" max="38" width="14.28515625" style="1" customWidth="1"/>
    <col min="39" max="51" width="12.28515625" style="1" customWidth="1"/>
    <col min="52" max="53" width="16.5703125" style="1" customWidth="1"/>
    <col min="54" max="54" width="18.42578125" style="1" customWidth="1"/>
    <col min="55" max="55" width="18.85546875" style="1" customWidth="1"/>
    <col min="56" max="56" width="19.7109375" style="1" customWidth="1"/>
    <col min="57" max="57" width="17.85546875" style="1" customWidth="1"/>
    <col min="58" max="58" width="36.140625" style="1" customWidth="1"/>
    <col min="59" max="59" width="12.42578125" style="1" customWidth="1"/>
    <col min="60" max="60" width="38.28515625" style="1" customWidth="1"/>
    <col min="61" max="61" width="11.85546875" style="1" bestFit="1" customWidth="1"/>
    <col min="62" max="62" width="13.5703125" style="1" customWidth="1"/>
    <col min="63" max="64" width="9.140625" style="1"/>
    <col min="65" max="65" width="12.42578125" style="1" customWidth="1"/>
    <col min="66" max="66" width="12.28515625" style="1" bestFit="1" customWidth="1"/>
    <col min="67" max="67" width="9.140625" style="1"/>
    <col min="68" max="68" width="26.85546875" style="1" bestFit="1" customWidth="1"/>
    <col min="69" max="70" width="11.140625" style="1" bestFit="1" customWidth="1"/>
    <col min="71" max="71" width="26.85546875" style="1" bestFit="1" customWidth="1"/>
    <col min="72" max="73" width="11.140625" style="1" bestFit="1" customWidth="1"/>
    <col min="74" max="16384" width="9.140625" style="1"/>
  </cols>
  <sheetData>
    <row r="1" spans="1:74" ht="21.75" customHeight="1">
      <c r="B1" s="92" t="s">
        <v>53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</row>
    <row r="2" spans="1:74" ht="15.75">
      <c r="A2" s="35" t="s">
        <v>100</v>
      </c>
    </row>
    <row r="3" spans="1:74" ht="35.25" customHeight="1">
      <c r="A3" s="82" t="s">
        <v>71</v>
      </c>
      <c r="B3" s="105" t="s">
        <v>54</v>
      </c>
      <c r="C3" s="106"/>
      <c r="D3" s="95" t="s">
        <v>87</v>
      </c>
      <c r="E3" s="96"/>
      <c r="F3" s="96"/>
      <c r="G3" s="97"/>
      <c r="H3" s="95" t="s">
        <v>88</v>
      </c>
      <c r="I3" s="96"/>
      <c r="J3" s="96"/>
      <c r="K3" s="97"/>
      <c r="L3" s="95" t="s">
        <v>77</v>
      </c>
      <c r="M3" s="96"/>
      <c r="N3" s="96"/>
      <c r="O3" s="97"/>
      <c r="P3" s="104" t="s">
        <v>78</v>
      </c>
      <c r="Q3" s="104"/>
      <c r="R3" s="104"/>
      <c r="S3" s="104"/>
      <c r="T3" s="104" t="s">
        <v>79</v>
      </c>
      <c r="U3" s="104"/>
      <c r="V3" s="104"/>
      <c r="W3" s="104"/>
      <c r="X3" s="104" t="s">
        <v>80</v>
      </c>
      <c r="Y3" s="104"/>
      <c r="Z3" s="104"/>
      <c r="AA3" s="104"/>
      <c r="AB3" s="104" t="s">
        <v>81</v>
      </c>
      <c r="AC3" s="104"/>
      <c r="AD3" s="104"/>
      <c r="AE3" s="104"/>
      <c r="AF3" s="94" t="s">
        <v>47</v>
      </c>
      <c r="AG3" s="93" t="s">
        <v>63</v>
      </c>
      <c r="AH3" s="82" t="s">
        <v>64</v>
      </c>
      <c r="AI3" s="76" t="s">
        <v>65</v>
      </c>
      <c r="AJ3" s="76" t="s">
        <v>102</v>
      </c>
      <c r="AK3" s="76" t="s">
        <v>113</v>
      </c>
      <c r="AL3" s="82" t="s">
        <v>106</v>
      </c>
      <c r="AM3" s="83" t="s">
        <v>103</v>
      </c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5"/>
      <c r="AZ3" s="76" t="s">
        <v>91</v>
      </c>
      <c r="BA3" s="89" t="s">
        <v>92</v>
      </c>
      <c r="BB3" s="90"/>
      <c r="BC3" s="90"/>
      <c r="BD3" s="91"/>
      <c r="BE3" s="82" t="s">
        <v>94</v>
      </c>
    </row>
    <row r="4" spans="1:74" ht="33" customHeight="1">
      <c r="A4" s="82"/>
      <c r="B4" s="107"/>
      <c r="C4" s="108"/>
      <c r="D4" s="98"/>
      <c r="E4" s="99"/>
      <c r="F4" s="99"/>
      <c r="G4" s="100"/>
      <c r="H4" s="98"/>
      <c r="I4" s="99"/>
      <c r="J4" s="99"/>
      <c r="K4" s="100"/>
      <c r="L4" s="98"/>
      <c r="M4" s="99"/>
      <c r="N4" s="99"/>
      <c r="O4" s="100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94"/>
      <c r="AG4" s="93"/>
      <c r="AH4" s="82"/>
      <c r="AI4" s="77"/>
      <c r="AJ4" s="77"/>
      <c r="AK4" s="77"/>
      <c r="AL4" s="82"/>
      <c r="AM4" s="86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8"/>
      <c r="AZ4" s="77"/>
      <c r="BA4" s="81" t="s">
        <v>93</v>
      </c>
      <c r="BB4" s="81" t="s">
        <v>107</v>
      </c>
      <c r="BC4" s="81"/>
      <c r="BD4" s="81" t="s">
        <v>110</v>
      </c>
      <c r="BE4" s="82"/>
    </row>
    <row r="5" spans="1:74" ht="39" customHeight="1">
      <c r="A5" s="82"/>
      <c r="B5" s="107"/>
      <c r="C5" s="108"/>
      <c r="D5" s="98"/>
      <c r="E5" s="99"/>
      <c r="F5" s="99"/>
      <c r="G5" s="100"/>
      <c r="H5" s="98"/>
      <c r="I5" s="99"/>
      <c r="J5" s="99"/>
      <c r="K5" s="100"/>
      <c r="L5" s="98"/>
      <c r="M5" s="99"/>
      <c r="N5" s="99"/>
      <c r="O5" s="100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94"/>
      <c r="AG5" s="93"/>
      <c r="AH5" s="82"/>
      <c r="AI5" s="77"/>
      <c r="AJ5" s="77"/>
      <c r="AK5" s="77"/>
      <c r="AL5" s="82"/>
      <c r="AM5" s="82" t="s">
        <v>61</v>
      </c>
      <c r="AN5" s="76" t="s">
        <v>104</v>
      </c>
      <c r="AO5" s="82" t="s">
        <v>62</v>
      </c>
      <c r="AP5" s="76" t="s">
        <v>105</v>
      </c>
      <c r="AQ5" s="82" t="s">
        <v>66</v>
      </c>
      <c r="AR5" s="82" t="s">
        <v>67</v>
      </c>
      <c r="AS5" s="82" t="s">
        <v>69</v>
      </c>
      <c r="AT5" s="82" t="s">
        <v>72</v>
      </c>
      <c r="AU5" s="82" t="s">
        <v>73</v>
      </c>
      <c r="AV5" s="82" t="s">
        <v>74</v>
      </c>
      <c r="AW5" s="82" t="s">
        <v>75</v>
      </c>
      <c r="AX5" s="82" t="s">
        <v>76</v>
      </c>
      <c r="AY5" s="82" t="s">
        <v>90</v>
      </c>
      <c r="AZ5" s="77"/>
      <c r="BA5" s="81"/>
      <c r="BB5" s="81" t="s">
        <v>108</v>
      </c>
      <c r="BC5" s="81" t="s">
        <v>109</v>
      </c>
      <c r="BD5" s="81"/>
      <c r="BE5" s="82"/>
    </row>
    <row r="6" spans="1:74" ht="39.75" customHeight="1">
      <c r="A6" s="82"/>
      <c r="B6" s="109"/>
      <c r="C6" s="110"/>
      <c r="D6" s="101"/>
      <c r="E6" s="102"/>
      <c r="F6" s="102"/>
      <c r="G6" s="103"/>
      <c r="H6" s="101"/>
      <c r="I6" s="102"/>
      <c r="J6" s="102"/>
      <c r="K6" s="103"/>
      <c r="L6" s="101"/>
      <c r="M6" s="102"/>
      <c r="N6" s="102"/>
      <c r="O6" s="103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94"/>
      <c r="AG6" s="93"/>
      <c r="AH6" s="82"/>
      <c r="AI6" s="77"/>
      <c r="AJ6" s="77"/>
      <c r="AK6" s="77"/>
      <c r="AL6" s="82"/>
      <c r="AM6" s="82"/>
      <c r="AN6" s="77"/>
      <c r="AO6" s="82"/>
      <c r="AP6" s="77"/>
      <c r="AQ6" s="82"/>
      <c r="AR6" s="82"/>
      <c r="AS6" s="82"/>
      <c r="AT6" s="82"/>
      <c r="AU6" s="82"/>
      <c r="AV6" s="82"/>
      <c r="AW6" s="82"/>
      <c r="AX6" s="82"/>
      <c r="AY6" s="82"/>
      <c r="AZ6" s="77"/>
      <c r="BA6" s="81"/>
      <c r="BB6" s="81"/>
      <c r="BC6" s="81"/>
      <c r="BD6" s="81"/>
      <c r="BE6" s="82"/>
    </row>
    <row r="7" spans="1:74" ht="45.75" customHeight="1">
      <c r="A7" s="82"/>
      <c r="B7" s="43" t="s">
        <v>48</v>
      </c>
      <c r="C7" s="43" t="s">
        <v>16</v>
      </c>
      <c r="D7" s="48" t="s">
        <v>56</v>
      </c>
      <c r="E7" s="48" t="s">
        <v>57</v>
      </c>
      <c r="F7" s="48" t="s">
        <v>58</v>
      </c>
      <c r="G7" s="48" t="s">
        <v>16</v>
      </c>
      <c r="H7" s="56" t="s">
        <v>56</v>
      </c>
      <c r="I7" s="56" t="s">
        <v>57</v>
      </c>
      <c r="J7" s="56" t="s">
        <v>58</v>
      </c>
      <c r="K7" s="56" t="s">
        <v>16</v>
      </c>
      <c r="L7" s="56" t="s">
        <v>56</v>
      </c>
      <c r="M7" s="56" t="s">
        <v>57</v>
      </c>
      <c r="N7" s="56" t="s">
        <v>58</v>
      </c>
      <c r="O7" s="56" t="s">
        <v>16</v>
      </c>
      <c r="P7" s="64" t="s">
        <v>56</v>
      </c>
      <c r="Q7" s="64" t="s">
        <v>57</v>
      </c>
      <c r="R7" s="64" t="s">
        <v>58</v>
      </c>
      <c r="S7" s="64" t="s">
        <v>16</v>
      </c>
      <c r="T7" s="64" t="s">
        <v>56</v>
      </c>
      <c r="U7" s="64" t="s">
        <v>57</v>
      </c>
      <c r="V7" s="64" t="s">
        <v>58</v>
      </c>
      <c r="W7" s="64" t="s">
        <v>16</v>
      </c>
      <c r="X7" s="64" t="s">
        <v>56</v>
      </c>
      <c r="Y7" s="64" t="s">
        <v>57</v>
      </c>
      <c r="Z7" s="64" t="s">
        <v>58</v>
      </c>
      <c r="AA7" s="64" t="s">
        <v>16</v>
      </c>
      <c r="AB7" s="64" t="s">
        <v>56</v>
      </c>
      <c r="AC7" s="64" t="s">
        <v>57</v>
      </c>
      <c r="AD7" s="64" t="s">
        <v>58</v>
      </c>
      <c r="AE7" s="64" t="s">
        <v>16</v>
      </c>
      <c r="AF7" s="94"/>
      <c r="AG7" s="93"/>
      <c r="AH7" s="82"/>
      <c r="AI7" s="78"/>
      <c r="AJ7" s="78"/>
      <c r="AK7" s="78"/>
      <c r="AL7" s="82"/>
      <c r="AM7" s="82"/>
      <c r="AN7" s="78"/>
      <c r="AO7" s="82"/>
      <c r="AP7" s="78"/>
      <c r="AQ7" s="82"/>
      <c r="AR7" s="82"/>
      <c r="AS7" s="82"/>
      <c r="AT7" s="82"/>
      <c r="AU7" s="82"/>
      <c r="AV7" s="82"/>
      <c r="AW7" s="82"/>
      <c r="AX7" s="82"/>
      <c r="AY7" s="82"/>
      <c r="AZ7" s="78"/>
      <c r="BA7" s="81"/>
      <c r="BB7" s="81"/>
      <c r="BC7" s="81"/>
      <c r="BD7" s="81"/>
      <c r="BE7" s="82"/>
    </row>
    <row r="8" spans="1:74" s="8" customFormat="1" ht="14.1" customHeight="1">
      <c r="A8" s="13">
        <v>1</v>
      </c>
      <c r="B8" s="13">
        <v>2</v>
      </c>
      <c r="C8" s="13">
        <v>3</v>
      </c>
      <c r="D8" s="13">
        <v>4</v>
      </c>
      <c r="E8" s="13">
        <v>5</v>
      </c>
      <c r="F8" s="13" t="s">
        <v>59</v>
      </c>
      <c r="G8" s="13">
        <v>7</v>
      </c>
      <c r="H8" s="13">
        <v>8</v>
      </c>
      <c r="I8" s="13">
        <v>9</v>
      </c>
      <c r="J8" s="13" t="s">
        <v>89</v>
      </c>
      <c r="K8" s="13">
        <v>11</v>
      </c>
      <c r="L8" s="13">
        <v>12</v>
      </c>
      <c r="M8" s="13">
        <v>13</v>
      </c>
      <c r="N8" s="13" t="s">
        <v>68</v>
      </c>
      <c r="O8" s="13">
        <v>15</v>
      </c>
      <c r="P8" s="13">
        <v>16</v>
      </c>
      <c r="Q8" s="13">
        <v>17</v>
      </c>
      <c r="R8" s="13" t="s">
        <v>82</v>
      </c>
      <c r="S8" s="13">
        <v>19</v>
      </c>
      <c r="T8" s="13">
        <v>20</v>
      </c>
      <c r="U8" s="13">
        <v>21</v>
      </c>
      <c r="V8" s="13" t="s">
        <v>83</v>
      </c>
      <c r="W8" s="13">
        <v>23</v>
      </c>
      <c r="X8" s="13">
        <v>24</v>
      </c>
      <c r="Y8" s="13">
        <v>25</v>
      </c>
      <c r="Z8" s="13" t="s">
        <v>84</v>
      </c>
      <c r="AA8" s="13">
        <v>27</v>
      </c>
      <c r="AB8" s="13">
        <v>28</v>
      </c>
      <c r="AC8" s="13">
        <v>29</v>
      </c>
      <c r="AD8" s="13" t="s">
        <v>85</v>
      </c>
      <c r="AE8" s="13">
        <v>31</v>
      </c>
      <c r="AF8" s="13">
        <v>32</v>
      </c>
      <c r="AG8" s="13">
        <v>33</v>
      </c>
      <c r="AH8" s="13" t="s">
        <v>111</v>
      </c>
      <c r="AI8" s="13" t="s">
        <v>112</v>
      </c>
      <c r="AJ8" s="13">
        <v>36</v>
      </c>
      <c r="AK8" s="13">
        <v>37</v>
      </c>
      <c r="AL8" s="13" t="s">
        <v>114</v>
      </c>
      <c r="AM8" s="13">
        <v>39</v>
      </c>
      <c r="AN8" s="13">
        <v>40</v>
      </c>
      <c r="AO8" s="13">
        <v>41</v>
      </c>
      <c r="AP8" s="13">
        <v>42</v>
      </c>
      <c r="AQ8" s="13">
        <v>43</v>
      </c>
      <c r="AR8" s="13">
        <v>44</v>
      </c>
      <c r="AS8" s="13">
        <v>45</v>
      </c>
      <c r="AT8" s="13">
        <v>46</v>
      </c>
      <c r="AU8" s="13">
        <v>47</v>
      </c>
      <c r="AV8" s="13">
        <v>48</v>
      </c>
      <c r="AW8" s="13">
        <v>49</v>
      </c>
      <c r="AX8" s="13">
        <v>50</v>
      </c>
      <c r="AY8" s="13">
        <v>51</v>
      </c>
      <c r="AZ8" s="74" t="s">
        <v>115</v>
      </c>
      <c r="BA8" s="13">
        <v>53</v>
      </c>
      <c r="BB8" s="13">
        <v>54</v>
      </c>
      <c r="BC8" s="13">
        <v>55</v>
      </c>
      <c r="BD8" s="13">
        <v>56</v>
      </c>
      <c r="BE8" s="13">
        <v>57</v>
      </c>
      <c r="BF8" s="1"/>
      <c r="BG8" s="1"/>
      <c r="BH8" s="1"/>
      <c r="BI8" s="1"/>
      <c r="BJ8" s="1"/>
      <c r="BK8" s="1"/>
      <c r="BL8" s="1"/>
      <c r="BM8" s="1"/>
      <c r="BN8" s="1"/>
      <c r="BP8" s="1"/>
      <c r="BQ8" s="1"/>
      <c r="BR8" s="1"/>
      <c r="BS8" s="1"/>
      <c r="BT8" s="1"/>
      <c r="BU8" s="1"/>
    </row>
    <row r="9" spans="1:74" s="3" customFormat="1" ht="51.75" customHeight="1">
      <c r="A9" s="20" t="s">
        <v>49</v>
      </c>
      <c r="B9" s="9"/>
      <c r="C9" s="9"/>
      <c r="D9" s="18">
        <f>SUM(D10:D19)</f>
        <v>1810061</v>
      </c>
      <c r="E9" s="18">
        <f>SUM(E10:E19)</f>
        <v>1796117.22</v>
      </c>
      <c r="F9" s="49">
        <f>IF(E9/D9&gt;1.2,IF((E9/D9-1.2)*0.1+1.2&gt;1.3,1.3,(E9/D9-1.2)*0.1+1.2),E9/D9)</f>
        <v>0.99229651376390071</v>
      </c>
      <c r="G9" s="9"/>
      <c r="H9" s="18"/>
      <c r="I9" s="18"/>
      <c r="J9" s="49"/>
      <c r="K9" s="9"/>
      <c r="L9" s="65">
        <f>SUM(L10:L19)</f>
        <v>1333195</v>
      </c>
      <c r="M9" s="65">
        <f>SUM(M10:M19)</f>
        <v>974118</v>
      </c>
      <c r="N9" s="49">
        <f>IF(M9/L9&gt;1.2,IF((M9/L9-1.2)*0.1+1.2&gt;1.3,1.3,(M9/L9-1.2)*0.1+1.2),M9/L9)</f>
        <v>0.73066430642179125</v>
      </c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65">
        <f>SUM(AB10:AB19)</f>
        <v>581333</v>
      </c>
      <c r="AC9" s="65">
        <f>SUM(AC10:AC19)</f>
        <v>602859</v>
      </c>
      <c r="AD9" s="49">
        <f>IF(AC9/AB9&gt;1.2,IF((AC9/AB9-1.2)*0.1+1.2&gt;1.3,1.3,(AC9/AB9-1.2)*0.1+1.2),AC9/AB9)</f>
        <v>1.0370286909568183</v>
      </c>
      <c r="AE9" s="9"/>
      <c r="AF9" s="10"/>
      <c r="AG9" s="45">
        <f>SUM(AG10:AG19)</f>
        <v>1862062</v>
      </c>
      <c r="AH9" s="18">
        <f>SUM(AH10:AH19)</f>
        <v>1790109.3000000005</v>
      </c>
      <c r="AI9" s="18">
        <f>SUM(AI10:AI19)</f>
        <v>-71952.69999999991</v>
      </c>
      <c r="AJ9" s="18">
        <f t="shared" ref="AJ9" si="0">SUM(AJ10:AJ19)</f>
        <v>75400</v>
      </c>
      <c r="AK9" s="18">
        <f>SUM(AK10:AK19)</f>
        <v>3026.6</v>
      </c>
      <c r="AL9" s="18">
        <f>SUM(AL10:AL19)</f>
        <v>1711682.7</v>
      </c>
      <c r="AM9" s="18">
        <f t="shared" ref="AM9:AP9" si="1">SUM(AM10:AM19)</f>
        <v>143262.10000000003</v>
      </c>
      <c r="AN9" s="18">
        <f t="shared" si="1"/>
        <v>202244.4</v>
      </c>
      <c r="AO9" s="18">
        <f t="shared" si="1"/>
        <v>51327.799999999996</v>
      </c>
      <c r="AP9" s="18">
        <f t="shared" si="1"/>
        <v>0</v>
      </c>
      <c r="AQ9" s="18">
        <f t="shared" ref="AQ9:AZ9" si="2">SUM(AQ10:AQ19)</f>
        <v>48808.9</v>
      </c>
      <c r="AR9" s="18">
        <f t="shared" si="2"/>
        <v>167958.30000000005</v>
      </c>
      <c r="AS9" s="18">
        <f t="shared" si="2"/>
        <v>127679.29999999999</v>
      </c>
      <c r="AT9" s="18">
        <f t="shared" si="2"/>
        <v>91913.300000000017</v>
      </c>
      <c r="AU9" s="18">
        <f t="shared" si="2"/>
        <v>111939.00000000001</v>
      </c>
      <c r="AV9" s="18">
        <f t="shared" si="2"/>
        <v>145790.49999999997</v>
      </c>
      <c r="AW9" s="18">
        <f t="shared" si="2"/>
        <v>148085.80000000002</v>
      </c>
      <c r="AX9" s="18">
        <f t="shared" si="2"/>
        <v>210570.5</v>
      </c>
      <c r="AY9" s="18">
        <f t="shared" si="2"/>
        <v>322305.80000000005</v>
      </c>
      <c r="AZ9" s="18">
        <f t="shared" si="2"/>
        <v>-60202.999999999993</v>
      </c>
      <c r="BA9" s="18"/>
      <c r="BB9" s="18"/>
      <c r="BC9" s="18"/>
      <c r="BD9" s="18"/>
      <c r="BE9" s="18">
        <f>SUM(BE10:BE19)</f>
        <v>-60202.999999999993</v>
      </c>
      <c r="BF9" s="70">
        <f>SUMIF(BE10:BE47,"&gt;0",BE10:BE47)</f>
        <v>16859.800000000003</v>
      </c>
      <c r="BG9" s="69"/>
      <c r="BH9" s="1"/>
      <c r="BI9" s="1"/>
      <c r="BJ9" s="1"/>
      <c r="BK9" s="1"/>
      <c r="BL9" s="1"/>
      <c r="BM9" s="1"/>
      <c r="BN9" s="1"/>
      <c r="BO9" s="69"/>
      <c r="BP9" s="1"/>
      <c r="BQ9" s="1"/>
      <c r="BR9" s="1"/>
      <c r="BS9" s="1"/>
      <c r="BT9" s="1"/>
      <c r="BU9" s="1"/>
      <c r="BV9" s="63"/>
    </row>
    <row r="10" spans="1:74" s="2" customFormat="1" ht="16.5" customHeight="1">
      <c r="A10" s="5" t="s">
        <v>5</v>
      </c>
      <c r="B10" s="4">
        <v>1</v>
      </c>
      <c r="C10" s="4">
        <v>10</v>
      </c>
      <c r="D10" s="50">
        <v>956120</v>
      </c>
      <c r="E10" s="50">
        <v>934723.46</v>
      </c>
      <c r="F10" s="51">
        <f>IF(G10=0,0,IF(D10=0,1,IF(E10&lt;0,0,IF(E10/D10&gt;1.2,IF((E10/D10-1.2)*0.1+1.2&gt;1.3,1.3,(E10/D10-1.2)*0.1+1.2),E10/D10))))</f>
        <v>0.97762149102623097</v>
      </c>
      <c r="G10" s="4">
        <v>15</v>
      </c>
      <c r="H10" s="57">
        <v>160</v>
      </c>
      <c r="I10" s="60">
        <v>174</v>
      </c>
      <c r="J10" s="51">
        <f>IF(K10=0,0,IF(H10=0,1,IF(I10&lt;0,0,IF(I10/H10&gt;1.2,IF((I10/H10-1.2)*0.1+1.2&gt;1.3,1.3,(I10/H10-1.2)*0.1+1.2),I10/H10))))</f>
        <v>1.0874999999999999</v>
      </c>
      <c r="K10" s="4">
        <v>20</v>
      </c>
      <c r="L10" s="67">
        <v>902209</v>
      </c>
      <c r="M10" s="67">
        <v>673300</v>
      </c>
      <c r="N10" s="51">
        <f>IF(O10=0,0,IF(L10=0,1,IF(M10&lt;0,0,IF(M10/L10&gt;1.2,IF((M10/L10-1.2)*0.1+1.2&gt;1.3,1.3,(M10/L10-1.2)*0.1+1.2),M10/L10))))</f>
        <v>0.74627940975982288</v>
      </c>
      <c r="O10" s="4">
        <v>15</v>
      </c>
      <c r="P10" s="4" t="s">
        <v>86</v>
      </c>
      <c r="Q10" s="4" t="s">
        <v>86</v>
      </c>
      <c r="R10" s="4" t="s">
        <v>86</v>
      </c>
      <c r="S10" s="4" t="s">
        <v>86</v>
      </c>
      <c r="T10" s="4" t="s">
        <v>86</v>
      </c>
      <c r="U10" s="4" t="s">
        <v>86</v>
      </c>
      <c r="V10" s="4" t="s">
        <v>86</v>
      </c>
      <c r="W10" s="4" t="s">
        <v>86</v>
      </c>
      <c r="X10" s="4" t="s">
        <v>86</v>
      </c>
      <c r="Y10" s="4" t="s">
        <v>86</v>
      </c>
      <c r="Z10" s="4" t="s">
        <v>86</v>
      </c>
      <c r="AA10" s="4" t="s">
        <v>86</v>
      </c>
      <c r="AB10" s="46">
        <v>356585</v>
      </c>
      <c r="AC10" s="46">
        <v>359011</v>
      </c>
      <c r="AD10" s="51">
        <f>IF(AE10=0,0,IF(AB10=0,1,IF(AC10&lt;0,0,IF(AC10/AB10&gt;1.2,IF((AC10/AB10-1.2)*0.1+1.2&gt;1.3,1.3,(AC10/AB10-1.2)*0.1+1.2),AC10/AB10))))</f>
        <v>1.0068034269529005</v>
      </c>
      <c r="AE10" s="4">
        <v>17</v>
      </c>
      <c r="AF10" s="24">
        <f>(B10*C10+F10*G10+J10*K10+N10*O10+AD10*AE10)/(C10+G10+K10+O10+AE10)</f>
        <v>0.97044378922065089</v>
      </c>
      <c r="AG10" s="46">
        <v>465354</v>
      </c>
      <c r="AH10" s="19">
        <f>ROUND(AF10*AG10,1)</f>
        <v>451599.9</v>
      </c>
      <c r="AI10" s="19">
        <f>AH10-AG10</f>
        <v>-13754.099999999977</v>
      </c>
      <c r="AJ10" s="19">
        <v>14192.1</v>
      </c>
      <c r="AK10" s="19"/>
      <c r="AL10" s="19">
        <f>AH10-AJ10-AK10</f>
        <v>437407.80000000005</v>
      </c>
      <c r="AM10" s="19">
        <v>36922.9</v>
      </c>
      <c r="AN10" s="19">
        <v>81230.399999999994</v>
      </c>
      <c r="AO10" s="19">
        <v>0</v>
      </c>
      <c r="AP10" s="19"/>
      <c r="AQ10" s="19">
        <v>0</v>
      </c>
      <c r="AR10" s="19">
        <v>24580.1</v>
      </c>
      <c r="AS10" s="19">
        <v>30006.5</v>
      </c>
      <c r="AT10" s="19">
        <v>0</v>
      </c>
      <c r="AU10" s="19">
        <v>63543.3</v>
      </c>
      <c r="AV10" s="19">
        <v>35782.199999999997</v>
      </c>
      <c r="AW10" s="19">
        <v>37363.1</v>
      </c>
      <c r="AX10" s="19">
        <v>47991.4</v>
      </c>
      <c r="AY10" s="19">
        <v>94457.2</v>
      </c>
      <c r="AZ10" s="19">
        <f>ROUND(AL10-SUM(AM10:AY10),1)</f>
        <v>-14469.3</v>
      </c>
      <c r="BA10" s="41"/>
      <c r="BB10" s="41"/>
      <c r="BC10" s="41"/>
      <c r="BD10" s="42"/>
      <c r="BE10" s="19">
        <f>IF(AND(AZ10&gt;0,OR(BA10="+",BB10="+",BC10="+",BD10="+")),0,AZ10)</f>
        <v>-14469.3</v>
      </c>
      <c r="BF10" s="70">
        <f>SUMIF(BE10:BE47,"&lt;0",BE10:BE47)-BE20</f>
        <v>-93254.9</v>
      </c>
      <c r="BG10" s="69"/>
      <c r="BH10" s="1"/>
      <c r="BI10" s="1"/>
      <c r="BJ10" s="1"/>
      <c r="BK10" s="1"/>
      <c r="BL10" s="1"/>
      <c r="BM10" s="1"/>
      <c r="BN10" s="1"/>
      <c r="BO10" s="69"/>
      <c r="BP10" s="1"/>
      <c r="BQ10" s="1"/>
      <c r="BR10" s="1"/>
      <c r="BS10" s="1"/>
      <c r="BT10" s="1"/>
      <c r="BU10" s="1"/>
    </row>
    <row r="11" spans="1:74" s="2" customFormat="1" ht="17.100000000000001" customHeight="1">
      <c r="A11" s="5" t="s">
        <v>6</v>
      </c>
      <c r="B11" s="4">
        <v>1</v>
      </c>
      <c r="C11" s="4">
        <v>10</v>
      </c>
      <c r="D11" s="50">
        <v>435642</v>
      </c>
      <c r="E11" s="50">
        <v>434988.05</v>
      </c>
      <c r="F11" s="51">
        <f t="shared" ref="F11:F47" si="3">IF(G11=0,0,IF(D11=0,1,IF(E11&lt;0,0,IF(E11/D11&gt;1.2,IF((E11/D11-1.2)*0.1+1.2&gt;1.3,1.3,(E11/D11-1.2)*0.1+1.2),E11/D11))))</f>
        <v>0.99849888210962212</v>
      </c>
      <c r="G11" s="4">
        <v>15</v>
      </c>
      <c r="H11" s="57">
        <v>190</v>
      </c>
      <c r="I11" s="60">
        <v>190</v>
      </c>
      <c r="J11" s="51">
        <f t="shared" ref="J11:J46" si="4">IF(K11=0,0,IF(H11=0,1,IF(I11&lt;0,0,IF(I11/H11&gt;1.2,IF((I11/H11-1.2)*0.1+1.2&gt;1.3,1.3,(I11/H11-1.2)*0.1+1.2),I11/H11))))</f>
        <v>1</v>
      </c>
      <c r="K11" s="4">
        <v>20</v>
      </c>
      <c r="L11" s="67">
        <v>204481</v>
      </c>
      <c r="M11" s="67">
        <v>107454</v>
      </c>
      <c r="N11" s="51">
        <f t="shared" ref="N11:N47" si="5">IF(O11=0,0,IF(L11=0,1,IF(M11&lt;0,0,IF(M11/L11&gt;1.2,IF((M11/L11-1.2)*0.1+1.2&gt;1.3,1.3,(M11/L11-1.2)*0.1+1.2),M11/L11))))</f>
        <v>0.52549625637589803</v>
      </c>
      <c r="O11" s="4">
        <v>15</v>
      </c>
      <c r="P11" s="4" t="s">
        <v>86</v>
      </c>
      <c r="Q11" s="4" t="s">
        <v>86</v>
      </c>
      <c r="R11" s="4" t="s">
        <v>86</v>
      </c>
      <c r="S11" s="4" t="s">
        <v>86</v>
      </c>
      <c r="T11" s="4" t="s">
        <v>86</v>
      </c>
      <c r="U11" s="4" t="s">
        <v>86</v>
      </c>
      <c r="V11" s="4" t="s">
        <v>86</v>
      </c>
      <c r="W11" s="4" t="s">
        <v>86</v>
      </c>
      <c r="X11" s="4" t="s">
        <v>86</v>
      </c>
      <c r="Y11" s="4" t="s">
        <v>86</v>
      </c>
      <c r="Z11" s="4" t="s">
        <v>86</v>
      </c>
      <c r="AA11" s="4" t="s">
        <v>86</v>
      </c>
      <c r="AB11" s="46">
        <v>153912</v>
      </c>
      <c r="AC11" s="46">
        <v>165200</v>
      </c>
      <c r="AD11" s="51">
        <f t="shared" ref="AD11:AD46" si="6">IF(AE11=0,0,IF(AB11=0,1,IF(AC11&lt;0,0,IF(AC11/AB11&gt;1.2,IF((AC11/AB11-1.2)*0.1+1.2&gt;1.3,1.3,(AC11/AB11-1.2)*0.1+1.2),AC11/AB11))))</f>
        <v>1.0733406102188263</v>
      </c>
      <c r="AE11" s="4">
        <v>17</v>
      </c>
      <c r="AF11" s="24">
        <f t="shared" ref="AF11:AF19" si="7">(B11*C11+F11*G11+J11*K11+N11*O11+AD11*AE11)/(C11+G11+K11+O11+AE11)</f>
        <v>0.92346386300003702</v>
      </c>
      <c r="AG11" s="46">
        <v>702070</v>
      </c>
      <c r="AH11" s="19">
        <f t="shared" ref="AH11:AH47" si="8">ROUND(AF11*AG11,1)</f>
        <v>648336.30000000005</v>
      </c>
      <c r="AI11" s="19">
        <f t="shared" ref="AI11:AI47" si="9">AH11-AG11</f>
        <v>-53733.699999999953</v>
      </c>
      <c r="AJ11" s="19">
        <v>33603.699999999997</v>
      </c>
      <c r="AK11" s="19"/>
      <c r="AL11" s="19">
        <f t="shared" ref="AL11:AL18" si="10">AH11-AJ11-AK11</f>
        <v>614732.60000000009</v>
      </c>
      <c r="AM11" s="19">
        <v>51642.7</v>
      </c>
      <c r="AN11" s="19">
        <v>113614</v>
      </c>
      <c r="AO11" s="19">
        <v>0</v>
      </c>
      <c r="AP11" s="19"/>
      <c r="AQ11" s="19">
        <v>317.8</v>
      </c>
      <c r="AR11" s="19">
        <v>82048.600000000006</v>
      </c>
      <c r="AS11" s="19">
        <v>48464.2</v>
      </c>
      <c r="AT11" s="19">
        <v>44969.7</v>
      </c>
      <c r="AU11" s="19">
        <v>9681.1</v>
      </c>
      <c r="AV11" s="19">
        <v>54906</v>
      </c>
      <c r="AW11" s="19">
        <v>55620.1</v>
      </c>
      <c r="AX11" s="19">
        <v>63648.2</v>
      </c>
      <c r="AY11" s="19">
        <v>117765.7</v>
      </c>
      <c r="AZ11" s="19">
        <f t="shared" ref="AZ11:AZ47" si="11">ROUND(AL11-SUM(AM11:AY11),1)</f>
        <v>-27945.5</v>
      </c>
      <c r="BA11" s="42"/>
      <c r="BB11" s="41"/>
      <c r="BC11" s="41"/>
      <c r="BD11" s="42"/>
      <c r="BE11" s="19">
        <f t="shared" ref="BE11:BE46" si="12">IF(AND(AZ11&gt;0,OR(BA11="+",BB11="+",BC11="+",BD11="+")),0,AZ11)</f>
        <v>-27945.5</v>
      </c>
      <c r="BF11" s="1"/>
      <c r="BG11" s="69"/>
      <c r="BH11" s="1"/>
      <c r="BI11" s="1"/>
      <c r="BJ11" s="1"/>
      <c r="BK11" s="1"/>
      <c r="BL11" s="1"/>
      <c r="BM11" s="1"/>
      <c r="BN11" s="1"/>
      <c r="BO11" s="69"/>
      <c r="BP11" s="1"/>
      <c r="BQ11" s="1"/>
      <c r="BR11" s="1"/>
      <c r="BS11" s="1"/>
      <c r="BT11" s="1"/>
      <c r="BU11" s="1"/>
    </row>
    <row r="12" spans="1:74" s="2" customFormat="1" ht="17.100000000000001" customHeight="1">
      <c r="A12" s="5" t="s">
        <v>7</v>
      </c>
      <c r="B12" s="4">
        <v>1</v>
      </c>
      <c r="C12" s="4">
        <v>10</v>
      </c>
      <c r="D12" s="50">
        <v>132193</v>
      </c>
      <c r="E12" s="50">
        <v>133817.05300000001</v>
      </c>
      <c r="F12" s="51">
        <f t="shared" si="3"/>
        <v>1.0122854689733951</v>
      </c>
      <c r="G12" s="4">
        <v>15</v>
      </c>
      <c r="H12" s="57">
        <v>190</v>
      </c>
      <c r="I12" s="60">
        <v>184</v>
      </c>
      <c r="J12" s="51">
        <f t="shared" si="4"/>
        <v>0.96842105263157896</v>
      </c>
      <c r="K12" s="4">
        <v>20</v>
      </c>
      <c r="L12" s="67">
        <v>53043</v>
      </c>
      <c r="M12" s="67">
        <v>38185</v>
      </c>
      <c r="N12" s="51">
        <f t="shared" si="5"/>
        <v>0.71988763833116531</v>
      </c>
      <c r="O12" s="4">
        <v>15</v>
      </c>
      <c r="P12" s="4" t="s">
        <v>86</v>
      </c>
      <c r="Q12" s="4" t="s">
        <v>86</v>
      </c>
      <c r="R12" s="4" t="s">
        <v>86</v>
      </c>
      <c r="S12" s="4" t="s">
        <v>86</v>
      </c>
      <c r="T12" s="4" t="s">
        <v>86</v>
      </c>
      <c r="U12" s="4" t="s">
        <v>86</v>
      </c>
      <c r="V12" s="4" t="s">
        <v>86</v>
      </c>
      <c r="W12" s="4" t="s">
        <v>86</v>
      </c>
      <c r="X12" s="4" t="s">
        <v>86</v>
      </c>
      <c r="Y12" s="4" t="s">
        <v>86</v>
      </c>
      <c r="Z12" s="4" t="s">
        <v>86</v>
      </c>
      <c r="AA12" s="4" t="s">
        <v>86</v>
      </c>
      <c r="AB12" s="46">
        <v>22681</v>
      </c>
      <c r="AC12" s="46">
        <v>24434</v>
      </c>
      <c r="AD12" s="51">
        <f t="shared" si="6"/>
        <v>1.0772893611392795</v>
      </c>
      <c r="AE12" s="4">
        <v>17</v>
      </c>
      <c r="AF12" s="24">
        <f t="shared" si="7"/>
        <v>0.95668749092945105</v>
      </c>
      <c r="AG12" s="46">
        <v>187333</v>
      </c>
      <c r="AH12" s="19">
        <f t="shared" si="8"/>
        <v>179219.1</v>
      </c>
      <c r="AI12" s="19">
        <f t="shared" si="9"/>
        <v>-8113.8999999999942</v>
      </c>
      <c r="AJ12" s="19">
        <v>8438.9</v>
      </c>
      <c r="AK12" s="19"/>
      <c r="AL12" s="19">
        <f t="shared" si="10"/>
        <v>170780.2</v>
      </c>
      <c r="AM12" s="19">
        <v>15744.1</v>
      </c>
      <c r="AN12" s="19"/>
      <c r="AO12" s="19">
        <v>15744.1</v>
      </c>
      <c r="AP12" s="19"/>
      <c r="AQ12" s="19">
        <v>14658.1</v>
      </c>
      <c r="AR12" s="19">
        <v>22368.9</v>
      </c>
      <c r="AS12" s="19">
        <v>13753.2</v>
      </c>
      <c r="AT12" s="19">
        <v>13874.8</v>
      </c>
      <c r="AU12" s="19">
        <v>6085.5</v>
      </c>
      <c r="AV12" s="19">
        <v>15809.7</v>
      </c>
      <c r="AW12" s="19">
        <v>15809.7</v>
      </c>
      <c r="AX12" s="19">
        <v>14156.6</v>
      </c>
      <c r="AY12" s="19">
        <v>29702.7</v>
      </c>
      <c r="AZ12" s="19">
        <f t="shared" si="11"/>
        <v>-6927.2</v>
      </c>
      <c r="BA12" s="42"/>
      <c r="BB12" s="41"/>
      <c r="BC12" s="41"/>
      <c r="BD12" s="42"/>
      <c r="BE12" s="19">
        <f t="shared" si="12"/>
        <v>-6927.2</v>
      </c>
      <c r="BF12" s="1"/>
      <c r="BG12" s="69"/>
      <c r="BH12" s="1"/>
      <c r="BI12" s="1"/>
      <c r="BJ12" s="1"/>
      <c r="BK12" s="1"/>
      <c r="BL12" s="1"/>
      <c r="BM12" s="1"/>
      <c r="BN12" s="1"/>
      <c r="BO12" s="69"/>
      <c r="BP12" s="1"/>
      <c r="BQ12" s="1"/>
      <c r="BR12" s="1"/>
      <c r="BS12" s="1"/>
      <c r="BT12" s="1"/>
      <c r="BU12" s="1"/>
    </row>
    <row r="13" spans="1:74" s="2" customFormat="1" ht="17.100000000000001" customHeight="1">
      <c r="A13" s="5" t="s">
        <v>8</v>
      </c>
      <c r="B13" s="4">
        <v>1</v>
      </c>
      <c r="C13" s="4">
        <v>10</v>
      </c>
      <c r="D13" s="50">
        <v>80876</v>
      </c>
      <c r="E13" s="50">
        <v>80934.2</v>
      </c>
      <c r="F13" s="51">
        <f t="shared" si="3"/>
        <v>1.0007196201592561</v>
      </c>
      <c r="G13" s="4">
        <v>15</v>
      </c>
      <c r="H13" s="57">
        <v>190</v>
      </c>
      <c r="I13" s="60">
        <v>190</v>
      </c>
      <c r="J13" s="51">
        <f t="shared" si="4"/>
        <v>1</v>
      </c>
      <c r="K13" s="4">
        <v>20</v>
      </c>
      <c r="L13" s="67">
        <v>35549</v>
      </c>
      <c r="M13" s="67">
        <v>23577</v>
      </c>
      <c r="N13" s="51">
        <f t="shared" si="5"/>
        <v>0.66322540718444967</v>
      </c>
      <c r="O13" s="4">
        <v>15</v>
      </c>
      <c r="P13" s="4" t="s">
        <v>86</v>
      </c>
      <c r="Q13" s="4" t="s">
        <v>86</v>
      </c>
      <c r="R13" s="4" t="s">
        <v>86</v>
      </c>
      <c r="S13" s="4" t="s">
        <v>86</v>
      </c>
      <c r="T13" s="4" t="s">
        <v>86</v>
      </c>
      <c r="U13" s="4" t="s">
        <v>86</v>
      </c>
      <c r="V13" s="4" t="s">
        <v>86</v>
      </c>
      <c r="W13" s="4" t="s">
        <v>86</v>
      </c>
      <c r="X13" s="4" t="s">
        <v>86</v>
      </c>
      <c r="Y13" s="4" t="s">
        <v>86</v>
      </c>
      <c r="Z13" s="4" t="s">
        <v>86</v>
      </c>
      <c r="AA13" s="4" t="s">
        <v>86</v>
      </c>
      <c r="AB13" s="46">
        <v>14508</v>
      </c>
      <c r="AC13" s="46">
        <v>15316</v>
      </c>
      <c r="AD13" s="51">
        <f t="shared" si="6"/>
        <v>1.0556934105321203</v>
      </c>
      <c r="AE13" s="4">
        <v>17</v>
      </c>
      <c r="AF13" s="24">
        <f t="shared" si="7"/>
        <v>0.94683069336625492</v>
      </c>
      <c r="AG13" s="46">
        <v>99555</v>
      </c>
      <c r="AH13" s="19">
        <f t="shared" si="8"/>
        <v>94261.7</v>
      </c>
      <c r="AI13" s="19">
        <f t="shared" si="9"/>
        <v>-5293.3000000000029</v>
      </c>
      <c r="AJ13" s="19">
        <v>2139.3000000000002</v>
      </c>
      <c r="AK13" s="19"/>
      <c r="AL13" s="19">
        <f t="shared" si="10"/>
        <v>92122.4</v>
      </c>
      <c r="AM13" s="19">
        <v>7847.2</v>
      </c>
      <c r="AN13" s="19"/>
      <c r="AO13" s="19">
        <v>7847.2</v>
      </c>
      <c r="AP13" s="19"/>
      <c r="AQ13" s="19">
        <v>8275.2000000000007</v>
      </c>
      <c r="AR13" s="19">
        <v>10518.5</v>
      </c>
      <c r="AS13" s="19">
        <v>7766.4</v>
      </c>
      <c r="AT13" s="19">
        <v>7763.6</v>
      </c>
      <c r="AU13" s="19">
        <v>6355.3</v>
      </c>
      <c r="AV13" s="19">
        <v>8358.9</v>
      </c>
      <c r="AW13" s="19">
        <v>8359</v>
      </c>
      <c r="AX13" s="19"/>
      <c r="AY13" s="19">
        <v>23584.799999999999</v>
      </c>
      <c r="AZ13" s="19">
        <f t="shared" si="11"/>
        <v>-4553.7</v>
      </c>
      <c r="BA13" s="41"/>
      <c r="BB13" s="41"/>
      <c r="BC13" s="41"/>
      <c r="BD13" s="42" t="s">
        <v>51</v>
      </c>
      <c r="BE13" s="19">
        <f t="shared" si="12"/>
        <v>-4553.7</v>
      </c>
      <c r="BF13" s="1"/>
      <c r="BG13" s="69"/>
      <c r="BH13" s="1"/>
      <c r="BI13" s="1"/>
      <c r="BJ13" s="1"/>
      <c r="BK13" s="1"/>
      <c r="BL13" s="1"/>
      <c r="BM13" s="1"/>
      <c r="BN13" s="1"/>
      <c r="BO13" s="69"/>
      <c r="BP13" s="1"/>
      <c r="BQ13" s="1"/>
      <c r="BR13" s="1"/>
      <c r="BS13" s="1"/>
      <c r="BT13" s="1"/>
      <c r="BU13" s="1"/>
    </row>
    <row r="14" spans="1:74" s="2" customFormat="1" ht="17.100000000000001" customHeight="1">
      <c r="A14" s="5" t="s">
        <v>9</v>
      </c>
      <c r="B14" s="4">
        <v>1</v>
      </c>
      <c r="C14" s="4">
        <v>10</v>
      </c>
      <c r="D14" s="50">
        <v>42551</v>
      </c>
      <c r="E14" s="50">
        <v>45619.165000000001</v>
      </c>
      <c r="F14" s="51">
        <f t="shared" si="3"/>
        <v>1.0721055909379333</v>
      </c>
      <c r="G14" s="4">
        <v>15</v>
      </c>
      <c r="H14" s="57">
        <v>162</v>
      </c>
      <c r="I14" s="60">
        <v>158</v>
      </c>
      <c r="J14" s="51">
        <f t="shared" si="4"/>
        <v>0.97530864197530864</v>
      </c>
      <c r="K14" s="4">
        <v>20</v>
      </c>
      <c r="L14" s="67">
        <v>17682</v>
      </c>
      <c r="M14" s="67">
        <v>29850</v>
      </c>
      <c r="N14" s="51">
        <f t="shared" si="5"/>
        <v>1.2488157448252459</v>
      </c>
      <c r="O14" s="4">
        <v>15</v>
      </c>
      <c r="P14" s="4" t="s">
        <v>86</v>
      </c>
      <c r="Q14" s="4" t="s">
        <v>86</v>
      </c>
      <c r="R14" s="4" t="s">
        <v>86</v>
      </c>
      <c r="S14" s="4" t="s">
        <v>86</v>
      </c>
      <c r="T14" s="4" t="s">
        <v>86</v>
      </c>
      <c r="U14" s="4" t="s">
        <v>86</v>
      </c>
      <c r="V14" s="4" t="s">
        <v>86</v>
      </c>
      <c r="W14" s="4" t="s">
        <v>86</v>
      </c>
      <c r="X14" s="4" t="s">
        <v>86</v>
      </c>
      <c r="Y14" s="4" t="s">
        <v>86</v>
      </c>
      <c r="Z14" s="4" t="s">
        <v>86</v>
      </c>
      <c r="AA14" s="4" t="s">
        <v>86</v>
      </c>
      <c r="AB14" s="46">
        <v>6442</v>
      </c>
      <c r="AC14" s="46">
        <v>8263</v>
      </c>
      <c r="AD14" s="51">
        <f t="shared" si="6"/>
        <v>1.2082676187519403</v>
      </c>
      <c r="AE14" s="4">
        <v>17</v>
      </c>
      <c r="AF14" s="24">
        <f t="shared" si="7"/>
        <v>1.1020849661654135</v>
      </c>
      <c r="AG14" s="46">
        <v>82801</v>
      </c>
      <c r="AH14" s="19">
        <f t="shared" si="8"/>
        <v>91253.7</v>
      </c>
      <c r="AI14" s="19">
        <f t="shared" si="9"/>
        <v>8452.6999999999971</v>
      </c>
      <c r="AJ14" s="19">
        <v>0</v>
      </c>
      <c r="AK14" s="19"/>
      <c r="AL14" s="19">
        <f t="shared" si="10"/>
        <v>91253.7</v>
      </c>
      <c r="AM14" s="19">
        <v>7160.5</v>
      </c>
      <c r="AN14" s="19"/>
      <c r="AO14" s="19">
        <v>7160.6</v>
      </c>
      <c r="AP14" s="19"/>
      <c r="AQ14" s="19">
        <v>7249.8</v>
      </c>
      <c r="AR14" s="19">
        <v>7625.9</v>
      </c>
      <c r="AS14" s="19">
        <v>7299.2</v>
      </c>
      <c r="AT14" s="19">
        <v>7370</v>
      </c>
      <c r="AU14" s="19">
        <v>6651.5</v>
      </c>
      <c r="AV14" s="19">
        <v>7216.8</v>
      </c>
      <c r="AW14" s="19">
        <v>7216.8</v>
      </c>
      <c r="AX14" s="19">
        <v>9608.9</v>
      </c>
      <c r="AY14" s="19">
        <v>11657.4</v>
      </c>
      <c r="AZ14" s="19">
        <f t="shared" si="11"/>
        <v>5036.3</v>
      </c>
      <c r="BA14" s="42"/>
      <c r="BB14" s="41"/>
      <c r="BC14" s="41"/>
      <c r="BD14" s="42"/>
      <c r="BE14" s="19">
        <f t="shared" si="12"/>
        <v>5036.3</v>
      </c>
      <c r="BF14" s="1"/>
      <c r="BG14" s="69"/>
      <c r="BH14" s="1"/>
      <c r="BI14" s="1"/>
      <c r="BJ14" s="1"/>
      <c r="BK14" s="1"/>
      <c r="BL14" s="1"/>
      <c r="BM14" s="1"/>
      <c r="BN14" s="1"/>
      <c r="BO14" s="69"/>
      <c r="BP14" s="1"/>
      <c r="BQ14" s="1"/>
      <c r="BR14" s="1"/>
      <c r="BS14" s="1"/>
      <c r="BT14" s="1"/>
      <c r="BU14" s="1"/>
    </row>
    <row r="15" spans="1:74" s="2" customFormat="1" ht="17.100000000000001" customHeight="1">
      <c r="A15" s="5" t="s">
        <v>10</v>
      </c>
      <c r="B15" s="4">
        <v>1</v>
      </c>
      <c r="C15" s="4">
        <v>10</v>
      </c>
      <c r="D15" s="50">
        <v>39816</v>
      </c>
      <c r="E15" s="50">
        <v>40111.94</v>
      </c>
      <c r="F15" s="51">
        <f t="shared" si="3"/>
        <v>1.0074326903757285</v>
      </c>
      <c r="G15" s="4">
        <v>15</v>
      </c>
      <c r="H15" s="57">
        <v>160</v>
      </c>
      <c r="I15" s="60">
        <v>180</v>
      </c>
      <c r="J15" s="51">
        <f t="shared" si="4"/>
        <v>1.125</v>
      </c>
      <c r="K15" s="4">
        <v>20</v>
      </c>
      <c r="L15" s="67">
        <v>13751</v>
      </c>
      <c r="M15" s="67">
        <v>10453</v>
      </c>
      <c r="N15" s="51">
        <f t="shared" si="5"/>
        <v>0.76016289724383679</v>
      </c>
      <c r="O15" s="4">
        <v>15</v>
      </c>
      <c r="P15" s="4" t="s">
        <v>86</v>
      </c>
      <c r="Q15" s="4" t="s">
        <v>86</v>
      </c>
      <c r="R15" s="4" t="s">
        <v>86</v>
      </c>
      <c r="S15" s="4" t="s">
        <v>86</v>
      </c>
      <c r="T15" s="4" t="s">
        <v>86</v>
      </c>
      <c r="U15" s="4" t="s">
        <v>86</v>
      </c>
      <c r="V15" s="4" t="s">
        <v>86</v>
      </c>
      <c r="W15" s="4" t="s">
        <v>86</v>
      </c>
      <c r="X15" s="4" t="s">
        <v>86</v>
      </c>
      <c r="Y15" s="4" t="s">
        <v>86</v>
      </c>
      <c r="Z15" s="4" t="s">
        <v>86</v>
      </c>
      <c r="AA15" s="4" t="s">
        <v>86</v>
      </c>
      <c r="AB15" s="46">
        <v>5724</v>
      </c>
      <c r="AC15" s="46">
        <v>5836</v>
      </c>
      <c r="AD15" s="51">
        <f t="shared" si="6"/>
        <v>1.0195667365478687</v>
      </c>
      <c r="AE15" s="4">
        <v>17</v>
      </c>
      <c r="AF15" s="24">
        <f t="shared" si="7"/>
        <v>0.99151387448840578</v>
      </c>
      <c r="AG15" s="46">
        <v>49122</v>
      </c>
      <c r="AH15" s="19">
        <f t="shared" si="8"/>
        <v>48705.1</v>
      </c>
      <c r="AI15" s="19">
        <f t="shared" si="9"/>
        <v>-416.90000000000146</v>
      </c>
      <c r="AJ15" s="19">
        <v>2665.3</v>
      </c>
      <c r="AK15" s="19"/>
      <c r="AL15" s="19">
        <f t="shared" si="10"/>
        <v>46039.799999999996</v>
      </c>
      <c r="AM15" s="19">
        <v>4128.7</v>
      </c>
      <c r="AN15" s="19"/>
      <c r="AO15" s="19">
        <v>4162.2</v>
      </c>
      <c r="AP15" s="19"/>
      <c r="AQ15" s="19">
        <v>3928.3</v>
      </c>
      <c r="AR15" s="19">
        <v>3893.2</v>
      </c>
      <c r="AS15" s="19">
        <v>2962</v>
      </c>
      <c r="AT15" s="19">
        <v>2908.1</v>
      </c>
      <c r="AU15" s="19">
        <v>2183.5</v>
      </c>
      <c r="AV15" s="19">
        <v>3833</v>
      </c>
      <c r="AW15" s="19">
        <v>3833.1</v>
      </c>
      <c r="AX15" s="19">
        <v>6842</v>
      </c>
      <c r="AY15" s="19">
        <v>7646.2</v>
      </c>
      <c r="AZ15" s="19">
        <f t="shared" si="11"/>
        <v>-280.5</v>
      </c>
      <c r="BA15" s="42"/>
      <c r="BB15" s="41"/>
      <c r="BC15" s="41"/>
      <c r="BD15" s="42"/>
      <c r="BE15" s="19">
        <f t="shared" si="12"/>
        <v>-280.5</v>
      </c>
      <c r="BF15" s="1"/>
      <c r="BG15" s="69"/>
      <c r="BH15" s="1"/>
      <c r="BI15" s="1"/>
      <c r="BJ15" s="1"/>
      <c r="BK15" s="1"/>
      <c r="BL15" s="1"/>
      <c r="BM15" s="1"/>
      <c r="BN15" s="1"/>
      <c r="BO15" s="69"/>
      <c r="BP15" s="1"/>
      <c r="BQ15" s="1"/>
      <c r="BR15" s="1"/>
      <c r="BS15" s="1"/>
      <c r="BT15" s="1"/>
      <c r="BU15" s="1"/>
    </row>
    <row r="16" spans="1:74" s="2" customFormat="1" ht="16.5" customHeight="1">
      <c r="A16" s="5" t="s">
        <v>11</v>
      </c>
      <c r="B16" s="4">
        <v>1</v>
      </c>
      <c r="C16" s="4">
        <v>10</v>
      </c>
      <c r="D16" s="50">
        <v>41256</v>
      </c>
      <c r="E16" s="50">
        <v>41661.222000000002</v>
      </c>
      <c r="F16" s="51">
        <f t="shared" si="3"/>
        <v>1.0098221349621874</v>
      </c>
      <c r="G16" s="4">
        <v>15</v>
      </c>
      <c r="H16" s="57">
        <v>190</v>
      </c>
      <c r="I16" s="60">
        <v>179</v>
      </c>
      <c r="J16" s="51">
        <f t="shared" si="4"/>
        <v>0.94210526315789478</v>
      </c>
      <c r="K16" s="4">
        <v>20</v>
      </c>
      <c r="L16" s="67">
        <v>17200</v>
      </c>
      <c r="M16" s="67">
        <v>13028</v>
      </c>
      <c r="N16" s="51">
        <f t="shared" si="5"/>
        <v>0.7574418604651163</v>
      </c>
      <c r="O16" s="4">
        <v>15</v>
      </c>
      <c r="P16" s="4" t="s">
        <v>86</v>
      </c>
      <c r="Q16" s="4" t="s">
        <v>86</v>
      </c>
      <c r="R16" s="4" t="s">
        <v>86</v>
      </c>
      <c r="S16" s="4" t="s">
        <v>86</v>
      </c>
      <c r="T16" s="4" t="s">
        <v>86</v>
      </c>
      <c r="U16" s="4" t="s">
        <v>86</v>
      </c>
      <c r="V16" s="4" t="s">
        <v>86</v>
      </c>
      <c r="W16" s="4" t="s">
        <v>86</v>
      </c>
      <c r="X16" s="4" t="s">
        <v>86</v>
      </c>
      <c r="Y16" s="4" t="s">
        <v>86</v>
      </c>
      <c r="Z16" s="4" t="s">
        <v>86</v>
      </c>
      <c r="AA16" s="4" t="s">
        <v>86</v>
      </c>
      <c r="AB16" s="46">
        <v>7263</v>
      </c>
      <c r="AC16" s="46">
        <v>8885</v>
      </c>
      <c r="AD16" s="51">
        <f t="shared" si="6"/>
        <v>1.2023323695442654</v>
      </c>
      <c r="AE16" s="4">
        <v>17</v>
      </c>
      <c r="AF16" s="24">
        <f t="shared" si="7"/>
        <v>0.98429500619246713</v>
      </c>
      <c r="AG16" s="46">
        <v>87800</v>
      </c>
      <c r="AH16" s="19">
        <f t="shared" si="8"/>
        <v>86421.1</v>
      </c>
      <c r="AI16" s="19">
        <f t="shared" si="9"/>
        <v>-1378.8999999999942</v>
      </c>
      <c r="AJ16" s="19">
        <v>2263.6999999999998</v>
      </c>
      <c r="AK16" s="19"/>
      <c r="AL16" s="19">
        <f t="shared" si="10"/>
        <v>84157.400000000009</v>
      </c>
      <c r="AM16" s="19">
        <v>5992.3</v>
      </c>
      <c r="AN16" s="19"/>
      <c r="AO16" s="19">
        <v>5992.2</v>
      </c>
      <c r="AP16" s="19"/>
      <c r="AQ16" s="19">
        <v>5312.8</v>
      </c>
      <c r="AR16" s="19">
        <v>8559.2000000000007</v>
      </c>
      <c r="AS16" s="19">
        <v>5558.6</v>
      </c>
      <c r="AT16" s="19">
        <v>5673.7</v>
      </c>
      <c r="AU16" s="19">
        <v>953.1</v>
      </c>
      <c r="AV16" s="19">
        <v>5758</v>
      </c>
      <c r="AW16" s="19">
        <v>5757.9</v>
      </c>
      <c r="AX16" s="19">
        <v>23021.5</v>
      </c>
      <c r="AY16" s="19">
        <v>11345.1</v>
      </c>
      <c r="AZ16" s="19">
        <f t="shared" si="11"/>
        <v>233</v>
      </c>
      <c r="BA16" s="42"/>
      <c r="BB16" s="41"/>
      <c r="BC16" s="41"/>
      <c r="BD16" s="42"/>
      <c r="BE16" s="19">
        <f t="shared" si="12"/>
        <v>233</v>
      </c>
      <c r="BF16" s="1"/>
      <c r="BG16" s="69"/>
      <c r="BH16" s="1"/>
      <c r="BI16" s="1"/>
      <c r="BJ16" s="1"/>
      <c r="BK16" s="1"/>
      <c r="BL16" s="1"/>
      <c r="BM16" s="1"/>
      <c r="BN16" s="1"/>
      <c r="BO16" s="69"/>
      <c r="BP16" s="1"/>
      <c r="BQ16" s="1"/>
      <c r="BR16" s="1"/>
      <c r="BS16" s="1"/>
      <c r="BT16" s="1"/>
      <c r="BU16" s="1"/>
    </row>
    <row r="17" spans="1:73" s="2" customFormat="1" ht="17.100000000000001" customHeight="1">
      <c r="A17" s="34" t="s">
        <v>12</v>
      </c>
      <c r="B17" s="4">
        <v>1</v>
      </c>
      <c r="C17" s="4">
        <v>10</v>
      </c>
      <c r="D17" s="50">
        <v>14340</v>
      </c>
      <c r="E17" s="50">
        <v>14969.75</v>
      </c>
      <c r="F17" s="51">
        <f t="shared" si="3"/>
        <v>1.0439156206415621</v>
      </c>
      <c r="G17" s="4">
        <v>15</v>
      </c>
      <c r="H17" s="57">
        <v>190</v>
      </c>
      <c r="I17" s="60">
        <v>182</v>
      </c>
      <c r="J17" s="51">
        <f t="shared" si="4"/>
        <v>0.95789473684210524</v>
      </c>
      <c r="K17" s="4">
        <v>20</v>
      </c>
      <c r="L17" s="67">
        <v>8521</v>
      </c>
      <c r="M17" s="67">
        <v>7265</v>
      </c>
      <c r="N17" s="51">
        <f t="shared" si="5"/>
        <v>0.85259946015725852</v>
      </c>
      <c r="O17" s="4">
        <v>15</v>
      </c>
      <c r="P17" s="4" t="s">
        <v>86</v>
      </c>
      <c r="Q17" s="4" t="s">
        <v>86</v>
      </c>
      <c r="R17" s="4" t="s">
        <v>86</v>
      </c>
      <c r="S17" s="4" t="s">
        <v>86</v>
      </c>
      <c r="T17" s="4" t="s">
        <v>86</v>
      </c>
      <c r="U17" s="4" t="s">
        <v>86</v>
      </c>
      <c r="V17" s="4" t="s">
        <v>86</v>
      </c>
      <c r="W17" s="4" t="s">
        <v>86</v>
      </c>
      <c r="X17" s="4" t="s">
        <v>86</v>
      </c>
      <c r="Y17" s="4" t="s">
        <v>86</v>
      </c>
      <c r="Z17" s="4" t="s">
        <v>86</v>
      </c>
      <c r="AA17" s="4" t="s">
        <v>86</v>
      </c>
      <c r="AB17" s="46">
        <v>1854</v>
      </c>
      <c r="AC17" s="46">
        <v>2567</v>
      </c>
      <c r="AD17" s="51">
        <f t="shared" si="6"/>
        <v>1.2184573894282631</v>
      </c>
      <c r="AE17" s="4">
        <v>17</v>
      </c>
      <c r="AF17" s="24">
        <f t="shared" si="7"/>
        <v>1.0171350203779856</v>
      </c>
      <c r="AG17" s="46">
        <v>58145</v>
      </c>
      <c r="AH17" s="19">
        <f t="shared" si="8"/>
        <v>59141.3</v>
      </c>
      <c r="AI17" s="19">
        <f t="shared" si="9"/>
        <v>996.30000000000291</v>
      </c>
      <c r="AJ17" s="19">
        <v>1754.4</v>
      </c>
      <c r="AK17" s="19">
        <v>3026.6</v>
      </c>
      <c r="AL17" s="19">
        <f>AH17-AJ17-AK17</f>
        <v>54360.3</v>
      </c>
      <c r="AM17" s="19">
        <v>4284.5</v>
      </c>
      <c r="AN17" s="19"/>
      <c r="AO17" s="19">
        <v>4284.3999999999996</v>
      </c>
      <c r="AP17" s="19"/>
      <c r="AQ17" s="19">
        <v>3901.4</v>
      </c>
      <c r="AR17" s="19">
        <v>4372.7</v>
      </c>
      <c r="AS17" s="19">
        <v>3509</v>
      </c>
      <c r="AT17" s="19">
        <v>3820.3</v>
      </c>
      <c r="AU17" s="19">
        <v>4666.6000000000004</v>
      </c>
      <c r="AV17" s="19">
        <v>4370.3999999999996</v>
      </c>
      <c r="AW17" s="19">
        <v>4370.6000000000004</v>
      </c>
      <c r="AX17" s="19">
        <v>13776.4</v>
      </c>
      <c r="AY17" s="19">
        <v>8347.7999999999993</v>
      </c>
      <c r="AZ17" s="19">
        <f t="shared" si="11"/>
        <v>-5343.8</v>
      </c>
      <c r="BA17" s="42"/>
      <c r="BB17" s="41"/>
      <c r="BC17" s="41"/>
      <c r="BD17" s="42"/>
      <c r="BE17" s="19">
        <f t="shared" si="12"/>
        <v>-5343.8</v>
      </c>
      <c r="BF17" s="1"/>
      <c r="BG17" s="69"/>
      <c r="BH17" s="1"/>
      <c r="BI17" s="1"/>
      <c r="BJ17" s="1"/>
      <c r="BK17" s="1"/>
      <c r="BL17" s="1"/>
      <c r="BM17" s="1"/>
      <c r="BN17" s="1"/>
      <c r="BO17" s="69"/>
      <c r="BP17" s="1"/>
      <c r="BQ17" s="1"/>
      <c r="BR17" s="1"/>
      <c r="BS17" s="1"/>
      <c r="BT17" s="1"/>
      <c r="BU17" s="1"/>
    </row>
    <row r="18" spans="1:73" s="2" customFormat="1" ht="17.100000000000001" customHeight="1">
      <c r="A18" s="5" t="s">
        <v>13</v>
      </c>
      <c r="B18" s="4">
        <v>1</v>
      </c>
      <c r="C18" s="4">
        <v>10</v>
      </c>
      <c r="D18" s="50">
        <v>47421</v>
      </c>
      <c r="E18" s="50">
        <v>49131.578999999998</v>
      </c>
      <c r="F18" s="51">
        <f t="shared" si="3"/>
        <v>1.0360721832099702</v>
      </c>
      <c r="G18" s="4">
        <v>15</v>
      </c>
      <c r="H18" s="57">
        <v>160</v>
      </c>
      <c r="I18" s="60">
        <v>176</v>
      </c>
      <c r="J18" s="51">
        <f t="shared" si="4"/>
        <v>1.1000000000000001</v>
      </c>
      <c r="K18" s="4">
        <v>20</v>
      </c>
      <c r="L18" s="67">
        <v>69065</v>
      </c>
      <c r="M18" s="67">
        <v>64415</v>
      </c>
      <c r="N18" s="51">
        <f t="shared" si="5"/>
        <v>0.93267212046622749</v>
      </c>
      <c r="O18" s="4">
        <v>15</v>
      </c>
      <c r="P18" s="4" t="s">
        <v>86</v>
      </c>
      <c r="Q18" s="4" t="s">
        <v>86</v>
      </c>
      <c r="R18" s="4" t="s">
        <v>86</v>
      </c>
      <c r="S18" s="4" t="s">
        <v>86</v>
      </c>
      <c r="T18" s="4" t="s">
        <v>86</v>
      </c>
      <c r="U18" s="4" t="s">
        <v>86</v>
      </c>
      <c r="V18" s="4" t="s">
        <v>86</v>
      </c>
      <c r="W18" s="4" t="s">
        <v>86</v>
      </c>
      <c r="X18" s="4" t="s">
        <v>86</v>
      </c>
      <c r="Y18" s="4" t="s">
        <v>86</v>
      </c>
      <c r="Z18" s="4" t="s">
        <v>86</v>
      </c>
      <c r="AA18" s="4" t="s">
        <v>86</v>
      </c>
      <c r="AB18" s="46">
        <v>9525</v>
      </c>
      <c r="AC18" s="46">
        <v>10242</v>
      </c>
      <c r="AD18" s="51">
        <f t="shared" si="6"/>
        <v>1.075275590551181</v>
      </c>
      <c r="AE18" s="4">
        <v>17</v>
      </c>
      <c r="AF18" s="24">
        <f t="shared" si="7"/>
        <v>1.0365045401884811</v>
      </c>
      <c r="AG18" s="46">
        <v>77383</v>
      </c>
      <c r="AH18" s="19">
        <f t="shared" si="8"/>
        <v>80207.8</v>
      </c>
      <c r="AI18" s="19">
        <f t="shared" si="9"/>
        <v>2824.8000000000029</v>
      </c>
      <c r="AJ18" s="19">
        <v>4075.8</v>
      </c>
      <c r="AK18" s="19"/>
      <c r="AL18" s="19">
        <f t="shared" si="10"/>
        <v>76132</v>
      </c>
      <c r="AM18" s="19">
        <v>6137.1</v>
      </c>
      <c r="AN18" s="19"/>
      <c r="AO18" s="19">
        <v>6137.1</v>
      </c>
      <c r="AP18" s="19"/>
      <c r="AQ18" s="19">
        <v>5165.5</v>
      </c>
      <c r="AR18" s="19">
        <v>3991.2</v>
      </c>
      <c r="AS18" s="19">
        <v>3727.5</v>
      </c>
      <c r="AT18" s="19">
        <v>4341.3</v>
      </c>
      <c r="AU18" s="19">
        <v>9863.7000000000007</v>
      </c>
      <c r="AV18" s="19">
        <v>6205.7</v>
      </c>
      <c r="AW18" s="19">
        <v>6205.6</v>
      </c>
      <c r="AX18" s="19">
        <v>15723.4</v>
      </c>
      <c r="AY18" s="19">
        <v>10650</v>
      </c>
      <c r="AZ18" s="19">
        <f t="shared" si="11"/>
        <v>-2016.1</v>
      </c>
      <c r="BA18" s="42"/>
      <c r="BB18" s="41"/>
      <c r="BC18" s="41"/>
      <c r="BD18" s="42"/>
      <c r="BE18" s="19">
        <f t="shared" si="12"/>
        <v>-2016.1</v>
      </c>
      <c r="BF18" s="1"/>
      <c r="BG18" s="69"/>
      <c r="BH18" s="1"/>
      <c r="BI18" s="1"/>
      <c r="BJ18" s="1"/>
      <c r="BK18" s="1"/>
      <c r="BL18" s="1"/>
      <c r="BM18" s="1"/>
      <c r="BN18" s="1"/>
      <c r="BO18" s="69"/>
      <c r="BP18" s="1"/>
      <c r="BQ18" s="1"/>
      <c r="BR18" s="1"/>
      <c r="BS18" s="1"/>
      <c r="BT18" s="1"/>
      <c r="BU18" s="1"/>
    </row>
    <row r="19" spans="1:73" s="2" customFormat="1" ht="17.100000000000001" customHeight="1">
      <c r="A19" s="5" t="s">
        <v>14</v>
      </c>
      <c r="B19" s="4">
        <v>1</v>
      </c>
      <c r="C19" s="4">
        <v>10</v>
      </c>
      <c r="D19" s="50">
        <v>19846</v>
      </c>
      <c r="E19" s="50">
        <v>20160.800999999999</v>
      </c>
      <c r="F19" s="51">
        <f t="shared" si="3"/>
        <v>1.0158621888541772</v>
      </c>
      <c r="G19" s="4">
        <v>15</v>
      </c>
      <c r="H19" s="57">
        <v>160</v>
      </c>
      <c r="I19" s="60">
        <v>179.7</v>
      </c>
      <c r="J19" s="51">
        <f t="shared" si="4"/>
        <v>1.1231249999999999</v>
      </c>
      <c r="K19" s="4">
        <v>20</v>
      </c>
      <c r="L19" s="67">
        <v>11694</v>
      </c>
      <c r="M19" s="67">
        <v>6591</v>
      </c>
      <c r="N19" s="51">
        <f t="shared" si="5"/>
        <v>0.56362237044638275</v>
      </c>
      <c r="O19" s="4">
        <v>15</v>
      </c>
      <c r="P19" s="4" t="s">
        <v>86</v>
      </c>
      <c r="Q19" s="4" t="s">
        <v>86</v>
      </c>
      <c r="R19" s="4" t="s">
        <v>86</v>
      </c>
      <c r="S19" s="4" t="s">
        <v>86</v>
      </c>
      <c r="T19" s="4" t="s">
        <v>86</v>
      </c>
      <c r="U19" s="4" t="s">
        <v>86</v>
      </c>
      <c r="V19" s="4" t="s">
        <v>86</v>
      </c>
      <c r="W19" s="4" t="s">
        <v>86</v>
      </c>
      <c r="X19" s="4" t="s">
        <v>86</v>
      </c>
      <c r="Y19" s="4" t="s">
        <v>86</v>
      </c>
      <c r="Z19" s="4" t="s">
        <v>86</v>
      </c>
      <c r="AA19" s="4" t="s">
        <v>86</v>
      </c>
      <c r="AB19" s="46">
        <v>2839</v>
      </c>
      <c r="AC19" s="46">
        <v>3105</v>
      </c>
      <c r="AD19" s="51">
        <f t="shared" si="6"/>
        <v>1.0936949630151462</v>
      </c>
      <c r="AE19" s="4">
        <v>17</v>
      </c>
      <c r="AF19" s="24">
        <f t="shared" si="7"/>
        <v>0.97074782806189452</v>
      </c>
      <c r="AG19" s="46">
        <v>52499</v>
      </c>
      <c r="AH19" s="19">
        <f t="shared" si="8"/>
        <v>50963.3</v>
      </c>
      <c r="AI19" s="19">
        <f t="shared" si="9"/>
        <v>-1535.6999999999971</v>
      </c>
      <c r="AJ19" s="19">
        <v>6266.8</v>
      </c>
      <c r="AK19" s="19"/>
      <c r="AL19" s="19">
        <f>AH19-AJ19-AK19</f>
        <v>44696.5</v>
      </c>
      <c r="AM19" s="19">
        <v>3402.1</v>
      </c>
      <c r="AN19" s="19">
        <v>7400</v>
      </c>
      <c r="AO19" s="19">
        <v>0</v>
      </c>
      <c r="AP19" s="19"/>
      <c r="AQ19" s="19">
        <v>0</v>
      </c>
      <c r="AR19" s="19">
        <v>0</v>
      </c>
      <c r="AS19" s="19">
        <v>4632.7</v>
      </c>
      <c r="AT19" s="19">
        <v>1191.8</v>
      </c>
      <c r="AU19" s="19">
        <v>1955.4</v>
      </c>
      <c r="AV19" s="19">
        <v>3549.8</v>
      </c>
      <c r="AW19" s="19">
        <v>3549.9</v>
      </c>
      <c r="AX19" s="19">
        <v>15802.1</v>
      </c>
      <c r="AY19" s="19">
        <v>7148.9</v>
      </c>
      <c r="AZ19" s="19">
        <f t="shared" si="11"/>
        <v>-3936.2</v>
      </c>
      <c r="BA19" s="42"/>
      <c r="BB19" s="41"/>
      <c r="BC19" s="41"/>
      <c r="BD19" s="42"/>
      <c r="BE19" s="19">
        <f t="shared" si="12"/>
        <v>-3936.2</v>
      </c>
      <c r="BF19" s="1"/>
      <c r="BG19" s="69"/>
      <c r="BH19" s="1"/>
      <c r="BI19" s="1"/>
      <c r="BJ19" s="1"/>
      <c r="BK19" s="1"/>
      <c r="BL19" s="1"/>
      <c r="BM19" s="1"/>
      <c r="BN19" s="1"/>
      <c r="BO19" s="69"/>
      <c r="BP19" s="1"/>
      <c r="BQ19" s="1"/>
      <c r="BR19" s="1"/>
      <c r="BS19" s="1"/>
      <c r="BT19" s="1"/>
      <c r="BU19" s="1"/>
    </row>
    <row r="20" spans="1:73" s="2" customFormat="1" ht="17.100000000000001" customHeight="1">
      <c r="A20" s="7" t="s">
        <v>17</v>
      </c>
      <c r="B20" s="9"/>
      <c r="C20" s="9"/>
      <c r="D20" s="18">
        <f>SUM(D21:D47)</f>
        <v>376016</v>
      </c>
      <c r="E20" s="18">
        <f>SUM(E21:E47)</f>
        <v>412963.52699999994</v>
      </c>
      <c r="F20" s="49">
        <f>IF(E20/D20&gt;1.2,IF((E20/D20-1.2)*0.1+1.2&gt;1.3,1.3,(E20/D20-1.2)*0.1+1.2),E20/D20)</f>
        <v>1.0982605181694394</v>
      </c>
      <c r="G20" s="9"/>
      <c r="H20" s="58"/>
      <c r="I20" s="61"/>
      <c r="J20" s="49"/>
      <c r="K20" s="9"/>
      <c r="L20" s="66">
        <f>SUM(L21:L47)</f>
        <v>897464</v>
      </c>
      <c r="M20" s="66">
        <f>SUM(M21:M47)</f>
        <v>964067</v>
      </c>
      <c r="N20" s="49">
        <f>IF(M20/L20&gt;1.2,IF((M20/L20-1.2)*0.1+1.2&gt;1.3,1.3,(M20/L20-1.2)*0.1+1.2),M20/L20)</f>
        <v>1.0742124475187862</v>
      </c>
      <c r="O20" s="9"/>
      <c r="P20" s="18">
        <f>SUM(P21:P47)</f>
        <v>2391.4</v>
      </c>
      <c r="Q20" s="18">
        <f>SUM(Q21:Q47)</f>
        <v>2753.0000000000005</v>
      </c>
      <c r="R20" s="49">
        <f>IF(Q20/P20&gt;1.2,IF((Q20/P20-1.2)*0.1+1.2&gt;1.3,1.3,(Q20/P20-1.2)*0.1+1.2),Q20/P20)</f>
        <v>1.151208497114661</v>
      </c>
      <c r="S20" s="9"/>
      <c r="T20" s="18">
        <f>SUM(T21:T47)</f>
        <v>456807.40000000008</v>
      </c>
      <c r="U20" s="18">
        <f>SUM(U21:U47)</f>
        <v>455195.61800000002</v>
      </c>
      <c r="V20" s="49">
        <f>IF(U20/T20&gt;1.2,IF((U20/T20-1.2)*0.1+1.2&gt;1.3,1.3,(U20/T20-1.2)*0.1+1.2),U20/T20)</f>
        <v>0.99647163771865332</v>
      </c>
      <c r="W20" s="9"/>
      <c r="X20" s="18">
        <f>SUM(X21:X47)</f>
        <v>135776.90000000002</v>
      </c>
      <c r="Y20" s="18">
        <f>SUM(Y21:Y47)</f>
        <v>141712.60999999999</v>
      </c>
      <c r="Z20" s="49">
        <f>IF(Y20/X20&gt;1.2,IF((Y20/X20-1.2)*0.1+1.2&gt;1.3,1.3,(Y20/X20-1.2)*0.1+1.2),Y20/X20)</f>
        <v>1.0437166410486611</v>
      </c>
      <c r="AA20" s="9"/>
      <c r="AB20" s="65">
        <f>SUM(AB21:AB47)</f>
        <v>97139</v>
      </c>
      <c r="AC20" s="65">
        <f>SUM(AC21:AC47)</f>
        <v>116105</v>
      </c>
      <c r="AD20" s="49">
        <f>IF(AC20/AB20&gt;1.2,IF((AC20/AB20-1.2)*0.1+1.2&gt;1.3,1.3,(AC20/AB20-1.2)*0.1+1.2),AC20/AB20)</f>
        <v>1.1952459877083355</v>
      </c>
      <c r="AE20" s="9"/>
      <c r="AF20" s="10"/>
      <c r="AG20" s="45">
        <f>SUM(AG21:AG47)</f>
        <v>1417873</v>
      </c>
      <c r="AH20" s="18">
        <f>SUM(AH21:AH47)</f>
        <v>1463733.4000000001</v>
      </c>
      <c r="AI20" s="18">
        <f>SUM(AI21:AI47)</f>
        <v>45860.4</v>
      </c>
      <c r="AJ20" s="18">
        <f t="shared" ref="AJ20:AL20" si="13">SUM(AJ21:AJ47)</f>
        <v>54048.399999999994</v>
      </c>
      <c r="AK20" s="18">
        <f t="shared" si="13"/>
        <v>0</v>
      </c>
      <c r="AL20" s="18">
        <f t="shared" si="13"/>
        <v>1409685</v>
      </c>
      <c r="AM20" s="18">
        <f t="shared" ref="AM20:AP20" si="14">SUM(AM21:AM47)</f>
        <v>110482.39999999997</v>
      </c>
      <c r="AN20" s="18">
        <f t="shared" si="14"/>
        <v>11376.8</v>
      </c>
      <c r="AO20" s="18">
        <f t="shared" si="14"/>
        <v>103282.69999999998</v>
      </c>
      <c r="AP20" s="18">
        <f t="shared" si="14"/>
        <v>5925</v>
      </c>
      <c r="AQ20" s="18">
        <f t="shared" ref="AQ20:AZ20" si="15">SUM(AQ21:AQ47)</f>
        <v>116736.20000000001</v>
      </c>
      <c r="AR20" s="18">
        <f t="shared" si="15"/>
        <v>137430.70000000001</v>
      </c>
      <c r="AS20" s="18">
        <f t="shared" si="15"/>
        <v>99689.60000000002</v>
      </c>
      <c r="AT20" s="18">
        <f t="shared" si="15"/>
        <v>112744.6</v>
      </c>
      <c r="AU20" s="18">
        <f t="shared" si="15"/>
        <v>77967.899999999994</v>
      </c>
      <c r="AV20" s="18">
        <f t="shared" si="15"/>
        <v>118526.20000000001</v>
      </c>
      <c r="AW20" s="18">
        <f t="shared" si="15"/>
        <v>122897.2</v>
      </c>
      <c r="AX20" s="18">
        <f t="shared" si="15"/>
        <v>217364.8</v>
      </c>
      <c r="AY20" s="18">
        <f t="shared" si="15"/>
        <v>191453</v>
      </c>
      <c r="AZ20" s="18">
        <f t="shared" si="15"/>
        <v>-16192.099999999999</v>
      </c>
      <c r="BA20" s="18"/>
      <c r="BB20" s="18"/>
      <c r="BC20" s="18"/>
      <c r="BD20" s="18"/>
      <c r="BE20" s="18">
        <f>SUM(BE21:BE47)</f>
        <v>-16192.099999999999</v>
      </c>
      <c r="BF20" s="1"/>
      <c r="BG20" s="69"/>
      <c r="BH20" s="1"/>
      <c r="BI20" s="1"/>
      <c r="BJ20" s="1"/>
      <c r="BK20" s="1"/>
      <c r="BL20" s="1"/>
      <c r="BM20" s="1"/>
      <c r="BN20" s="1"/>
      <c r="BO20" s="69"/>
      <c r="BP20" s="1"/>
      <c r="BQ20" s="1"/>
      <c r="BR20" s="1"/>
      <c r="BS20" s="1"/>
      <c r="BT20" s="1"/>
      <c r="BU20" s="1"/>
    </row>
    <row r="21" spans="1:73" s="2" customFormat="1" ht="17.100000000000001" customHeight="1">
      <c r="A21" s="6" t="s">
        <v>0</v>
      </c>
      <c r="B21" s="4">
        <v>1</v>
      </c>
      <c r="C21" s="4">
        <v>10</v>
      </c>
      <c r="D21" s="19">
        <v>3024</v>
      </c>
      <c r="E21" s="19">
        <v>3370.7159999999999</v>
      </c>
      <c r="F21" s="51">
        <f t="shared" si="3"/>
        <v>1.1146547619047618</v>
      </c>
      <c r="G21" s="4">
        <v>10</v>
      </c>
      <c r="H21" s="57">
        <v>190</v>
      </c>
      <c r="I21" s="60">
        <v>182.60000000000002</v>
      </c>
      <c r="J21" s="51">
        <f t="shared" si="4"/>
        <v>0.96105263157894749</v>
      </c>
      <c r="K21" s="4">
        <v>15</v>
      </c>
      <c r="L21" s="67">
        <v>3825</v>
      </c>
      <c r="M21" s="67">
        <v>967</v>
      </c>
      <c r="N21" s="51">
        <f t="shared" si="5"/>
        <v>0.25281045751633985</v>
      </c>
      <c r="O21" s="4">
        <v>5</v>
      </c>
      <c r="P21" s="50">
        <v>77.400000000000006</v>
      </c>
      <c r="Q21" s="50">
        <v>105.9</v>
      </c>
      <c r="R21" s="51">
        <f>IF(S21=0,0,IF(P21=0,1,IF(Q21&lt;0,0,IF(Q21/P21&gt;1.2,IF((Q21/P21-1.2)*0.1+1.2&gt;1.3,1.3,(Q21/P21-1.2)*0.1+1.2),Q21/P21))))</f>
        <v>1.2168217054263566</v>
      </c>
      <c r="S21" s="4">
        <v>10</v>
      </c>
      <c r="T21" s="50">
        <v>23629.1</v>
      </c>
      <c r="U21" s="50">
        <v>23343.344000000001</v>
      </c>
      <c r="V21" s="51">
        <f>IF(W21=0,0,IF(T21=0,1,IF(U21&lt;0,0,IF(U21/T21&gt;1.2,IF((U21/T21-1.2)*0.1+1.2&gt;1.3,1.3,(U21/T21-1.2)*0.1+1.2),U21/T21))))</f>
        <v>0.98790660668413111</v>
      </c>
      <c r="W21" s="4">
        <v>10</v>
      </c>
      <c r="X21" s="50">
        <v>4600</v>
      </c>
      <c r="Y21" s="50">
        <v>2868.2779999999998</v>
      </c>
      <c r="Z21" s="51">
        <f>IF(AA21=0,0,IF(X21=0,1,IF(Y21&lt;0,0,IF(Y21/X21&gt;1.2,IF((Y21/X21-1.2)*0.1+1.2&gt;1.3,1.3,(Y21/X21-1.2)*0.1+1.2),Y21/X21))))</f>
        <v>0.6235386956521739</v>
      </c>
      <c r="AA21" s="4">
        <v>10</v>
      </c>
      <c r="AB21" s="46">
        <v>998</v>
      </c>
      <c r="AC21" s="46">
        <v>1227</v>
      </c>
      <c r="AD21" s="51">
        <f t="shared" si="6"/>
        <v>1.2029458917835671</v>
      </c>
      <c r="AE21" s="4">
        <v>12</v>
      </c>
      <c r="AF21" s="24">
        <f>(B21*C21+F21*G21+J21*K21+N21*O21+R21*S21+V21*W21+Z21*AA21+AD21*AE21)/(C21+G21+K21+O21+S21+W21+AA21+AE21)</f>
        <v>0.9700537824310117</v>
      </c>
      <c r="AG21" s="46">
        <v>29790</v>
      </c>
      <c r="AH21" s="19">
        <f t="shared" si="8"/>
        <v>28897.9</v>
      </c>
      <c r="AI21" s="19">
        <f t="shared" si="9"/>
        <v>-892.09999999999854</v>
      </c>
      <c r="AJ21" s="19">
        <v>3718.5</v>
      </c>
      <c r="AK21" s="19"/>
      <c r="AL21" s="19">
        <f t="shared" ref="AL21:AL46" si="16">AH21-AJ21-AK21</f>
        <v>25179.4</v>
      </c>
      <c r="AM21" s="19">
        <v>2403.1999999999998</v>
      </c>
      <c r="AN21" s="19"/>
      <c r="AO21" s="19">
        <v>2403.1999999999998</v>
      </c>
      <c r="AP21" s="19"/>
      <c r="AQ21" s="19">
        <v>2900.4</v>
      </c>
      <c r="AR21" s="19">
        <v>3690.8</v>
      </c>
      <c r="AS21" s="19">
        <v>1362.1</v>
      </c>
      <c r="AT21" s="19">
        <v>1432.4</v>
      </c>
      <c r="AU21" s="19">
        <v>1501.6</v>
      </c>
      <c r="AV21" s="19">
        <v>2773.2</v>
      </c>
      <c r="AW21" s="19">
        <v>2773.2</v>
      </c>
      <c r="AX21" s="19">
        <v>1340.8</v>
      </c>
      <c r="AY21" s="19">
        <v>4040.5</v>
      </c>
      <c r="AZ21" s="19">
        <f t="shared" si="11"/>
        <v>-1442</v>
      </c>
      <c r="BA21" s="42"/>
      <c r="BB21" s="41"/>
      <c r="BC21" s="41"/>
      <c r="BD21" s="42"/>
      <c r="BE21" s="19">
        <f t="shared" si="12"/>
        <v>-1442</v>
      </c>
      <c r="BF21" s="1"/>
      <c r="BG21" s="69"/>
      <c r="BH21" s="1"/>
      <c r="BI21" s="1"/>
      <c r="BJ21" s="1"/>
      <c r="BK21" s="1"/>
      <c r="BL21" s="1"/>
      <c r="BM21" s="1"/>
      <c r="BN21" s="1"/>
      <c r="BO21" s="69"/>
      <c r="BP21" s="1"/>
      <c r="BQ21" s="1"/>
      <c r="BR21" s="1"/>
      <c r="BS21" s="1"/>
      <c r="BT21" s="1"/>
      <c r="BU21" s="1"/>
    </row>
    <row r="22" spans="1:73" s="2" customFormat="1" ht="16.5" customHeight="1">
      <c r="A22" s="6" t="s">
        <v>18</v>
      </c>
      <c r="B22" s="4">
        <v>1</v>
      </c>
      <c r="C22" s="4">
        <v>10</v>
      </c>
      <c r="D22" s="19">
        <v>22524</v>
      </c>
      <c r="E22" s="19">
        <v>24246.181</v>
      </c>
      <c r="F22" s="51">
        <f t="shared" si="3"/>
        <v>1.0764598206357663</v>
      </c>
      <c r="G22" s="4">
        <v>10</v>
      </c>
      <c r="H22" s="57">
        <v>190</v>
      </c>
      <c r="I22" s="60">
        <v>195</v>
      </c>
      <c r="J22" s="51">
        <f t="shared" si="4"/>
        <v>1.0263157894736843</v>
      </c>
      <c r="K22" s="4">
        <v>15</v>
      </c>
      <c r="L22" s="67">
        <v>21547</v>
      </c>
      <c r="M22" s="67">
        <v>15249</v>
      </c>
      <c r="N22" s="51">
        <f t="shared" si="5"/>
        <v>0.70770872975356203</v>
      </c>
      <c r="O22" s="4">
        <v>5</v>
      </c>
      <c r="P22" s="50">
        <v>96.4</v>
      </c>
      <c r="Q22" s="50">
        <v>113.6</v>
      </c>
      <c r="R22" s="51">
        <f t="shared" ref="R22:R46" si="17">IF(S22=0,0,IF(P22=0,1,IF(Q22&lt;0,0,IF(Q22/P22&gt;1.2,IF((Q22/P22-1.2)*0.1+1.2&gt;1.3,1.3,(Q22/P22-1.2)*0.1+1.2),Q22/P22))))</f>
        <v>1.1784232365145226</v>
      </c>
      <c r="S22" s="4">
        <v>10</v>
      </c>
      <c r="T22" s="50">
        <v>21632</v>
      </c>
      <c r="U22" s="50">
        <v>21658</v>
      </c>
      <c r="V22" s="51">
        <f t="shared" ref="V22:V47" si="18">IF(W22=0,0,IF(T22=0,1,IF(U22&lt;0,0,IF(U22/T22&gt;1.2,IF((U22/T22-1.2)*0.1+1.2&gt;1.3,1.3,(U22/T22-1.2)*0.1+1.2),U22/T22))))</f>
        <v>1.0012019230769231</v>
      </c>
      <c r="W22" s="4">
        <v>10</v>
      </c>
      <c r="X22" s="50">
        <v>3364.5</v>
      </c>
      <c r="Y22" s="50">
        <v>3316.895</v>
      </c>
      <c r="Z22" s="51">
        <f t="shared" ref="Z22:Z47" si="19">IF(AA22=0,0,IF(X22=0,1,IF(Y22&lt;0,0,IF(Y22/X22&gt;1.2,IF((Y22/X22-1.2)*0.1+1.2&gt;1.3,1.3,(Y22/X22-1.2)*0.1+1.2),Y22/X22))))</f>
        <v>0.98585079506613171</v>
      </c>
      <c r="AA22" s="4">
        <v>10</v>
      </c>
      <c r="AB22" s="46">
        <v>4554</v>
      </c>
      <c r="AC22" s="46">
        <v>5533</v>
      </c>
      <c r="AD22" s="51">
        <f t="shared" si="6"/>
        <v>1.2014975845410627</v>
      </c>
      <c r="AE22" s="4">
        <v>12</v>
      </c>
      <c r="AF22" s="24">
        <f t="shared" ref="AF22:AF46" si="20">(B22*C22+F22*G22+J22*K22+N22*O22+R22*S22+V22*W22+Z22*AA22+AD22*AE22)/(C22+G22+K22+O22+S22+W22+AA22+AE22)</f>
        <v>1.0459830397353569</v>
      </c>
      <c r="AG22" s="46">
        <v>53392</v>
      </c>
      <c r="AH22" s="19">
        <f t="shared" si="8"/>
        <v>55847.1</v>
      </c>
      <c r="AI22" s="19">
        <f t="shared" si="9"/>
        <v>2455.0999999999985</v>
      </c>
      <c r="AJ22" s="19">
        <v>1393.2</v>
      </c>
      <c r="AK22" s="19"/>
      <c r="AL22" s="19">
        <f t="shared" si="16"/>
        <v>54453.9</v>
      </c>
      <c r="AM22" s="19">
        <v>4663.2</v>
      </c>
      <c r="AN22" s="19"/>
      <c r="AO22" s="19">
        <v>4663.2</v>
      </c>
      <c r="AP22" s="19"/>
      <c r="AQ22" s="19">
        <v>4659.8999999999996</v>
      </c>
      <c r="AR22" s="19">
        <v>6438.4</v>
      </c>
      <c r="AS22" s="19">
        <v>4548.8999999999996</v>
      </c>
      <c r="AT22" s="19">
        <v>4811.2</v>
      </c>
      <c r="AU22" s="19">
        <v>1187</v>
      </c>
      <c r="AV22" s="19">
        <v>4623.6000000000004</v>
      </c>
      <c r="AW22" s="19">
        <v>4623.5</v>
      </c>
      <c r="AX22" s="19">
        <v>8595.9</v>
      </c>
      <c r="AY22" s="19">
        <v>7278.6</v>
      </c>
      <c r="AZ22" s="19">
        <f t="shared" si="11"/>
        <v>-1639.5</v>
      </c>
      <c r="BA22" s="42"/>
      <c r="BB22" s="41"/>
      <c r="BC22" s="41"/>
      <c r="BD22" s="42"/>
      <c r="BE22" s="19">
        <f t="shared" si="12"/>
        <v>-1639.5</v>
      </c>
      <c r="BF22" s="1"/>
      <c r="BG22" s="69"/>
      <c r="BH22" s="1"/>
      <c r="BI22" s="1"/>
      <c r="BJ22" s="1"/>
      <c r="BK22" s="1"/>
      <c r="BL22" s="1"/>
      <c r="BM22" s="1"/>
      <c r="BN22" s="1"/>
      <c r="BO22" s="69"/>
      <c r="BP22" s="1"/>
      <c r="BQ22" s="1"/>
      <c r="BR22" s="1"/>
      <c r="BS22" s="1"/>
      <c r="BT22" s="1"/>
      <c r="BU22" s="1"/>
    </row>
    <row r="23" spans="1:73" s="2" customFormat="1" ht="17.100000000000001" customHeight="1">
      <c r="A23" s="6" t="s">
        <v>19</v>
      </c>
      <c r="B23" s="4">
        <v>1</v>
      </c>
      <c r="C23" s="4">
        <v>10</v>
      </c>
      <c r="D23" s="19">
        <v>6464</v>
      </c>
      <c r="E23" s="19">
        <v>7321.8829999999998</v>
      </c>
      <c r="F23" s="51">
        <f t="shared" si="3"/>
        <v>1.1327170482673268</v>
      </c>
      <c r="G23" s="4">
        <v>10</v>
      </c>
      <c r="H23" s="57">
        <v>160</v>
      </c>
      <c r="I23" s="60">
        <v>186</v>
      </c>
      <c r="J23" s="51">
        <f t="shared" si="4"/>
        <v>1.1625000000000001</v>
      </c>
      <c r="K23" s="4">
        <v>15</v>
      </c>
      <c r="L23" s="67">
        <v>9986</v>
      </c>
      <c r="M23" s="67">
        <v>4686</v>
      </c>
      <c r="N23" s="51">
        <f t="shared" si="5"/>
        <v>0.46925695974364112</v>
      </c>
      <c r="O23" s="4">
        <v>5</v>
      </c>
      <c r="P23" s="50">
        <v>51.4</v>
      </c>
      <c r="Q23" s="50">
        <v>50.7</v>
      </c>
      <c r="R23" s="51">
        <f t="shared" si="17"/>
        <v>0.98638132295719849</v>
      </c>
      <c r="S23" s="4">
        <v>10</v>
      </c>
      <c r="T23" s="50">
        <v>16470</v>
      </c>
      <c r="U23" s="50">
        <v>19826.370999999999</v>
      </c>
      <c r="V23" s="51">
        <f t="shared" si="18"/>
        <v>1.2003786945962356</v>
      </c>
      <c r="W23" s="4">
        <v>10</v>
      </c>
      <c r="X23" s="50">
        <v>2555.3000000000002</v>
      </c>
      <c r="Y23" s="50">
        <v>2550.0010000000002</v>
      </c>
      <c r="Z23" s="51">
        <f t="shared" si="19"/>
        <v>0.99792627088795838</v>
      </c>
      <c r="AA23" s="4">
        <v>10</v>
      </c>
      <c r="AB23" s="46">
        <v>1315</v>
      </c>
      <c r="AC23" s="46">
        <v>1619</v>
      </c>
      <c r="AD23" s="51">
        <f t="shared" si="6"/>
        <v>1.2031178707224335</v>
      </c>
      <c r="AE23" s="4">
        <v>12</v>
      </c>
      <c r="AF23" s="24">
        <f t="shared" si="20"/>
        <v>1.0657955196887146</v>
      </c>
      <c r="AG23" s="46">
        <v>37170</v>
      </c>
      <c r="AH23" s="19">
        <f t="shared" si="8"/>
        <v>39615.599999999999</v>
      </c>
      <c r="AI23" s="19">
        <f t="shared" si="9"/>
        <v>2445.5999999999985</v>
      </c>
      <c r="AJ23" s="19">
        <v>2244</v>
      </c>
      <c r="AK23" s="19"/>
      <c r="AL23" s="19">
        <f t="shared" si="16"/>
        <v>37371.599999999999</v>
      </c>
      <c r="AM23" s="19">
        <v>2893.7</v>
      </c>
      <c r="AN23" s="19"/>
      <c r="AO23" s="19">
        <v>3210.7</v>
      </c>
      <c r="AP23" s="19"/>
      <c r="AQ23" s="19">
        <v>3612.4</v>
      </c>
      <c r="AR23" s="19">
        <v>2418.3000000000002</v>
      </c>
      <c r="AS23" s="19">
        <v>2136.3000000000002</v>
      </c>
      <c r="AT23" s="19">
        <v>2526.9</v>
      </c>
      <c r="AU23" s="19">
        <v>4777.6000000000004</v>
      </c>
      <c r="AV23" s="19">
        <v>3402.7</v>
      </c>
      <c r="AW23" s="19">
        <v>3402.8</v>
      </c>
      <c r="AX23" s="19">
        <v>4332</v>
      </c>
      <c r="AY23" s="19">
        <v>5151</v>
      </c>
      <c r="AZ23" s="19">
        <f t="shared" si="11"/>
        <v>-492.8</v>
      </c>
      <c r="BA23" s="42"/>
      <c r="BB23" s="41"/>
      <c r="BC23" s="41"/>
      <c r="BD23" s="42"/>
      <c r="BE23" s="19">
        <f t="shared" si="12"/>
        <v>-492.8</v>
      </c>
      <c r="BF23" s="1"/>
      <c r="BG23" s="69"/>
      <c r="BH23" s="1"/>
      <c r="BI23" s="1"/>
      <c r="BJ23" s="1"/>
      <c r="BK23" s="1"/>
      <c r="BL23" s="1"/>
      <c r="BM23" s="1"/>
      <c r="BN23" s="1"/>
      <c r="BO23" s="69"/>
      <c r="BP23" s="1"/>
      <c r="BQ23" s="1"/>
      <c r="BR23" s="1"/>
      <c r="BS23" s="1"/>
      <c r="BT23" s="1"/>
      <c r="BU23" s="1"/>
    </row>
    <row r="24" spans="1:73" s="2" customFormat="1" ht="17.100000000000001" customHeight="1">
      <c r="A24" s="6" t="s">
        <v>20</v>
      </c>
      <c r="B24" s="4">
        <v>1</v>
      </c>
      <c r="C24" s="4">
        <v>10</v>
      </c>
      <c r="D24" s="19">
        <v>6808</v>
      </c>
      <c r="E24" s="19">
        <v>7872.692</v>
      </c>
      <c r="F24" s="51">
        <f t="shared" si="3"/>
        <v>1.156388366627497</v>
      </c>
      <c r="G24" s="4">
        <v>10</v>
      </c>
      <c r="H24" s="57">
        <v>190</v>
      </c>
      <c r="I24" s="60">
        <v>197.8</v>
      </c>
      <c r="J24" s="51">
        <f t="shared" si="4"/>
        <v>1.0410526315789475</v>
      </c>
      <c r="K24" s="4">
        <v>15</v>
      </c>
      <c r="L24" s="67">
        <v>6306</v>
      </c>
      <c r="M24" s="67">
        <v>5218</v>
      </c>
      <c r="N24" s="51">
        <f t="shared" si="5"/>
        <v>0.82746590548683796</v>
      </c>
      <c r="O24" s="4">
        <v>5</v>
      </c>
      <c r="P24" s="50">
        <v>143.5</v>
      </c>
      <c r="Q24" s="50">
        <v>153.5</v>
      </c>
      <c r="R24" s="51">
        <f t="shared" si="17"/>
        <v>1.0696864111498259</v>
      </c>
      <c r="S24" s="4">
        <v>10</v>
      </c>
      <c r="T24" s="50">
        <v>16604.599999999999</v>
      </c>
      <c r="U24" s="50">
        <v>10541.203</v>
      </c>
      <c r="V24" s="51">
        <f t="shared" si="18"/>
        <v>0.6348363104200041</v>
      </c>
      <c r="W24" s="4">
        <v>10</v>
      </c>
      <c r="X24" s="50">
        <v>3593</v>
      </c>
      <c r="Y24" s="50">
        <v>3605.6129999999998</v>
      </c>
      <c r="Z24" s="51">
        <f t="shared" si="19"/>
        <v>1.003510436960757</v>
      </c>
      <c r="AA24" s="4">
        <v>10</v>
      </c>
      <c r="AB24" s="46">
        <v>2188</v>
      </c>
      <c r="AC24" s="46">
        <v>2512</v>
      </c>
      <c r="AD24" s="51">
        <f t="shared" si="6"/>
        <v>1.1480804387568555</v>
      </c>
      <c r="AE24" s="4">
        <v>12</v>
      </c>
      <c r="AF24" s="24">
        <f t="shared" si="20"/>
        <v>1.0021256038753843</v>
      </c>
      <c r="AG24" s="46">
        <v>42710</v>
      </c>
      <c r="AH24" s="19">
        <f t="shared" si="8"/>
        <v>42800.800000000003</v>
      </c>
      <c r="AI24" s="19">
        <f t="shared" si="9"/>
        <v>90.80000000000291</v>
      </c>
      <c r="AJ24" s="19">
        <v>3983</v>
      </c>
      <c r="AK24" s="19"/>
      <c r="AL24" s="19">
        <f t="shared" si="16"/>
        <v>38817.800000000003</v>
      </c>
      <c r="AM24" s="19">
        <v>3488.5</v>
      </c>
      <c r="AN24" s="19"/>
      <c r="AO24" s="19">
        <v>3488.4</v>
      </c>
      <c r="AP24" s="19"/>
      <c r="AQ24" s="19">
        <v>4252.1000000000004</v>
      </c>
      <c r="AR24" s="19">
        <v>4985.8</v>
      </c>
      <c r="AS24" s="19">
        <v>2460.6</v>
      </c>
      <c r="AT24" s="19">
        <v>2756.8</v>
      </c>
      <c r="AU24" s="19">
        <v>1135.3</v>
      </c>
      <c r="AV24" s="19">
        <v>3793</v>
      </c>
      <c r="AW24" s="19">
        <v>3792.9</v>
      </c>
      <c r="AX24" s="19">
        <v>4703.7</v>
      </c>
      <c r="AY24" s="19">
        <v>5715.9</v>
      </c>
      <c r="AZ24" s="19">
        <f t="shared" si="11"/>
        <v>-1755.2</v>
      </c>
      <c r="BA24" s="42"/>
      <c r="BB24" s="41"/>
      <c r="BC24" s="41"/>
      <c r="BD24" s="42"/>
      <c r="BE24" s="19">
        <f t="shared" si="12"/>
        <v>-1755.2</v>
      </c>
      <c r="BF24" s="1"/>
      <c r="BG24" s="69"/>
      <c r="BH24" s="1"/>
      <c r="BI24" s="1"/>
      <c r="BJ24" s="1"/>
      <c r="BK24" s="1"/>
      <c r="BL24" s="1"/>
      <c r="BM24" s="1"/>
      <c r="BN24" s="1"/>
      <c r="BO24" s="69"/>
      <c r="BP24" s="1"/>
      <c r="BQ24" s="1"/>
      <c r="BR24" s="1"/>
      <c r="BS24" s="1"/>
      <c r="BT24" s="1"/>
      <c r="BU24" s="1"/>
    </row>
    <row r="25" spans="1:73" s="2" customFormat="1" ht="17.100000000000001" customHeight="1">
      <c r="A25" s="6" t="s">
        <v>21</v>
      </c>
      <c r="B25" s="4">
        <v>1</v>
      </c>
      <c r="C25" s="4">
        <v>10</v>
      </c>
      <c r="D25" s="19">
        <v>5017</v>
      </c>
      <c r="E25" s="19">
        <v>5908.74</v>
      </c>
      <c r="F25" s="51">
        <f t="shared" si="3"/>
        <v>1.1777436715168428</v>
      </c>
      <c r="G25" s="4">
        <v>10</v>
      </c>
      <c r="H25" s="57">
        <v>175</v>
      </c>
      <c r="I25" s="60">
        <v>165</v>
      </c>
      <c r="J25" s="51">
        <f t="shared" si="4"/>
        <v>0.94285714285714284</v>
      </c>
      <c r="K25" s="4">
        <v>15</v>
      </c>
      <c r="L25" s="67">
        <v>4599</v>
      </c>
      <c r="M25" s="67">
        <v>3367</v>
      </c>
      <c r="N25" s="51">
        <f t="shared" si="5"/>
        <v>0.73211567732115679</v>
      </c>
      <c r="O25" s="4">
        <v>5</v>
      </c>
      <c r="P25" s="50">
        <v>108.8</v>
      </c>
      <c r="Q25" s="50">
        <v>155.5</v>
      </c>
      <c r="R25" s="51">
        <f t="shared" si="17"/>
        <v>1.222922794117647</v>
      </c>
      <c r="S25" s="4">
        <v>10</v>
      </c>
      <c r="T25" s="50">
        <v>31582.7</v>
      </c>
      <c r="U25" s="50">
        <v>31582.799999999999</v>
      </c>
      <c r="V25" s="51">
        <f t="shared" si="18"/>
        <v>1.0000031662904059</v>
      </c>
      <c r="W25" s="4">
        <v>10</v>
      </c>
      <c r="X25" s="50">
        <v>5621.2</v>
      </c>
      <c r="Y25" s="50">
        <v>5629.5519999999997</v>
      </c>
      <c r="Z25" s="51">
        <f t="shared" si="19"/>
        <v>1.001485803742973</v>
      </c>
      <c r="AA25" s="4">
        <v>10</v>
      </c>
      <c r="AB25" s="46">
        <v>3227</v>
      </c>
      <c r="AC25" s="46">
        <v>3421</v>
      </c>
      <c r="AD25" s="51">
        <f t="shared" si="6"/>
        <v>1.060117756430121</v>
      </c>
      <c r="AE25" s="4">
        <v>12</v>
      </c>
      <c r="AF25" s="24">
        <f t="shared" si="20"/>
        <v>1.0310536946744275</v>
      </c>
      <c r="AG25" s="46">
        <v>51674</v>
      </c>
      <c r="AH25" s="19">
        <f t="shared" si="8"/>
        <v>53278.7</v>
      </c>
      <c r="AI25" s="19">
        <f t="shared" si="9"/>
        <v>1604.6999999999971</v>
      </c>
      <c r="AJ25" s="19">
        <v>56.7</v>
      </c>
      <c r="AK25" s="19"/>
      <c r="AL25" s="19">
        <f t="shared" si="16"/>
        <v>53222</v>
      </c>
      <c r="AM25" s="19">
        <v>3662.2</v>
      </c>
      <c r="AN25" s="19"/>
      <c r="AO25" s="19">
        <v>3662.2</v>
      </c>
      <c r="AP25" s="19"/>
      <c r="AQ25" s="19">
        <v>6807.3</v>
      </c>
      <c r="AR25" s="19">
        <v>5343.8</v>
      </c>
      <c r="AS25" s="19">
        <v>4846.2</v>
      </c>
      <c r="AT25" s="19">
        <v>4915.8</v>
      </c>
      <c r="AU25" s="19">
        <v>2927.3</v>
      </c>
      <c r="AV25" s="19">
        <v>4603.1000000000004</v>
      </c>
      <c r="AW25" s="19">
        <v>4603.1000000000004</v>
      </c>
      <c r="AX25" s="19">
        <v>4785.3</v>
      </c>
      <c r="AY25" s="19">
        <v>6497.2</v>
      </c>
      <c r="AZ25" s="19">
        <f t="shared" si="11"/>
        <v>568.5</v>
      </c>
      <c r="BA25" s="42"/>
      <c r="BB25" s="41"/>
      <c r="BC25" s="41"/>
      <c r="BD25" s="42"/>
      <c r="BE25" s="19">
        <f t="shared" si="12"/>
        <v>568.5</v>
      </c>
      <c r="BF25" s="1"/>
      <c r="BG25" s="69"/>
      <c r="BH25" s="1"/>
      <c r="BI25" s="1"/>
      <c r="BJ25" s="1"/>
      <c r="BK25" s="1"/>
      <c r="BL25" s="1"/>
      <c r="BM25" s="1"/>
      <c r="BN25" s="1"/>
      <c r="BO25" s="69"/>
      <c r="BP25" s="1"/>
      <c r="BQ25" s="1"/>
      <c r="BR25" s="1"/>
      <c r="BS25" s="1"/>
      <c r="BT25" s="1"/>
      <c r="BU25" s="1"/>
    </row>
    <row r="26" spans="1:73" s="2" customFormat="1" ht="17.100000000000001" customHeight="1">
      <c r="A26" s="6" t="s">
        <v>22</v>
      </c>
      <c r="B26" s="4">
        <v>1</v>
      </c>
      <c r="C26" s="4">
        <v>10</v>
      </c>
      <c r="D26" s="19">
        <v>7581</v>
      </c>
      <c r="E26" s="19">
        <v>8536.5400000000009</v>
      </c>
      <c r="F26" s="51">
        <f t="shared" si="3"/>
        <v>1.1260440575122017</v>
      </c>
      <c r="G26" s="4">
        <v>10</v>
      </c>
      <c r="H26" s="57">
        <v>190</v>
      </c>
      <c r="I26" s="60">
        <v>192</v>
      </c>
      <c r="J26" s="51">
        <f t="shared" si="4"/>
        <v>1.0105263157894737</v>
      </c>
      <c r="K26" s="4">
        <v>15</v>
      </c>
      <c r="L26" s="67">
        <v>14968</v>
      </c>
      <c r="M26" s="67">
        <v>6775</v>
      </c>
      <c r="N26" s="51">
        <f t="shared" si="5"/>
        <v>0.452632282202031</v>
      </c>
      <c r="O26" s="4">
        <v>5</v>
      </c>
      <c r="P26" s="50">
        <v>71.900000000000006</v>
      </c>
      <c r="Q26" s="50">
        <v>94.9</v>
      </c>
      <c r="R26" s="51">
        <f t="shared" si="17"/>
        <v>1.2119888734353268</v>
      </c>
      <c r="S26" s="4">
        <v>10</v>
      </c>
      <c r="T26" s="50">
        <v>12961</v>
      </c>
      <c r="U26" s="50">
        <v>13155</v>
      </c>
      <c r="V26" s="51">
        <f t="shared" si="18"/>
        <v>1.014967980865674</v>
      </c>
      <c r="W26" s="4">
        <v>10</v>
      </c>
      <c r="X26" s="50">
        <v>2870.9</v>
      </c>
      <c r="Y26" s="50">
        <v>2920</v>
      </c>
      <c r="Z26" s="51">
        <f t="shared" si="19"/>
        <v>1.0171026507367027</v>
      </c>
      <c r="AA26" s="4">
        <v>10</v>
      </c>
      <c r="AB26" s="46">
        <v>2129</v>
      </c>
      <c r="AC26" s="46">
        <v>2581</v>
      </c>
      <c r="AD26" s="51">
        <f t="shared" si="6"/>
        <v>1.2012306247064348</v>
      </c>
      <c r="AE26" s="4">
        <v>12</v>
      </c>
      <c r="AF26" s="24">
        <f t="shared" si="20"/>
        <v>1.0431324301198603</v>
      </c>
      <c r="AG26" s="46">
        <v>49376</v>
      </c>
      <c r="AH26" s="19">
        <f t="shared" si="8"/>
        <v>51505.7</v>
      </c>
      <c r="AI26" s="19">
        <f t="shared" si="9"/>
        <v>2129.6999999999971</v>
      </c>
      <c r="AJ26" s="19">
        <v>3669.3</v>
      </c>
      <c r="AK26" s="19"/>
      <c r="AL26" s="19">
        <f t="shared" si="16"/>
        <v>47836.399999999994</v>
      </c>
      <c r="AM26" s="19">
        <v>4143.2</v>
      </c>
      <c r="AN26" s="19"/>
      <c r="AO26" s="19">
        <v>4143.2</v>
      </c>
      <c r="AP26" s="19"/>
      <c r="AQ26" s="19">
        <v>4782.5</v>
      </c>
      <c r="AR26" s="19">
        <v>5781.4</v>
      </c>
      <c r="AS26" s="19">
        <v>3244.8</v>
      </c>
      <c r="AT26" s="19">
        <v>3513.4</v>
      </c>
      <c r="AU26" s="19">
        <v>1076.7</v>
      </c>
      <c r="AV26" s="19">
        <v>4336.3</v>
      </c>
      <c r="AW26" s="19">
        <v>4336.3</v>
      </c>
      <c r="AX26" s="19">
        <v>5161.8</v>
      </c>
      <c r="AY26" s="19">
        <v>6508.3</v>
      </c>
      <c r="AZ26" s="19">
        <f t="shared" si="11"/>
        <v>808.5</v>
      </c>
      <c r="BA26" s="42"/>
      <c r="BB26" s="42"/>
      <c r="BC26" s="41"/>
      <c r="BD26" s="42"/>
      <c r="BE26" s="19">
        <f t="shared" si="12"/>
        <v>808.5</v>
      </c>
      <c r="BF26" s="1"/>
      <c r="BG26" s="69"/>
      <c r="BH26" s="1"/>
      <c r="BI26" s="1"/>
      <c r="BJ26" s="1"/>
      <c r="BK26" s="1"/>
      <c r="BL26" s="1"/>
      <c r="BM26" s="1"/>
      <c r="BN26" s="1"/>
      <c r="BO26" s="69"/>
      <c r="BP26" s="1"/>
      <c r="BQ26" s="1"/>
      <c r="BR26" s="1"/>
      <c r="BS26" s="1"/>
      <c r="BT26" s="1"/>
      <c r="BU26" s="1"/>
    </row>
    <row r="27" spans="1:73" s="2" customFormat="1" ht="17.100000000000001" customHeight="1">
      <c r="A27" s="6" t="s">
        <v>23</v>
      </c>
      <c r="B27" s="4">
        <v>1</v>
      </c>
      <c r="C27" s="4">
        <v>10</v>
      </c>
      <c r="D27" s="19">
        <v>66041</v>
      </c>
      <c r="E27" s="19">
        <v>75707.005999999994</v>
      </c>
      <c r="F27" s="51">
        <f t="shared" si="3"/>
        <v>1.146363713450735</v>
      </c>
      <c r="G27" s="4">
        <v>10</v>
      </c>
      <c r="H27" s="57">
        <v>160</v>
      </c>
      <c r="I27" s="60">
        <v>171</v>
      </c>
      <c r="J27" s="51">
        <f t="shared" si="4"/>
        <v>1.0687500000000001</v>
      </c>
      <c r="K27" s="4">
        <v>15</v>
      </c>
      <c r="L27" s="67">
        <v>258335</v>
      </c>
      <c r="M27" s="67">
        <v>389260</v>
      </c>
      <c r="N27" s="51">
        <f t="shared" si="5"/>
        <v>1.2306803181914956</v>
      </c>
      <c r="O27" s="4">
        <v>5</v>
      </c>
      <c r="P27" s="50">
        <v>78.900000000000006</v>
      </c>
      <c r="Q27" s="50">
        <v>84.8</v>
      </c>
      <c r="R27" s="51">
        <f t="shared" si="17"/>
        <v>1.0747782002534854</v>
      </c>
      <c r="S27" s="4">
        <v>10</v>
      </c>
      <c r="T27" s="50">
        <v>15111.2</v>
      </c>
      <c r="U27" s="50">
        <v>14957.8</v>
      </c>
      <c r="V27" s="51">
        <f t="shared" si="18"/>
        <v>0.9898485891259462</v>
      </c>
      <c r="W27" s="4">
        <v>10</v>
      </c>
      <c r="X27" s="50">
        <v>4298.5</v>
      </c>
      <c r="Y27" s="50">
        <v>4365.0479999999998</v>
      </c>
      <c r="Z27" s="51">
        <f t="shared" si="19"/>
        <v>1.0154816796556938</v>
      </c>
      <c r="AA27" s="4">
        <v>10</v>
      </c>
      <c r="AB27" s="46">
        <v>17220</v>
      </c>
      <c r="AC27" s="46">
        <v>21217</v>
      </c>
      <c r="AD27" s="51">
        <f t="shared" si="6"/>
        <v>1.2032113821138211</v>
      </c>
      <c r="AE27" s="4">
        <v>12</v>
      </c>
      <c r="AF27" s="24">
        <f t="shared" si="20"/>
        <v>1.0839989024534382</v>
      </c>
      <c r="AG27" s="46">
        <v>120465</v>
      </c>
      <c r="AH27" s="19">
        <f t="shared" si="8"/>
        <v>130583.9</v>
      </c>
      <c r="AI27" s="19">
        <f t="shared" si="9"/>
        <v>10118.899999999994</v>
      </c>
      <c r="AJ27" s="19">
        <v>2726.5</v>
      </c>
      <c r="AK27" s="19"/>
      <c r="AL27" s="19">
        <f t="shared" si="16"/>
        <v>127857.4</v>
      </c>
      <c r="AM27" s="19">
        <v>10140.5</v>
      </c>
      <c r="AN27" s="19"/>
      <c r="AO27" s="19">
        <v>10140.4</v>
      </c>
      <c r="AP27" s="19"/>
      <c r="AQ27" s="19">
        <v>10550.2</v>
      </c>
      <c r="AR27" s="19">
        <v>11094</v>
      </c>
      <c r="AS27" s="19">
        <v>9390.7000000000007</v>
      </c>
      <c r="AT27" s="19">
        <v>10040.4</v>
      </c>
      <c r="AU27" s="19">
        <v>8471.7999999999993</v>
      </c>
      <c r="AV27" s="19">
        <v>10364.9</v>
      </c>
      <c r="AW27" s="19">
        <v>11312.5</v>
      </c>
      <c r="AX27" s="19">
        <v>16405.099999999999</v>
      </c>
      <c r="AY27" s="19">
        <v>19474.400000000001</v>
      </c>
      <c r="AZ27" s="19">
        <f t="shared" si="11"/>
        <v>472.5</v>
      </c>
      <c r="BA27" s="42"/>
      <c r="BB27" s="41"/>
      <c r="BC27" s="41"/>
      <c r="BD27" s="42"/>
      <c r="BE27" s="19">
        <f t="shared" si="12"/>
        <v>472.5</v>
      </c>
      <c r="BF27" s="1"/>
      <c r="BG27" s="69"/>
      <c r="BH27" s="1"/>
      <c r="BI27" s="1"/>
      <c r="BJ27" s="1"/>
      <c r="BK27" s="1"/>
      <c r="BL27" s="1"/>
      <c r="BM27" s="1"/>
      <c r="BN27" s="1"/>
      <c r="BO27" s="69"/>
      <c r="BP27" s="1"/>
      <c r="BQ27" s="1"/>
      <c r="BR27" s="1"/>
      <c r="BS27" s="1"/>
      <c r="BT27" s="1"/>
      <c r="BU27" s="1"/>
    </row>
    <row r="28" spans="1:73" s="2" customFormat="1" ht="16.5" customHeight="1">
      <c r="A28" s="6" t="s">
        <v>24</v>
      </c>
      <c r="B28" s="4">
        <v>1</v>
      </c>
      <c r="C28" s="4">
        <v>10</v>
      </c>
      <c r="D28" s="19">
        <v>3325</v>
      </c>
      <c r="E28" s="19">
        <v>4063.5889999999999</v>
      </c>
      <c r="F28" s="51">
        <f t="shared" si="3"/>
        <v>1.2022132030075188</v>
      </c>
      <c r="G28" s="4">
        <v>10</v>
      </c>
      <c r="H28" s="57">
        <v>174</v>
      </c>
      <c r="I28" s="60">
        <v>181</v>
      </c>
      <c r="J28" s="51">
        <f t="shared" si="4"/>
        <v>1.0402298850574712</v>
      </c>
      <c r="K28" s="4">
        <v>15</v>
      </c>
      <c r="L28" s="67">
        <v>4132</v>
      </c>
      <c r="M28" s="67">
        <v>2954</v>
      </c>
      <c r="N28" s="51">
        <f t="shared" si="5"/>
        <v>0.71490803484995158</v>
      </c>
      <c r="O28" s="4">
        <v>5</v>
      </c>
      <c r="P28" s="50">
        <v>67.3</v>
      </c>
      <c r="Q28" s="50">
        <v>90.2</v>
      </c>
      <c r="R28" s="51">
        <f t="shared" si="17"/>
        <v>1.2140267459138188</v>
      </c>
      <c r="S28" s="4">
        <v>10</v>
      </c>
      <c r="T28" s="50">
        <v>6110.5</v>
      </c>
      <c r="U28" s="50">
        <v>6951.924</v>
      </c>
      <c r="V28" s="51">
        <f t="shared" si="18"/>
        <v>1.1377013337697406</v>
      </c>
      <c r="W28" s="4">
        <v>10</v>
      </c>
      <c r="X28" s="50">
        <v>969.4</v>
      </c>
      <c r="Y28" s="50">
        <v>903.46799999999996</v>
      </c>
      <c r="Z28" s="51">
        <f t="shared" si="19"/>
        <v>0.93198679595626155</v>
      </c>
      <c r="AA28" s="4">
        <v>10</v>
      </c>
      <c r="AB28" s="46">
        <v>754</v>
      </c>
      <c r="AC28" s="46">
        <v>1129</v>
      </c>
      <c r="AD28" s="51">
        <f t="shared" si="6"/>
        <v>1.22973474801061</v>
      </c>
      <c r="AE28" s="4">
        <v>12</v>
      </c>
      <c r="AF28" s="24">
        <f t="shared" si="20"/>
        <v>1.0828547099111285</v>
      </c>
      <c r="AG28" s="46">
        <v>21954</v>
      </c>
      <c r="AH28" s="19">
        <f t="shared" si="8"/>
        <v>23773</v>
      </c>
      <c r="AI28" s="19">
        <f t="shared" si="9"/>
        <v>1819</v>
      </c>
      <c r="AJ28" s="19">
        <v>856.4</v>
      </c>
      <c r="AK28" s="19"/>
      <c r="AL28" s="19">
        <f t="shared" si="16"/>
        <v>22916.6</v>
      </c>
      <c r="AM28" s="19">
        <v>1811.1</v>
      </c>
      <c r="AN28" s="19"/>
      <c r="AO28" s="19">
        <v>1811.1</v>
      </c>
      <c r="AP28" s="19"/>
      <c r="AQ28" s="19">
        <v>1919.1</v>
      </c>
      <c r="AR28" s="19">
        <v>2194.5</v>
      </c>
      <c r="AS28" s="19">
        <v>1591.5</v>
      </c>
      <c r="AT28" s="19">
        <v>1906.1</v>
      </c>
      <c r="AU28" s="19">
        <v>963.5</v>
      </c>
      <c r="AV28" s="19">
        <v>1864.7</v>
      </c>
      <c r="AW28" s="19">
        <v>1864.8</v>
      </c>
      <c r="AX28" s="19">
        <v>3617.5</v>
      </c>
      <c r="AY28" s="19">
        <v>2952.6</v>
      </c>
      <c r="AZ28" s="19">
        <f t="shared" si="11"/>
        <v>420.1</v>
      </c>
      <c r="BA28" s="42"/>
      <c r="BB28" s="41"/>
      <c r="BC28" s="41"/>
      <c r="BD28" s="42"/>
      <c r="BE28" s="19">
        <f t="shared" si="12"/>
        <v>420.1</v>
      </c>
      <c r="BF28" s="1"/>
      <c r="BG28" s="69"/>
      <c r="BH28" s="1"/>
      <c r="BI28" s="1"/>
      <c r="BJ28" s="1"/>
      <c r="BK28" s="1"/>
      <c r="BL28" s="1"/>
      <c r="BM28" s="1"/>
      <c r="BN28" s="1"/>
      <c r="BO28" s="69"/>
      <c r="BP28" s="1"/>
      <c r="BQ28" s="1"/>
      <c r="BR28" s="1"/>
      <c r="BS28" s="1"/>
      <c r="BT28" s="1"/>
      <c r="BU28" s="1"/>
    </row>
    <row r="29" spans="1:73" s="2" customFormat="1" ht="17.100000000000001" customHeight="1">
      <c r="A29" s="6" t="s">
        <v>25</v>
      </c>
      <c r="B29" s="4">
        <v>1</v>
      </c>
      <c r="C29" s="4">
        <v>10</v>
      </c>
      <c r="D29" s="19">
        <v>3478</v>
      </c>
      <c r="E29" s="19">
        <v>3972.6689999999999</v>
      </c>
      <c r="F29" s="51">
        <f t="shared" si="3"/>
        <v>1.142228004600345</v>
      </c>
      <c r="G29" s="4">
        <v>10</v>
      </c>
      <c r="H29" s="57">
        <v>190</v>
      </c>
      <c r="I29" s="60">
        <v>194.7</v>
      </c>
      <c r="J29" s="51">
        <f t="shared" si="4"/>
        <v>1.0247368421052632</v>
      </c>
      <c r="K29" s="4">
        <v>15</v>
      </c>
      <c r="L29" s="67">
        <v>7074</v>
      </c>
      <c r="M29" s="67">
        <v>1721</v>
      </c>
      <c r="N29" s="51">
        <f t="shared" si="5"/>
        <v>0.24328527000282726</v>
      </c>
      <c r="O29" s="4">
        <v>5</v>
      </c>
      <c r="P29" s="50">
        <v>51.7</v>
      </c>
      <c r="Q29" s="50">
        <v>59.6</v>
      </c>
      <c r="R29" s="51">
        <f t="shared" si="17"/>
        <v>1.1528046421663443</v>
      </c>
      <c r="S29" s="4">
        <v>10</v>
      </c>
      <c r="T29" s="50">
        <v>23602.799999999999</v>
      </c>
      <c r="U29" s="50">
        <v>23618.633000000002</v>
      </c>
      <c r="V29" s="51">
        <f t="shared" si="18"/>
        <v>1.0006708102428525</v>
      </c>
      <c r="W29" s="4">
        <v>10</v>
      </c>
      <c r="X29" s="50">
        <v>3131.1</v>
      </c>
      <c r="Y29" s="50">
        <v>3086.77</v>
      </c>
      <c r="Z29" s="51">
        <f t="shared" si="19"/>
        <v>0.98584203634505452</v>
      </c>
      <c r="AA29" s="4">
        <v>10</v>
      </c>
      <c r="AB29" s="46">
        <v>1588</v>
      </c>
      <c r="AC29" s="46">
        <v>1955</v>
      </c>
      <c r="AD29" s="51">
        <f t="shared" si="6"/>
        <v>1.2031108312342569</v>
      </c>
      <c r="AE29" s="4">
        <v>12</v>
      </c>
      <c r="AF29" s="24">
        <f t="shared" si="20"/>
        <v>1.0224422425603674</v>
      </c>
      <c r="AG29" s="46">
        <v>46056</v>
      </c>
      <c r="AH29" s="19">
        <f t="shared" si="8"/>
        <v>47089.599999999999</v>
      </c>
      <c r="AI29" s="19">
        <f t="shared" si="9"/>
        <v>1033.5999999999985</v>
      </c>
      <c r="AJ29" s="19">
        <v>3591</v>
      </c>
      <c r="AK29" s="19"/>
      <c r="AL29" s="19">
        <f t="shared" si="16"/>
        <v>43498.6</v>
      </c>
      <c r="AM29" s="19">
        <v>3372.6</v>
      </c>
      <c r="AN29" s="19"/>
      <c r="AO29" s="19">
        <v>3372.7</v>
      </c>
      <c r="AP29" s="19"/>
      <c r="AQ29" s="19">
        <v>5332.2</v>
      </c>
      <c r="AR29" s="19">
        <v>5317.3</v>
      </c>
      <c r="AS29" s="19">
        <v>2912.4</v>
      </c>
      <c r="AT29" s="19">
        <v>3170.9</v>
      </c>
      <c r="AU29" s="19">
        <v>1690.3</v>
      </c>
      <c r="AV29" s="19">
        <v>4108.3999999999996</v>
      </c>
      <c r="AW29" s="19">
        <v>4108.6000000000004</v>
      </c>
      <c r="AX29" s="19">
        <v>5439.1</v>
      </c>
      <c r="AY29" s="19">
        <v>6822.4</v>
      </c>
      <c r="AZ29" s="19">
        <f t="shared" si="11"/>
        <v>-2148.3000000000002</v>
      </c>
      <c r="BA29" s="42"/>
      <c r="BB29" s="41"/>
      <c r="BC29" s="41"/>
      <c r="BD29" s="42"/>
      <c r="BE29" s="19">
        <f t="shared" si="12"/>
        <v>-2148.3000000000002</v>
      </c>
      <c r="BF29" s="1"/>
      <c r="BG29" s="69"/>
      <c r="BH29" s="1"/>
      <c r="BI29" s="1"/>
      <c r="BJ29" s="1"/>
      <c r="BK29" s="1"/>
      <c r="BL29" s="1"/>
      <c r="BM29" s="1"/>
      <c r="BN29" s="1"/>
      <c r="BO29" s="69"/>
      <c r="BP29" s="1"/>
      <c r="BQ29" s="1"/>
      <c r="BR29" s="1"/>
      <c r="BS29" s="1"/>
      <c r="BT29" s="1"/>
      <c r="BU29" s="1"/>
    </row>
    <row r="30" spans="1:73" s="2" customFormat="1" ht="16.5" customHeight="1">
      <c r="A30" s="6" t="s">
        <v>26</v>
      </c>
      <c r="B30" s="4">
        <v>1</v>
      </c>
      <c r="C30" s="4">
        <v>10</v>
      </c>
      <c r="D30" s="19">
        <v>3096</v>
      </c>
      <c r="E30" s="19">
        <v>3734.0430000000001</v>
      </c>
      <c r="F30" s="51">
        <f t="shared" si="3"/>
        <v>1.2006086240310077</v>
      </c>
      <c r="G30" s="4">
        <v>10</v>
      </c>
      <c r="H30" s="57">
        <v>160</v>
      </c>
      <c r="I30" s="60">
        <v>167</v>
      </c>
      <c r="J30" s="51">
        <f t="shared" si="4"/>
        <v>1.04375</v>
      </c>
      <c r="K30" s="4">
        <v>15</v>
      </c>
      <c r="L30" s="67">
        <v>4277</v>
      </c>
      <c r="M30" s="67">
        <v>2498</v>
      </c>
      <c r="N30" s="51">
        <f t="shared" si="5"/>
        <v>0.58405424362871172</v>
      </c>
      <c r="O30" s="4">
        <v>5</v>
      </c>
      <c r="P30" s="50">
        <v>27</v>
      </c>
      <c r="Q30" s="50">
        <v>31.1</v>
      </c>
      <c r="R30" s="51">
        <f t="shared" si="17"/>
        <v>1.1518518518518519</v>
      </c>
      <c r="S30" s="4">
        <v>10</v>
      </c>
      <c r="T30" s="50">
        <v>4268.7</v>
      </c>
      <c r="U30" s="50">
        <v>4214.2</v>
      </c>
      <c r="V30" s="51">
        <f t="shared" si="18"/>
        <v>0.98723264694169188</v>
      </c>
      <c r="W30" s="4">
        <v>10</v>
      </c>
      <c r="X30" s="50">
        <v>1448.3</v>
      </c>
      <c r="Y30" s="50">
        <v>1101.432</v>
      </c>
      <c r="Z30" s="51">
        <f t="shared" si="19"/>
        <v>0.76049989643029758</v>
      </c>
      <c r="AA30" s="4">
        <v>10</v>
      </c>
      <c r="AB30" s="46">
        <v>774</v>
      </c>
      <c r="AC30" s="46">
        <v>1112</v>
      </c>
      <c r="AD30" s="51">
        <f t="shared" si="6"/>
        <v>1.2236692506459947</v>
      </c>
      <c r="AE30" s="4">
        <v>12</v>
      </c>
      <c r="AF30" s="24">
        <f t="shared" si="20"/>
        <v>1.0275912490054147</v>
      </c>
      <c r="AG30" s="46">
        <v>35865</v>
      </c>
      <c r="AH30" s="19">
        <f t="shared" si="8"/>
        <v>36854.6</v>
      </c>
      <c r="AI30" s="19">
        <f t="shared" si="9"/>
        <v>989.59999999999854</v>
      </c>
      <c r="AJ30" s="19">
        <v>2496.8000000000002</v>
      </c>
      <c r="AK30" s="19"/>
      <c r="AL30" s="19">
        <f t="shared" si="16"/>
        <v>34357.799999999996</v>
      </c>
      <c r="AM30" s="19">
        <v>2134.6</v>
      </c>
      <c r="AN30" s="19"/>
      <c r="AO30" s="19">
        <v>2134.6999999999998</v>
      </c>
      <c r="AP30" s="19"/>
      <c r="AQ30" s="19">
        <v>2310.6999999999998</v>
      </c>
      <c r="AR30" s="19">
        <v>3024.9</v>
      </c>
      <c r="AS30" s="19">
        <v>1402.4</v>
      </c>
      <c r="AT30" s="19">
        <v>1792.8</v>
      </c>
      <c r="AU30" s="19">
        <v>352</v>
      </c>
      <c r="AV30" s="19">
        <v>2235.6</v>
      </c>
      <c r="AW30" s="19">
        <v>2235.5</v>
      </c>
      <c r="AX30" s="19">
        <v>12875.8</v>
      </c>
      <c r="AY30" s="19">
        <v>4178.5</v>
      </c>
      <c r="AZ30" s="19">
        <f t="shared" si="11"/>
        <v>-319.7</v>
      </c>
      <c r="BA30" s="42"/>
      <c r="BB30" s="42"/>
      <c r="BC30" s="41"/>
      <c r="BD30" s="42"/>
      <c r="BE30" s="19">
        <f t="shared" si="12"/>
        <v>-319.7</v>
      </c>
      <c r="BF30" s="1"/>
      <c r="BG30" s="69"/>
      <c r="BH30" s="1"/>
      <c r="BI30" s="1"/>
      <c r="BJ30" s="1"/>
      <c r="BK30" s="1"/>
      <c r="BL30" s="1"/>
      <c r="BM30" s="1"/>
      <c r="BN30" s="1"/>
      <c r="BO30" s="69"/>
      <c r="BP30" s="1"/>
      <c r="BQ30" s="1"/>
      <c r="BR30" s="1"/>
      <c r="BS30" s="1"/>
      <c r="BT30" s="1"/>
      <c r="BU30" s="1"/>
    </row>
    <row r="31" spans="1:73" s="2" customFormat="1" ht="17.100000000000001" customHeight="1">
      <c r="A31" s="6" t="s">
        <v>27</v>
      </c>
      <c r="B31" s="4">
        <v>1</v>
      </c>
      <c r="C31" s="4">
        <v>10</v>
      </c>
      <c r="D31" s="19">
        <v>9858</v>
      </c>
      <c r="E31" s="19">
        <v>11644.196</v>
      </c>
      <c r="F31" s="51">
        <f t="shared" si="3"/>
        <v>1.1811925339825522</v>
      </c>
      <c r="G31" s="4">
        <v>10</v>
      </c>
      <c r="H31" s="57">
        <v>160</v>
      </c>
      <c r="I31" s="60">
        <v>197</v>
      </c>
      <c r="J31" s="51">
        <f t="shared" si="4"/>
        <v>1.203125</v>
      </c>
      <c r="K31" s="4">
        <v>15</v>
      </c>
      <c r="L31" s="67">
        <v>41544</v>
      </c>
      <c r="M31" s="67">
        <v>36222</v>
      </c>
      <c r="N31" s="51">
        <f t="shared" si="5"/>
        <v>0.87189485846331605</v>
      </c>
      <c r="O31" s="4">
        <v>5</v>
      </c>
      <c r="P31" s="50">
        <v>98</v>
      </c>
      <c r="Q31" s="50">
        <v>126.9</v>
      </c>
      <c r="R31" s="51">
        <f t="shared" si="17"/>
        <v>1.2094897959183672</v>
      </c>
      <c r="S31" s="4">
        <v>10</v>
      </c>
      <c r="T31" s="50">
        <v>28333.9</v>
      </c>
      <c r="U31" s="50">
        <v>32609.198</v>
      </c>
      <c r="V31" s="51">
        <f t="shared" si="18"/>
        <v>1.1508898527911795</v>
      </c>
      <c r="W31" s="4">
        <v>10</v>
      </c>
      <c r="X31" s="50">
        <v>12070.7</v>
      </c>
      <c r="Y31" s="50">
        <v>17193.25</v>
      </c>
      <c r="Z31" s="51">
        <f t="shared" si="19"/>
        <v>1.2224378867836994</v>
      </c>
      <c r="AA31" s="4">
        <v>10</v>
      </c>
      <c r="AB31" s="46">
        <v>4312</v>
      </c>
      <c r="AC31" s="46">
        <v>4841</v>
      </c>
      <c r="AD31" s="51">
        <f t="shared" si="6"/>
        <v>1.1226808905380334</v>
      </c>
      <c r="AE31" s="4">
        <v>12</v>
      </c>
      <c r="AF31" s="24">
        <f t="shared" si="20"/>
        <v>1.1404709838235483</v>
      </c>
      <c r="AG31" s="46">
        <v>35463</v>
      </c>
      <c r="AH31" s="19">
        <f t="shared" si="8"/>
        <v>40444.5</v>
      </c>
      <c r="AI31" s="19">
        <f t="shared" si="9"/>
        <v>4981.5</v>
      </c>
      <c r="AJ31" s="19">
        <v>0</v>
      </c>
      <c r="AK31" s="19"/>
      <c r="AL31" s="19">
        <f t="shared" si="16"/>
        <v>40444.5</v>
      </c>
      <c r="AM31" s="19">
        <v>3107.5</v>
      </c>
      <c r="AN31" s="19"/>
      <c r="AO31" s="19">
        <v>3107.6</v>
      </c>
      <c r="AP31" s="19"/>
      <c r="AQ31" s="19">
        <v>3000.2</v>
      </c>
      <c r="AR31" s="19">
        <v>1411.1</v>
      </c>
      <c r="AS31" s="19">
        <v>2656.6</v>
      </c>
      <c r="AT31" s="19">
        <v>3258.3</v>
      </c>
      <c r="AU31" s="19">
        <v>7981.3</v>
      </c>
      <c r="AV31" s="19">
        <v>3503.2</v>
      </c>
      <c r="AW31" s="19">
        <v>3503.2</v>
      </c>
      <c r="AX31" s="19">
        <v>4057.7</v>
      </c>
      <c r="AY31" s="19">
        <v>5024.5</v>
      </c>
      <c r="AZ31" s="19">
        <f t="shared" si="11"/>
        <v>-166.7</v>
      </c>
      <c r="BA31" s="42"/>
      <c r="BB31" s="41"/>
      <c r="BC31" s="41"/>
      <c r="BD31" s="42"/>
      <c r="BE31" s="19">
        <f t="shared" si="12"/>
        <v>-166.7</v>
      </c>
      <c r="BF31" s="1"/>
      <c r="BG31" s="69"/>
      <c r="BH31" s="1"/>
      <c r="BI31" s="1"/>
      <c r="BJ31" s="1"/>
      <c r="BK31" s="1"/>
      <c r="BL31" s="1"/>
      <c r="BM31" s="1"/>
      <c r="BN31" s="1"/>
      <c r="BO31" s="69"/>
      <c r="BP31" s="1"/>
      <c r="BQ31" s="1"/>
      <c r="BR31" s="1"/>
      <c r="BS31" s="1"/>
      <c r="BT31" s="1"/>
      <c r="BU31" s="1"/>
    </row>
    <row r="32" spans="1:73" s="2" customFormat="1" ht="16.5" customHeight="1">
      <c r="A32" s="6" t="s">
        <v>28</v>
      </c>
      <c r="B32" s="4">
        <v>1</v>
      </c>
      <c r="C32" s="4">
        <v>10</v>
      </c>
      <c r="D32" s="19">
        <v>18059</v>
      </c>
      <c r="E32" s="19">
        <v>19888.543000000001</v>
      </c>
      <c r="F32" s="51">
        <f t="shared" si="3"/>
        <v>1.1013092087048011</v>
      </c>
      <c r="G32" s="4">
        <v>10</v>
      </c>
      <c r="H32" s="57">
        <v>190</v>
      </c>
      <c r="I32" s="60">
        <v>192</v>
      </c>
      <c r="J32" s="51">
        <f t="shared" si="4"/>
        <v>1.0105263157894737</v>
      </c>
      <c r="K32" s="4">
        <v>15</v>
      </c>
      <c r="L32" s="67">
        <v>30467</v>
      </c>
      <c r="M32" s="67">
        <v>14920</v>
      </c>
      <c r="N32" s="51">
        <f t="shared" si="5"/>
        <v>0.48971017822562118</v>
      </c>
      <c r="O32" s="4">
        <v>5</v>
      </c>
      <c r="P32" s="50">
        <v>145.9</v>
      </c>
      <c r="Q32" s="50">
        <v>166.8</v>
      </c>
      <c r="R32" s="51">
        <f t="shared" si="17"/>
        <v>1.1432488005483208</v>
      </c>
      <c r="S32" s="4">
        <v>10</v>
      </c>
      <c r="T32" s="50">
        <v>12062.1</v>
      </c>
      <c r="U32" s="50">
        <v>12062.1</v>
      </c>
      <c r="V32" s="51">
        <f t="shared" si="18"/>
        <v>1</v>
      </c>
      <c r="W32" s="4">
        <v>10</v>
      </c>
      <c r="X32" s="50">
        <v>34750</v>
      </c>
      <c r="Y32" s="50">
        <v>47480.131000000001</v>
      </c>
      <c r="Z32" s="51">
        <f t="shared" si="19"/>
        <v>1.216633470503597</v>
      </c>
      <c r="AA32" s="4">
        <v>10</v>
      </c>
      <c r="AB32" s="46">
        <v>4606</v>
      </c>
      <c r="AC32" s="46">
        <v>5518</v>
      </c>
      <c r="AD32" s="51">
        <f t="shared" si="6"/>
        <v>1.1980026052974382</v>
      </c>
      <c r="AE32" s="4">
        <v>12</v>
      </c>
      <c r="AF32" s="24">
        <f t="shared" si="20"/>
        <v>1.056029166940325</v>
      </c>
      <c r="AG32" s="46">
        <v>72480</v>
      </c>
      <c r="AH32" s="19">
        <f t="shared" si="8"/>
        <v>76541</v>
      </c>
      <c r="AI32" s="19">
        <f t="shared" si="9"/>
        <v>4061</v>
      </c>
      <c r="AJ32" s="19">
        <v>0</v>
      </c>
      <c r="AK32" s="19"/>
      <c r="AL32" s="19">
        <f t="shared" si="16"/>
        <v>76541</v>
      </c>
      <c r="AM32" s="19">
        <v>6200.2</v>
      </c>
      <c r="AN32" s="19"/>
      <c r="AO32" s="19">
        <v>6200.2</v>
      </c>
      <c r="AP32" s="19"/>
      <c r="AQ32" s="19">
        <v>6369.9</v>
      </c>
      <c r="AR32" s="19">
        <v>8390.1</v>
      </c>
      <c r="AS32" s="19">
        <v>6790.1</v>
      </c>
      <c r="AT32" s="19">
        <v>7145.9</v>
      </c>
      <c r="AU32" s="19">
        <v>2556.6</v>
      </c>
      <c r="AV32" s="19">
        <v>6236.2</v>
      </c>
      <c r="AW32" s="19">
        <v>6236.1</v>
      </c>
      <c r="AX32" s="19">
        <v>8936.7000000000007</v>
      </c>
      <c r="AY32" s="19">
        <v>10390.200000000001</v>
      </c>
      <c r="AZ32" s="19">
        <f t="shared" si="11"/>
        <v>1088.8</v>
      </c>
      <c r="BA32" s="42"/>
      <c r="BB32" s="41"/>
      <c r="BC32" s="41"/>
      <c r="BD32" s="42"/>
      <c r="BE32" s="19">
        <f t="shared" si="12"/>
        <v>1088.8</v>
      </c>
      <c r="BF32" s="1"/>
      <c r="BG32" s="69"/>
      <c r="BH32" s="1"/>
      <c r="BI32" s="1"/>
      <c r="BJ32" s="1"/>
      <c r="BK32" s="1"/>
      <c r="BL32" s="1"/>
      <c r="BM32" s="1"/>
      <c r="BN32" s="1"/>
      <c r="BO32" s="69"/>
      <c r="BP32" s="1"/>
      <c r="BQ32" s="1"/>
      <c r="BR32" s="1"/>
      <c r="BS32" s="1"/>
      <c r="BT32" s="1"/>
      <c r="BU32" s="1"/>
    </row>
    <row r="33" spans="1:73" s="2" customFormat="1" ht="17.100000000000001" customHeight="1">
      <c r="A33" s="6" t="s">
        <v>29</v>
      </c>
      <c r="B33" s="4">
        <v>1</v>
      </c>
      <c r="C33" s="4">
        <v>10</v>
      </c>
      <c r="D33" s="19">
        <v>4219</v>
      </c>
      <c r="E33" s="19">
        <v>4996.62</v>
      </c>
      <c r="F33" s="51">
        <f t="shared" si="3"/>
        <v>1.1843138184403887</v>
      </c>
      <c r="G33" s="4">
        <v>10</v>
      </c>
      <c r="H33" s="57">
        <v>190</v>
      </c>
      <c r="I33" s="60">
        <v>187</v>
      </c>
      <c r="J33" s="51">
        <f t="shared" si="4"/>
        <v>0.98421052631578942</v>
      </c>
      <c r="K33" s="4">
        <v>15</v>
      </c>
      <c r="L33" s="67">
        <v>5837</v>
      </c>
      <c r="M33" s="67">
        <v>2855</v>
      </c>
      <c r="N33" s="51">
        <f t="shared" si="5"/>
        <v>0.48912112386499912</v>
      </c>
      <c r="O33" s="4">
        <v>5</v>
      </c>
      <c r="P33" s="50">
        <v>29.5</v>
      </c>
      <c r="Q33" s="50">
        <v>33.4</v>
      </c>
      <c r="R33" s="51">
        <f t="shared" si="17"/>
        <v>1.1322033898305084</v>
      </c>
      <c r="S33" s="4">
        <v>10</v>
      </c>
      <c r="T33" s="50">
        <v>6965.1</v>
      </c>
      <c r="U33" s="50">
        <v>8046.7150000000001</v>
      </c>
      <c r="V33" s="51">
        <f t="shared" si="18"/>
        <v>1.1552906634506324</v>
      </c>
      <c r="W33" s="4">
        <v>10</v>
      </c>
      <c r="X33" s="50">
        <v>1352.5</v>
      </c>
      <c r="Y33" s="50">
        <v>927.03399999999999</v>
      </c>
      <c r="Z33" s="51">
        <f t="shared" si="19"/>
        <v>0.68542255083179293</v>
      </c>
      <c r="AA33" s="4">
        <v>10</v>
      </c>
      <c r="AB33" s="46">
        <v>1275</v>
      </c>
      <c r="AC33" s="46">
        <v>1639</v>
      </c>
      <c r="AD33" s="51">
        <f t="shared" si="6"/>
        <v>1.208549019607843</v>
      </c>
      <c r="AE33" s="4">
        <v>12</v>
      </c>
      <c r="AF33" s="24">
        <f t="shared" si="20"/>
        <v>1.015654341157185</v>
      </c>
      <c r="AG33" s="46">
        <v>59378</v>
      </c>
      <c r="AH33" s="19">
        <f t="shared" si="8"/>
        <v>60307.5</v>
      </c>
      <c r="AI33" s="19">
        <f t="shared" si="9"/>
        <v>929.5</v>
      </c>
      <c r="AJ33" s="19">
        <v>3679.2</v>
      </c>
      <c r="AK33" s="19"/>
      <c r="AL33" s="19">
        <f t="shared" si="16"/>
        <v>56628.3</v>
      </c>
      <c r="AM33" s="19">
        <v>2693.2</v>
      </c>
      <c r="AN33" s="19"/>
      <c r="AO33" s="19">
        <v>2693.2</v>
      </c>
      <c r="AP33" s="19">
        <v>5925</v>
      </c>
      <c r="AQ33" s="19">
        <v>0</v>
      </c>
      <c r="AR33" s="19">
        <v>628.9</v>
      </c>
      <c r="AS33" s="19">
        <v>1513.3</v>
      </c>
      <c r="AT33" s="19">
        <v>1947</v>
      </c>
      <c r="AU33" s="19">
        <v>2390</v>
      </c>
      <c r="AV33" s="19">
        <v>3067.2</v>
      </c>
      <c r="AW33" s="19">
        <v>3067.1</v>
      </c>
      <c r="AX33" s="19">
        <v>27835.8</v>
      </c>
      <c r="AY33" s="19">
        <v>6737.8</v>
      </c>
      <c r="AZ33" s="19">
        <f t="shared" si="11"/>
        <v>-1870.2</v>
      </c>
      <c r="BA33" s="42"/>
      <c r="BB33" s="41"/>
      <c r="BC33" s="41"/>
      <c r="BD33" s="42"/>
      <c r="BE33" s="19">
        <f t="shared" si="12"/>
        <v>-1870.2</v>
      </c>
      <c r="BF33" s="1"/>
      <c r="BG33" s="69"/>
      <c r="BH33" s="1"/>
      <c r="BI33" s="1"/>
      <c r="BJ33" s="1"/>
      <c r="BK33" s="1"/>
      <c r="BL33" s="1"/>
      <c r="BM33" s="1"/>
      <c r="BN33" s="1"/>
      <c r="BO33" s="69"/>
      <c r="BP33" s="1"/>
      <c r="BQ33" s="1"/>
      <c r="BR33" s="1"/>
      <c r="BS33" s="1"/>
      <c r="BT33" s="1"/>
      <c r="BU33" s="1"/>
    </row>
    <row r="34" spans="1:73" s="2" customFormat="1" ht="17.100000000000001" customHeight="1">
      <c r="A34" s="6" t="s">
        <v>30</v>
      </c>
      <c r="B34" s="4">
        <v>1</v>
      </c>
      <c r="C34" s="4">
        <v>10</v>
      </c>
      <c r="D34" s="19">
        <v>13083</v>
      </c>
      <c r="E34" s="19">
        <v>13777.787</v>
      </c>
      <c r="F34" s="51">
        <f t="shared" si="3"/>
        <v>1.0531060918749522</v>
      </c>
      <c r="G34" s="4">
        <v>10</v>
      </c>
      <c r="H34" s="57">
        <v>190</v>
      </c>
      <c r="I34" s="60">
        <v>172</v>
      </c>
      <c r="J34" s="51">
        <f t="shared" si="4"/>
        <v>0.90526315789473688</v>
      </c>
      <c r="K34" s="4">
        <v>15</v>
      </c>
      <c r="L34" s="67">
        <v>8779</v>
      </c>
      <c r="M34" s="67">
        <v>3892</v>
      </c>
      <c r="N34" s="51">
        <f t="shared" si="5"/>
        <v>0.4433306754755667</v>
      </c>
      <c r="O34" s="4">
        <v>5</v>
      </c>
      <c r="P34" s="50">
        <v>135.4</v>
      </c>
      <c r="Q34" s="50">
        <v>163</v>
      </c>
      <c r="R34" s="51">
        <f t="shared" si="17"/>
        <v>1.2003840472673559</v>
      </c>
      <c r="S34" s="4">
        <v>10</v>
      </c>
      <c r="T34" s="50">
        <v>28394.6</v>
      </c>
      <c r="U34" s="50">
        <v>27916.02</v>
      </c>
      <c r="V34" s="51">
        <f t="shared" si="18"/>
        <v>0.9831453867988984</v>
      </c>
      <c r="W34" s="4">
        <v>10</v>
      </c>
      <c r="X34" s="50">
        <v>4110.6000000000004</v>
      </c>
      <c r="Y34" s="50">
        <v>3595.4839999999999</v>
      </c>
      <c r="Z34" s="51">
        <f t="shared" si="19"/>
        <v>0.87468593392692051</v>
      </c>
      <c r="AA34" s="4">
        <v>10</v>
      </c>
      <c r="AB34" s="46">
        <v>2764</v>
      </c>
      <c r="AC34" s="46">
        <v>2829</v>
      </c>
      <c r="AD34" s="51">
        <f t="shared" si="6"/>
        <v>1.0235166425470332</v>
      </c>
      <c r="AE34" s="4">
        <v>12</v>
      </c>
      <c r="AF34" s="24">
        <f t="shared" si="20"/>
        <v>0.96574408603712858</v>
      </c>
      <c r="AG34" s="46">
        <v>47338</v>
      </c>
      <c r="AH34" s="19">
        <f t="shared" si="8"/>
        <v>45716.4</v>
      </c>
      <c r="AI34" s="19">
        <f t="shared" si="9"/>
        <v>-1621.5999999999985</v>
      </c>
      <c r="AJ34" s="19">
        <v>4012.6</v>
      </c>
      <c r="AK34" s="19"/>
      <c r="AL34" s="19">
        <f t="shared" si="16"/>
        <v>41703.800000000003</v>
      </c>
      <c r="AM34" s="19">
        <v>3975.7</v>
      </c>
      <c r="AN34" s="19">
        <v>4000</v>
      </c>
      <c r="AO34" s="19">
        <v>0</v>
      </c>
      <c r="AP34" s="19"/>
      <c r="AQ34" s="19">
        <v>4005.7</v>
      </c>
      <c r="AR34" s="19">
        <v>4702.3</v>
      </c>
      <c r="AS34" s="19">
        <v>2565.9</v>
      </c>
      <c r="AT34" s="19">
        <v>3025.3</v>
      </c>
      <c r="AU34" s="19">
        <v>2237.6999999999998</v>
      </c>
      <c r="AV34" s="19">
        <v>4075.1</v>
      </c>
      <c r="AW34" s="19">
        <v>4075</v>
      </c>
      <c r="AX34" s="19">
        <v>3255.1</v>
      </c>
      <c r="AY34" s="19">
        <v>5959</v>
      </c>
      <c r="AZ34" s="19">
        <f t="shared" si="11"/>
        <v>-173</v>
      </c>
      <c r="BA34" s="42"/>
      <c r="BB34" s="41"/>
      <c r="BC34" s="41"/>
      <c r="BD34" s="42"/>
      <c r="BE34" s="19">
        <f t="shared" si="12"/>
        <v>-173</v>
      </c>
      <c r="BF34" s="1"/>
      <c r="BG34" s="69"/>
      <c r="BH34" s="1"/>
      <c r="BI34" s="1"/>
      <c r="BJ34" s="1"/>
      <c r="BK34" s="1"/>
      <c r="BL34" s="1"/>
      <c r="BM34" s="1"/>
      <c r="BN34" s="1"/>
      <c r="BO34" s="69"/>
      <c r="BP34" s="1"/>
      <c r="BQ34" s="1"/>
      <c r="BR34" s="1"/>
      <c r="BS34" s="1"/>
      <c r="BT34" s="1"/>
      <c r="BU34" s="1"/>
    </row>
    <row r="35" spans="1:73" s="2" customFormat="1" ht="17.100000000000001" customHeight="1">
      <c r="A35" s="6" t="s">
        <v>31</v>
      </c>
      <c r="B35" s="4">
        <v>1</v>
      </c>
      <c r="C35" s="4">
        <v>10</v>
      </c>
      <c r="D35" s="19">
        <v>5298</v>
      </c>
      <c r="E35" s="19">
        <v>5618.3950000000004</v>
      </c>
      <c r="F35" s="51">
        <f t="shared" si="3"/>
        <v>1.0604747074367686</v>
      </c>
      <c r="G35" s="4">
        <v>10</v>
      </c>
      <c r="H35" s="57">
        <v>190</v>
      </c>
      <c r="I35" s="60">
        <v>188.1</v>
      </c>
      <c r="J35" s="51">
        <f t="shared" si="4"/>
        <v>0.99</v>
      </c>
      <c r="K35" s="4">
        <v>15</v>
      </c>
      <c r="L35" s="67">
        <v>7150</v>
      </c>
      <c r="M35" s="67">
        <v>5212</v>
      </c>
      <c r="N35" s="51">
        <f t="shared" si="5"/>
        <v>0.7289510489510489</v>
      </c>
      <c r="O35" s="4">
        <v>5</v>
      </c>
      <c r="P35" s="50">
        <v>132.30000000000001</v>
      </c>
      <c r="Q35" s="50">
        <v>156.9</v>
      </c>
      <c r="R35" s="51">
        <f t="shared" si="17"/>
        <v>1.1859410430839001</v>
      </c>
      <c r="S35" s="4">
        <v>10</v>
      </c>
      <c r="T35" s="50">
        <v>18916.400000000001</v>
      </c>
      <c r="U35" s="50">
        <v>15043.46</v>
      </c>
      <c r="V35" s="51">
        <f t="shared" si="18"/>
        <v>0.79526019750058141</v>
      </c>
      <c r="W35" s="4">
        <v>10</v>
      </c>
      <c r="X35" s="50">
        <v>12520.2</v>
      </c>
      <c r="Y35" s="50">
        <v>8410.1090000000004</v>
      </c>
      <c r="Z35" s="51">
        <f t="shared" si="19"/>
        <v>0.67172321528410084</v>
      </c>
      <c r="AA35" s="4">
        <v>10</v>
      </c>
      <c r="AB35" s="46">
        <v>2218</v>
      </c>
      <c r="AC35" s="46">
        <v>2599</v>
      </c>
      <c r="AD35" s="51">
        <f t="shared" si="6"/>
        <v>1.1717763751127142</v>
      </c>
      <c r="AE35" s="4">
        <v>12</v>
      </c>
      <c r="AF35" s="24">
        <f t="shared" si="20"/>
        <v>0.97183004120928451</v>
      </c>
      <c r="AG35" s="46">
        <v>54391</v>
      </c>
      <c r="AH35" s="19">
        <f t="shared" si="8"/>
        <v>52858.8</v>
      </c>
      <c r="AI35" s="19">
        <f t="shared" si="9"/>
        <v>-1532.1999999999971</v>
      </c>
      <c r="AJ35" s="19">
        <v>1297.7</v>
      </c>
      <c r="AK35" s="19"/>
      <c r="AL35" s="19">
        <f t="shared" si="16"/>
        <v>51561.100000000006</v>
      </c>
      <c r="AM35" s="19">
        <v>3563.5</v>
      </c>
      <c r="AN35" s="19"/>
      <c r="AO35" s="19">
        <v>3563.4</v>
      </c>
      <c r="AP35" s="19"/>
      <c r="AQ35" s="19">
        <v>5496.6</v>
      </c>
      <c r="AR35" s="19">
        <v>6103.3</v>
      </c>
      <c r="AS35" s="19">
        <v>4162.5</v>
      </c>
      <c r="AT35" s="19">
        <v>4558.1000000000004</v>
      </c>
      <c r="AU35" s="19">
        <v>1334.9</v>
      </c>
      <c r="AV35" s="19">
        <v>4297.2</v>
      </c>
      <c r="AW35" s="19">
        <v>4297.2</v>
      </c>
      <c r="AX35" s="19">
        <v>9265.9</v>
      </c>
      <c r="AY35" s="19">
        <v>6369.7</v>
      </c>
      <c r="AZ35" s="19">
        <f t="shared" si="11"/>
        <v>-1451.2</v>
      </c>
      <c r="BA35" s="42"/>
      <c r="BB35" s="41"/>
      <c r="BC35" s="41"/>
      <c r="BD35" s="42"/>
      <c r="BE35" s="19">
        <f t="shared" si="12"/>
        <v>-1451.2</v>
      </c>
      <c r="BF35" s="1"/>
      <c r="BG35" s="69"/>
      <c r="BH35" s="1"/>
      <c r="BI35" s="1"/>
      <c r="BJ35" s="1"/>
      <c r="BK35" s="1"/>
      <c r="BL35" s="1"/>
      <c r="BM35" s="1"/>
      <c r="BN35" s="1"/>
      <c r="BO35" s="69"/>
      <c r="BP35" s="1"/>
      <c r="BQ35" s="1"/>
      <c r="BR35" s="1"/>
      <c r="BS35" s="1"/>
      <c r="BT35" s="1"/>
      <c r="BU35" s="1"/>
    </row>
    <row r="36" spans="1:73" s="2" customFormat="1" ht="17.100000000000001" customHeight="1">
      <c r="A36" s="6" t="s">
        <v>1</v>
      </c>
      <c r="B36" s="4">
        <v>1</v>
      </c>
      <c r="C36" s="4">
        <v>10</v>
      </c>
      <c r="D36" s="19">
        <v>38916</v>
      </c>
      <c r="E36" s="19">
        <v>42321.434000000001</v>
      </c>
      <c r="F36" s="51">
        <f t="shared" si="3"/>
        <v>1.087507297769555</v>
      </c>
      <c r="G36" s="4">
        <v>10</v>
      </c>
      <c r="H36" s="57">
        <v>160</v>
      </c>
      <c r="I36" s="60">
        <v>172</v>
      </c>
      <c r="J36" s="51">
        <f t="shared" si="4"/>
        <v>1.075</v>
      </c>
      <c r="K36" s="4">
        <v>15</v>
      </c>
      <c r="L36" s="67">
        <v>137831</v>
      </c>
      <c r="M36" s="67">
        <v>143790</v>
      </c>
      <c r="N36" s="51">
        <f t="shared" si="5"/>
        <v>1.0432341055350394</v>
      </c>
      <c r="O36" s="4">
        <v>5</v>
      </c>
      <c r="P36" s="50">
        <v>70.3</v>
      </c>
      <c r="Q36" s="50">
        <v>92.1</v>
      </c>
      <c r="R36" s="51">
        <f t="shared" si="17"/>
        <v>1.2110099573257467</v>
      </c>
      <c r="S36" s="4">
        <v>10</v>
      </c>
      <c r="T36" s="50">
        <v>18254.400000000001</v>
      </c>
      <c r="U36" s="50">
        <v>19020.330000000002</v>
      </c>
      <c r="V36" s="51">
        <f t="shared" si="18"/>
        <v>1.0419586510649488</v>
      </c>
      <c r="W36" s="4">
        <v>10</v>
      </c>
      <c r="X36" s="50">
        <v>4230</v>
      </c>
      <c r="Y36" s="50">
        <v>4144.7979999999998</v>
      </c>
      <c r="Z36" s="51">
        <f t="shared" si="19"/>
        <v>0.97985768321513</v>
      </c>
      <c r="AA36" s="4">
        <v>10</v>
      </c>
      <c r="AB36" s="46">
        <v>10736</v>
      </c>
      <c r="AC36" s="46">
        <v>12136</v>
      </c>
      <c r="AD36" s="51">
        <f t="shared" si="6"/>
        <v>1.1304023845007451</v>
      </c>
      <c r="AE36" s="4">
        <v>12</v>
      </c>
      <c r="AF36" s="24">
        <f t="shared" si="20"/>
        <v>1.0745040857980237</v>
      </c>
      <c r="AG36" s="46">
        <v>66557</v>
      </c>
      <c r="AH36" s="19">
        <f t="shared" si="8"/>
        <v>71515.8</v>
      </c>
      <c r="AI36" s="19">
        <f t="shared" si="9"/>
        <v>4958.8000000000029</v>
      </c>
      <c r="AJ36" s="19">
        <v>0</v>
      </c>
      <c r="AK36" s="19"/>
      <c r="AL36" s="19">
        <f t="shared" si="16"/>
        <v>71515.8</v>
      </c>
      <c r="AM36" s="19">
        <v>5714.7</v>
      </c>
      <c r="AN36" s="19"/>
      <c r="AO36" s="19">
        <v>5714.8</v>
      </c>
      <c r="AP36" s="19"/>
      <c r="AQ36" s="19">
        <v>4642</v>
      </c>
      <c r="AR36" s="19">
        <v>6084</v>
      </c>
      <c r="AS36" s="19">
        <v>5538.9</v>
      </c>
      <c r="AT36" s="19">
        <v>6712.8</v>
      </c>
      <c r="AU36" s="19">
        <v>4608.3999999999996</v>
      </c>
      <c r="AV36" s="19">
        <v>5573.6</v>
      </c>
      <c r="AW36" s="19">
        <v>5573.6</v>
      </c>
      <c r="AX36" s="19">
        <v>12679.4</v>
      </c>
      <c r="AY36" s="19">
        <v>10347.4</v>
      </c>
      <c r="AZ36" s="19">
        <f t="shared" si="11"/>
        <v>-1673.8</v>
      </c>
      <c r="BA36" s="42"/>
      <c r="BB36" s="41"/>
      <c r="BC36" s="41"/>
      <c r="BD36" s="42"/>
      <c r="BE36" s="19">
        <f t="shared" si="12"/>
        <v>-1673.8</v>
      </c>
      <c r="BF36" s="1"/>
      <c r="BG36" s="69"/>
      <c r="BH36" s="1"/>
      <c r="BI36" s="1"/>
      <c r="BJ36" s="1"/>
      <c r="BK36" s="1"/>
      <c r="BL36" s="1"/>
      <c r="BM36" s="1"/>
      <c r="BN36" s="1"/>
      <c r="BO36" s="69"/>
      <c r="BP36" s="1"/>
      <c r="BQ36" s="1"/>
      <c r="BR36" s="1"/>
      <c r="BS36" s="1"/>
      <c r="BT36" s="1"/>
      <c r="BU36" s="1"/>
    </row>
    <row r="37" spans="1:73" s="2" customFormat="1" ht="17.100000000000001" customHeight="1">
      <c r="A37" s="6" t="s">
        <v>32</v>
      </c>
      <c r="B37" s="4">
        <v>1</v>
      </c>
      <c r="C37" s="4">
        <v>10</v>
      </c>
      <c r="D37" s="19">
        <v>17314</v>
      </c>
      <c r="E37" s="19">
        <v>18176.734</v>
      </c>
      <c r="F37" s="51">
        <f t="shared" si="3"/>
        <v>1.0498286935427978</v>
      </c>
      <c r="G37" s="4">
        <v>10</v>
      </c>
      <c r="H37" s="57">
        <v>160</v>
      </c>
      <c r="I37" s="60">
        <v>192</v>
      </c>
      <c r="J37" s="51">
        <f t="shared" si="4"/>
        <v>1.2</v>
      </c>
      <c r="K37" s="4">
        <v>15</v>
      </c>
      <c r="L37" s="67">
        <v>11580</v>
      </c>
      <c r="M37" s="67">
        <v>6531</v>
      </c>
      <c r="N37" s="51">
        <f t="shared" si="5"/>
        <v>0.56398963730569951</v>
      </c>
      <c r="O37" s="4">
        <v>5</v>
      </c>
      <c r="P37" s="50">
        <v>82</v>
      </c>
      <c r="Q37" s="50">
        <v>110.4</v>
      </c>
      <c r="R37" s="51">
        <f t="shared" si="17"/>
        <v>1.2146341463414634</v>
      </c>
      <c r="S37" s="4">
        <v>10</v>
      </c>
      <c r="T37" s="50">
        <v>9414.6</v>
      </c>
      <c r="U37" s="50">
        <v>9753.7350000000006</v>
      </c>
      <c r="V37" s="51">
        <f t="shared" si="18"/>
        <v>1.0360222420495826</v>
      </c>
      <c r="W37" s="4">
        <v>10</v>
      </c>
      <c r="X37" s="50">
        <v>2820.8</v>
      </c>
      <c r="Y37" s="50">
        <v>2829.9520000000002</v>
      </c>
      <c r="Z37" s="51">
        <f t="shared" si="19"/>
        <v>1.0032444696539988</v>
      </c>
      <c r="AA37" s="4">
        <v>10</v>
      </c>
      <c r="AB37" s="46">
        <v>2075</v>
      </c>
      <c r="AC37" s="46">
        <v>2613</v>
      </c>
      <c r="AD37" s="51">
        <f t="shared" si="6"/>
        <v>1.2059277108433735</v>
      </c>
      <c r="AE37" s="4">
        <v>12</v>
      </c>
      <c r="AF37" s="24">
        <f t="shared" si="20"/>
        <v>1.0771753199088707</v>
      </c>
      <c r="AG37" s="46">
        <v>47367</v>
      </c>
      <c r="AH37" s="19">
        <f t="shared" si="8"/>
        <v>51022.6</v>
      </c>
      <c r="AI37" s="19">
        <f t="shared" si="9"/>
        <v>3655.5999999999985</v>
      </c>
      <c r="AJ37" s="19">
        <v>0</v>
      </c>
      <c r="AK37" s="19"/>
      <c r="AL37" s="19">
        <f t="shared" si="16"/>
        <v>51022.6</v>
      </c>
      <c r="AM37" s="19">
        <v>4099.1000000000004</v>
      </c>
      <c r="AN37" s="19"/>
      <c r="AO37" s="19">
        <v>4099.1000000000004</v>
      </c>
      <c r="AP37" s="19"/>
      <c r="AQ37" s="19">
        <v>3982</v>
      </c>
      <c r="AR37" s="19">
        <v>4257.7</v>
      </c>
      <c r="AS37" s="19">
        <v>4109.5</v>
      </c>
      <c r="AT37" s="19">
        <v>4200.8999999999996</v>
      </c>
      <c r="AU37" s="19">
        <v>2249</v>
      </c>
      <c r="AV37" s="19">
        <v>3856.8</v>
      </c>
      <c r="AW37" s="19">
        <v>5268.4</v>
      </c>
      <c r="AX37" s="19">
        <v>7924.9</v>
      </c>
      <c r="AY37" s="19">
        <v>6851.5</v>
      </c>
      <c r="AZ37" s="19">
        <f t="shared" si="11"/>
        <v>123.7</v>
      </c>
      <c r="BA37" s="42"/>
      <c r="BB37" s="41"/>
      <c r="BC37" s="41"/>
      <c r="BD37" s="42"/>
      <c r="BE37" s="19">
        <f t="shared" si="12"/>
        <v>123.7</v>
      </c>
      <c r="BF37" s="1"/>
      <c r="BG37" s="69"/>
      <c r="BH37" s="1"/>
      <c r="BI37" s="1"/>
      <c r="BJ37" s="1"/>
      <c r="BK37" s="1"/>
      <c r="BL37" s="1"/>
      <c r="BM37" s="1"/>
      <c r="BN37" s="1"/>
      <c r="BO37" s="69"/>
      <c r="BP37" s="1"/>
      <c r="BQ37" s="1"/>
      <c r="BR37" s="1"/>
      <c r="BS37" s="1"/>
      <c r="BT37" s="1"/>
      <c r="BU37" s="1"/>
    </row>
    <row r="38" spans="1:73" s="2" customFormat="1" ht="17.100000000000001" customHeight="1">
      <c r="A38" s="6" t="s">
        <v>33</v>
      </c>
      <c r="B38" s="4">
        <v>1</v>
      </c>
      <c r="C38" s="4">
        <v>10</v>
      </c>
      <c r="D38" s="19">
        <v>5151</v>
      </c>
      <c r="E38" s="19">
        <v>6125.8249999999998</v>
      </c>
      <c r="F38" s="51">
        <f t="shared" si="3"/>
        <v>1.1892496602601437</v>
      </c>
      <c r="G38" s="4">
        <v>10</v>
      </c>
      <c r="H38" s="57">
        <v>160</v>
      </c>
      <c r="I38" s="60">
        <v>159</v>
      </c>
      <c r="J38" s="51">
        <f t="shared" si="4"/>
        <v>0.99375000000000002</v>
      </c>
      <c r="K38" s="4">
        <v>15</v>
      </c>
      <c r="L38" s="67">
        <v>4480</v>
      </c>
      <c r="M38" s="67">
        <v>2852</v>
      </c>
      <c r="N38" s="51">
        <f t="shared" si="5"/>
        <v>0.63660714285714282</v>
      </c>
      <c r="O38" s="4">
        <v>5</v>
      </c>
      <c r="P38" s="50">
        <v>128.69999999999999</v>
      </c>
      <c r="Q38" s="50">
        <v>132.9</v>
      </c>
      <c r="R38" s="51">
        <f t="shared" si="17"/>
        <v>1.0326340326340329</v>
      </c>
      <c r="S38" s="4">
        <v>10</v>
      </c>
      <c r="T38" s="50">
        <v>7221.5</v>
      </c>
      <c r="U38" s="50">
        <v>7121.5010000000002</v>
      </c>
      <c r="V38" s="51">
        <f t="shared" si="18"/>
        <v>0.98615259987537218</v>
      </c>
      <c r="W38" s="4">
        <v>10</v>
      </c>
      <c r="X38" s="50">
        <v>2442.1</v>
      </c>
      <c r="Y38" s="50">
        <v>1566.22</v>
      </c>
      <c r="Z38" s="51">
        <f t="shared" si="19"/>
        <v>0.64134146840833717</v>
      </c>
      <c r="AA38" s="4">
        <v>10</v>
      </c>
      <c r="AB38" s="46">
        <v>2426</v>
      </c>
      <c r="AC38" s="46">
        <v>2374</v>
      </c>
      <c r="AD38" s="51">
        <f t="shared" si="6"/>
        <v>0.97856553998351192</v>
      </c>
      <c r="AE38" s="4">
        <v>12</v>
      </c>
      <c r="AF38" s="24">
        <f t="shared" si="20"/>
        <v>0.95519329031544786</v>
      </c>
      <c r="AG38" s="46">
        <v>26530</v>
      </c>
      <c r="AH38" s="19">
        <f t="shared" si="8"/>
        <v>25341.3</v>
      </c>
      <c r="AI38" s="19">
        <f t="shared" si="9"/>
        <v>-1188.7000000000007</v>
      </c>
      <c r="AJ38" s="19">
        <v>0</v>
      </c>
      <c r="AK38" s="19"/>
      <c r="AL38" s="19">
        <f t="shared" si="16"/>
        <v>25341.3</v>
      </c>
      <c r="AM38" s="19">
        <v>2288.5</v>
      </c>
      <c r="AN38" s="19"/>
      <c r="AO38" s="19">
        <v>2288.4</v>
      </c>
      <c r="AP38" s="19"/>
      <c r="AQ38" s="19">
        <v>2419.1</v>
      </c>
      <c r="AR38" s="19">
        <v>2579.9</v>
      </c>
      <c r="AS38" s="19">
        <v>2394.1</v>
      </c>
      <c r="AT38" s="19">
        <v>2596</v>
      </c>
      <c r="AU38" s="19">
        <v>1496.2</v>
      </c>
      <c r="AV38" s="19">
        <v>2294.6</v>
      </c>
      <c r="AW38" s="19">
        <v>2294.6</v>
      </c>
      <c r="AX38" s="19">
        <v>2423.6</v>
      </c>
      <c r="AY38" s="19">
        <v>3675.8</v>
      </c>
      <c r="AZ38" s="19">
        <f t="shared" si="11"/>
        <v>-1409.5</v>
      </c>
      <c r="BA38" s="42"/>
      <c r="BB38" s="41"/>
      <c r="BC38" s="41"/>
      <c r="BD38" s="42"/>
      <c r="BE38" s="19">
        <f t="shared" si="12"/>
        <v>-1409.5</v>
      </c>
      <c r="BF38" s="1"/>
      <c r="BG38" s="69"/>
      <c r="BH38" s="1"/>
      <c r="BI38" s="1"/>
      <c r="BJ38" s="1"/>
      <c r="BK38" s="1"/>
      <c r="BL38" s="1"/>
      <c r="BM38" s="1"/>
      <c r="BN38" s="1"/>
      <c r="BO38" s="69"/>
      <c r="BP38" s="1"/>
      <c r="BQ38" s="1"/>
      <c r="BR38" s="1"/>
      <c r="BS38" s="1"/>
      <c r="BT38" s="1"/>
      <c r="BU38" s="1"/>
    </row>
    <row r="39" spans="1:73" s="2" customFormat="1" ht="17.100000000000001" customHeight="1">
      <c r="A39" s="6" t="s">
        <v>34</v>
      </c>
      <c r="B39" s="4">
        <v>1</v>
      </c>
      <c r="C39" s="4">
        <v>10</v>
      </c>
      <c r="D39" s="19">
        <v>6233</v>
      </c>
      <c r="E39" s="19">
        <v>6682.2370000000001</v>
      </c>
      <c r="F39" s="51">
        <f t="shared" si="3"/>
        <v>1.0720739611743944</v>
      </c>
      <c r="G39" s="4">
        <v>10</v>
      </c>
      <c r="H39" s="57">
        <v>160</v>
      </c>
      <c r="I39" s="60">
        <v>187</v>
      </c>
      <c r="J39" s="51">
        <f t="shared" si="4"/>
        <v>1.16875</v>
      </c>
      <c r="K39" s="4">
        <v>15</v>
      </c>
      <c r="L39" s="67">
        <v>24609</v>
      </c>
      <c r="M39" s="67">
        <v>4280</v>
      </c>
      <c r="N39" s="51">
        <f t="shared" si="5"/>
        <v>0.17392011052866838</v>
      </c>
      <c r="O39" s="4">
        <v>5</v>
      </c>
      <c r="P39" s="50">
        <v>86.7</v>
      </c>
      <c r="Q39" s="50">
        <v>91.4</v>
      </c>
      <c r="R39" s="51">
        <f t="shared" si="17"/>
        <v>1.0542099192618224</v>
      </c>
      <c r="S39" s="4">
        <v>10</v>
      </c>
      <c r="T39" s="50">
        <v>20394</v>
      </c>
      <c r="U39" s="50">
        <v>19545</v>
      </c>
      <c r="V39" s="51">
        <f t="shared" si="18"/>
        <v>0.95837010885554574</v>
      </c>
      <c r="W39" s="4">
        <v>10</v>
      </c>
      <c r="X39" s="50">
        <v>2550</v>
      </c>
      <c r="Y39" s="50">
        <v>2551</v>
      </c>
      <c r="Z39" s="51">
        <f t="shared" si="19"/>
        <v>1.0003921568627452</v>
      </c>
      <c r="AA39" s="4">
        <v>10</v>
      </c>
      <c r="AB39" s="46">
        <v>2237</v>
      </c>
      <c r="AC39" s="46">
        <v>2673</v>
      </c>
      <c r="AD39" s="51">
        <f t="shared" si="6"/>
        <v>1.1949038891372374</v>
      </c>
      <c r="AE39" s="4">
        <v>12</v>
      </c>
      <c r="AF39" s="24">
        <f t="shared" si="20"/>
        <v>1.0193921790711618</v>
      </c>
      <c r="AG39" s="46">
        <v>65214</v>
      </c>
      <c r="AH39" s="19">
        <f t="shared" si="8"/>
        <v>66478.600000000006</v>
      </c>
      <c r="AI39" s="19">
        <f t="shared" si="9"/>
        <v>1264.6000000000058</v>
      </c>
      <c r="AJ39" s="19">
        <v>4271.7</v>
      </c>
      <c r="AK39" s="19"/>
      <c r="AL39" s="19">
        <f t="shared" si="16"/>
        <v>62206.900000000009</v>
      </c>
      <c r="AM39" s="19">
        <v>5501.5</v>
      </c>
      <c r="AN39" s="19"/>
      <c r="AO39" s="19">
        <v>5501.4</v>
      </c>
      <c r="AP39" s="19"/>
      <c r="AQ39" s="19">
        <v>5651.7</v>
      </c>
      <c r="AR39" s="19">
        <v>6070.6</v>
      </c>
      <c r="AS39" s="19">
        <v>3972.6</v>
      </c>
      <c r="AT39" s="19">
        <v>4494.8</v>
      </c>
      <c r="AU39" s="19">
        <v>5916.6</v>
      </c>
      <c r="AV39" s="19">
        <v>5911.5</v>
      </c>
      <c r="AW39" s="19">
        <v>5911.6</v>
      </c>
      <c r="AX39" s="19">
        <v>7401.3</v>
      </c>
      <c r="AY39" s="19">
        <v>8623.1</v>
      </c>
      <c r="AZ39" s="19">
        <f t="shared" si="11"/>
        <v>-2749.8</v>
      </c>
      <c r="BA39" s="42"/>
      <c r="BB39" s="42"/>
      <c r="BC39" s="41"/>
      <c r="BD39" s="42"/>
      <c r="BE39" s="19">
        <f t="shared" si="12"/>
        <v>-2749.8</v>
      </c>
      <c r="BF39" s="1"/>
      <c r="BG39" s="69"/>
      <c r="BH39" s="1"/>
      <c r="BI39" s="1"/>
      <c r="BJ39" s="1"/>
      <c r="BK39" s="1"/>
      <c r="BL39" s="1"/>
      <c r="BM39" s="1"/>
      <c r="BN39" s="1"/>
      <c r="BO39" s="69"/>
      <c r="BP39" s="1"/>
      <c r="BQ39" s="1"/>
      <c r="BR39" s="1"/>
      <c r="BS39" s="1"/>
      <c r="BT39" s="1"/>
      <c r="BU39" s="1"/>
    </row>
    <row r="40" spans="1:73" s="2" customFormat="1" ht="17.100000000000001" customHeight="1">
      <c r="A40" s="6" t="s">
        <v>35</v>
      </c>
      <c r="B40" s="4">
        <v>1</v>
      </c>
      <c r="C40" s="4">
        <v>10</v>
      </c>
      <c r="D40" s="19">
        <v>7527</v>
      </c>
      <c r="E40" s="19">
        <v>8624.7739999999994</v>
      </c>
      <c r="F40" s="51">
        <f t="shared" si="3"/>
        <v>1.1458448252956024</v>
      </c>
      <c r="G40" s="4">
        <v>10</v>
      </c>
      <c r="H40" s="57">
        <v>190</v>
      </c>
      <c r="I40" s="60">
        <v>178</v>
      </c>
      <c r="J40" s="51">
        <f t="shared" si="4"/>
        <v>0.93684210526315792</v>
      </c>
      <c r="K40" s="4">
        <v>15</v>
      </c>
      <c r="L40" s="67">
        <v>8073</v>
      </c>
      <c r="M40" s="67">
        <v>4825</v>
      </c>
      <c r="N40" s="51">
        <f t="shared" si="5"/>
        <v>0.59767124984516284</v>
      </c>
      <c r="O40" s="4">
        <v>5</v>
      </c>
      <c r="P40" s="50">
        <v>85.5</v>
      </c>
      <c r="Q40" s="50">
        <v>82.9</v>
      </c>
      <c r="R40" s="51">
        <f t="shared" si="17"/>
        <v>0.96959064327485389</v>
      </c>
      <c r="S40" s="4">
        <v>10</v>
      </c>
      <c r="T40" s="50">
        <v>10125.799999999999</v>
      </c>
      <c r="U40" s="50">
        <v>10125.799999999999</v>
      </c>
      <c r="V40" s="51">
        <f t="shared" si="18"/>
        <v>1</v>
      </c>
      <c r="W40" s="4">
        <v>10</v>
      </c>
      <c r="X40" s="50">
        <v>2500</v>
      </c>
      <c r="Y40" s="50">
        <v>2499.9340000000002</v>
      </c>
      <c r="Z40" s="51">
        <f t="shared" si="19"/>
        <v>0.99997360000000013</v>
      </c>
      <c r="AA40" s="4">
        <v>10</v>
      </c>
      <c r="AB40" s="46">
        <v>2290</v>
      </c>
      <c r="AC40" s="46">
        <v>2953</v>
      </c>
      <c r="AD40" s="51">
        <f t="shared" si="6"/>
        <v>1.2089519650655021</v>
      </c>
      <c r="AE40" s="4">
        <v>12</v>
      </c>
      <c r="AF40" s="24">
        <f t="shared" si="20"/>
        <v>1.0085670987154118</v>
      </c>
      <c r="AG40" s="46">
        <v>59174</v>
      </c>
      <c r="AH40" s="19">
        <f t="shared" si="8"/>
        <v>59680.9</v>
      </c>
      <c r="AI40" s="19">
        <f t="shared" si="9"/>
        <v>506.90000000000146</v>
      </c>
      <c r="AJ40" s="19">
        <v>0</v>
      </c>
      <c r="AK40" s="19"/>
      <c r="AL40" s="19">
        <f t="shared" si="16"/>
        <v>59680.9</v>
      </c>
      <c r="AM40" s="19">
        <v>4176.7</v>
      </c>
      <c r="AN40" s="19"/>
      <c r="AO40" s="19">
        <v>4176.8</v>
      </c>
      <c r="AP40" s="19"/>
      <c r="AQ40" s="19">
        <v>5250.1</v>
      </c>
      <c r="AR40" s="19">
        <v>6261.6</v>
      </c>
      <c r="AS40" s="19">
        <v>4966.3</v>
      </c>
      <c r="AT40" s="19">
        <v>5530.6</v>
      </c>
      <c r="AU40" s="19">
        <v>830.4</v>
      </c>
      <c r="AV40" s="19">
        <v>4456.1000000000004</v>
      </c>
      <c r="AW40" s="19">
        <v>4456</v>
      </c>
      <c r="AX40" s="19">
        <v>10282.1</v>
      </c>
      <c r="AY40" s="19">
        <v>7268</v>
      </c>
      <c r="AZ40" s="19">
        <f t="shared" si="11"/>
        <v>2026.2</v>
      </c>
      <c r="BA40" s="42"/>
      <c r="BB40" s="42"/>
      <c r="BC40" s="41"/>
      <c r="BD40" s="42"/>
      <c r="BE40" s="19">
        <f t="shared" si="12"/>
        <v>2026.2</v>
      </c>
      <c r="BF40" s="1"/>
      <c r="BG40" s="69"/>
      <c r="BH40" s="1"/>
      <c r="BI40" s="1"/>
      <c r="BJ40" s="1"/>
      <c r="BK40" s="1"/>
      <c r="BL40" s="1"/>
      <c r="BM40" s="1"/>
      <c r="BN40" s="1"/>
      <c r="BO40" s="69"/>
      <c r="BP40" s="1"/>
      <c r="BQ40" s="1"/>
      <c r="BR40" s="1"/>
      <c r="BS40" s="1"/>
      <c r="BT40" s="1"/>
      <c r="BU40" s="1"/>
    </row>
    <row r="41" spans="1:73" s="2" customFormat="1" ht="16.5" customHeight="1">
      <c r="A41" s="6" t="s">
        <v>36</v>
      </c>
      <c r="B41" s="4">
        <v>1</v>
      </c>
      <c r="C41" s="4">
        <v>10</v>
      </c>
      <c r="D41" s="19">
        <v>21020</v>
      </c>
      <c r="E41" s="19">
        <v>23798.896000000001</v>
      </c>
      <c r="F41" s="51">
        <f t="shared" si="3"/>
        <v>1.1322024738344434</v>
      </c>
      <c r="G41" s="4">
        <v>10</v>
      </c>
      <c r="H41" s="57">
        <v>168</v>
      </c>
      <c r="I41" s="60">
        <v>191.2</v>
      </c>
      <c r="J41" s="51">
        <f t="shared" si="4"/>
        <v>1.138095238095238</v>
      </c>
      <c r="K41" s="4">
        <v>15</v>
      </c>
      <c r="L41" s="67">
        <v>22643</v>
      </c>
      <c r="M41" s="67">
        <v>24033</v>
      </c>
      <c r="N41" s="51">
        <f t="shared" si="5"/>
        <v>1.0613876253146668</v>
      </c>
      <c r="O41" s="4">
        <v>5</v>
      </c>
      <c r="P41" s="50">
        <v>115.7</v>
      </c>
      <c r="Q41" s="50">
        <v>116.9</v>
      </c>
      <c r="R41" s="51">
        <f t="shared" si="17"/>
        <v>1.0103716508210892</v>
      </c>
      <c r="S41" s="4">
        <v>10</v>
      </c>
      <c r="T41" s="50">
        <v>11233.9</v>
      </c>
      <c r="U41" s="50">
        <v>8731.7039999999997</v>
      </c>
      <c r="V41" s="51">
        <f t="shared" si="18"/>
        <v>0.77726381755223029</v>
      </c>
      <c r="W41" s="4">
        <v>10</v>
      </c>
      <c r="X41" s="50">
        <v>2405.9</v>
      </c>
      <c r="Y41" s="50">
        <v>1810.77</v>
      </c>
      <c r="Z41" s="51">
        <f t="shared" si="19"/>
        <v>0.75263726671931497</v>
      </c>
      <c r="AA41" s="4">
        <v>10</v>
      </c>
      <c r="AB41" s="46">
        <v>4439</v>
      </c>
      <c r="AC41" s="46">
        <v>5009</v>
      </c>
      <c r="AD41" s="51">
        <f t="shared" si="6"/>
        <v>1.1284072989412031</v>
      </c>
      <c r="AE41" s="4">
        <v>12</v>
      </c>
      <c r="AF41" s="24">
        <f t="shared" si="20"/>
        <v>1.0078537362752087</v>
      </c>
      <c r="AG41" s="46">
        <v>61497</v>
      </c>
      <c r="AH41" s="19">
        <f t="shared" si="8"/>
        <v>61980</v>
      </c>
      <c r="AI41" s="19">
        <f t="shared" si="9"/>
        <v>483</v>
      </c>
      <c r="AJ41" s="19">
        <v>4194.6000000000004</v>
      </c>
      <c r="AK41" s="19"/>
      <c r="AL41" s="19">
        <f t="shared" si="16"/>
        <v>57785.4</v>
      </c>
      <c r="AM41" s="19">
        <v>5362</v>
      </c>
      <c r="AN41" s="19"/>
      <c r="AO41" s="19">
        <v>5362</v>
      </c>
      <c r="AP41" s="19"/>
      <c r="AQ41" s="19">
        <v>5739.4</v>
      </c>
      <c r="AR41" s="19">
        <v>5605.2</v>
      </c>
      <c r="AS41" s="19">
        <v>3839.4</v>
      </c>
      <c r="AT41" s="19">
        <v>3949.9</v>
      </c>
      <c r="AU41" s="19">
        <v>6563.9</v>
      </c>
      <c r="AV41" s="19">
        <v>5802.3</v>
      </c>
      <c r="AW41" s="19">
        <v>5802.4</v>
      </c>
      <c r="AX41" s="19">
        <v>6409.1</v>
      </c>
      <c r="AY41" s="19">
        <v>8613</v>
      </c>
      <c r="AZ41" s="19">
        <f t="shared" si="11"/>
        <v>-5263.2</v>
      </c>
      <c r="BA41" s="42"/>
      <c r="BB41" s="41"/>
      <c r="BC41" s="41"/>
      <c r="BD41" s="42"/>
      <c r="BE41" s="19">
        <f t="shared" si="12"/>
        <v>-5263.2</v>
      </c>
      <c r="BF41" s="1"/>
      <c r="BG41" s="69"/>
      <c r="BH41" s="1"/>
      <c r="BI41" s="1"/>
      <c r="BJ41" s="1"/>
      <c r="BK41" s="1"/>
      <c r="BL41" s="1"/>
      <c r="BM41" s="1"/>
      <c r="BN41" s="1"/>
      <c r="BO41" s="69"/>
      <c r="BP41" s="1"/>
      <c r="BQ41" s="1"/>
      <c r="BR41" s="1"/>
      <c r="BS41" s="1"/>
      <c r="BT41" s="1"/>
      <c r="BU41" s="1"/>
    </row>
    <row r="42" spans="1:73" s="2" customFormat="1" ht="17.100000000000001" customHeight="1">
      <c r="A42" s="6" t="s">
        <v>37</v>
      </c>
      <c r="B42" s="4">
        <v>1</v>
      </c>
      <c r="C42" s="4">
        <v>10</v>
      </c>
      <c r="D42" s="19">
        <v>63244</v>
      </c>
      <c r="E42" s="19">
        <v>65870.95</v>
      </c>
      <c r="F42" s="51">
        <f t="shared" si="3"/>
        <v>1.0415367465688445</v>
      </c>
      <c r="G42" s="4">
        <v>10</v>
      </c>
      <c r="H42" s="57">
        <v>160</v>
      </c>
      <c r="I42" s="60">
        <v>156</v>
      </c>
      <c r="J42" s="51">
        <f t="shared" si="4"/>
        <v>0.97499999999999998</v>
      </c>
      <c r="K42" s="4">
        <v>15</v>
      </c>
      <c r="L42" s="67">
        <v>210814</v>
      </c>
      <c r="M42" s="67">
        <v>254562</v>
      </c>
      <c r="N42" s="51">
        <f t="shared" si="5"/>
        <v>1.2007519424706139</v>
      </c>
      <c r="O42" s="4">
        <v>5</v>
      </c>
      <c r="P42" s="50">
        <v>157</v>
      </c>
      <c r="Q42" s="50">
        <v>165.5</v>
      </c>
      <c r="R42" s="51">
        <f t="shared" si="17"/>
        <v>1.0541401273885351</v>
      </c>
      <c r="S42" s="4">
        <v>10</v>
      </c>
      <c r="T42" s="50">
        <v>32094.400000000001</v>
      </c>
      <c r="U42" s="50">
        <v>32672.3</v>
      </c>
      <c r="V42" s="51">
        <f t="shared" si="18"/>
        <v>1.0180062565431975</v>
      </c>
      <c r="W42" s="4">
        <v>10</v>
      </c>
      <c r="X42" s="50">
        <v>3237</v>
      </c>
      <c r="Y42" s="50">
        <v>3283.5149999999999</v>
      </c>
      <c r="Z42" s="51">
        <f t="shared" si="19"/>
        <v>1.0143697868396664</v>
      </c>
      <c r="AA42" s="4">
        <v>10</v>
      </c>
      <c r="AB42" s="46">
        <v>14079</v>
      </c>
      <c r="AC42" s="46">
        <v>17836</v>
      </c>
      <c r="AD42" s="51">
        <f t="shared" si="6"/>
        <v>1.2066851338873499</v>
      </c>
      <c r="AE42" s="4">
        <v>12</v>
      </c>
      <c r="AF42" s="24">
        <f t="shared" si="20"/>
        <v>1.0535306157610209</v>
      </c>
      <c r="AG42" s="46">
        <v>98791</v>
      </c>
      <c r="AH42" s="19">
        <f t="shared" si="8"/>
        <v>104079.3</v>
      </c>
      <c r="AI42" s="19">
        <f t="shared" si="9"/>
        <v>5288.3000000000029</v>
      </c>
      <c r="AJ42" s="19">
        <v>0</v>
      </c>
      <c r="AK42" s="19"/>
      <c r="AL42" s="19">
        <f t="shared" si="16"/>
        <v>104079.3</v>
      </c>
      <c r="AM42" s="19">
        <v>7919.4</v>
      </c>
      <c r="AN42" s="19"/>
      <c r="AO42" s="19">
        <v>7919.3</v>
      </c>
      <c r="AP42" s="19"/>
      <c r="AQ42" s="19">
        <v>6175.5</v>
      </c>
      <c r="AR42" s="19">
        <v>10526.9</v>
      </c>
      <c r="AS42" s="19">
        <v>8135.3</v>
      </c>
      <c r="AT42" s="19">
        <v>10342.700000000001</v>
      </c>
      <c r="AU42" s="19">
        <v>5017.3999999999996</v>
      </c>
      <c r="AV42" s="19">
        <v>8005.2</v>
      </c>
      <c r="AW42" s="19">
        <v>8005.3</v>
      </c>
      <c r="AX42" s="19">
        <v>13726.3</v>
      </c>
      <c r="AY42" s="19">
        <v>12223.8</v>
      </c>
      <c r="AZ42" s="19">
        <f t="shared" si="11"/>
        <v>6082.2</v>
      </c>
      <c r="BA42" s="42"/>
      <c r="BB42" s="41"/>
      <c r="BC42" s="41"/>
      <c r="BD42" s="42"/>
      <c r="BE42" s="19">
        <f t="shared" si="12"/>
        <v>6082.2</v>
      </c>
      <c r="BF42" s="1"/>
      <c r="BG42" s="69"/>
      <c r="BH42" s="1"/>
      <c r="BI42" s="1"/>
      <c r="BJ42" s="1"/>
      <c r="BK42" s="1"/>
      <c r="BL42" s="1"/>
      <c r="BM42" s="1"/>
      <c r="BN42" s="1"/>
      <c r="BO42" s="69"/>
      <c r="BP42" s="1"/>
      <c r="BQ42" s="1"/>
      <c r="BR42" s="1"/>
      <c r="BS42" s="1"/>
      <c r="BT42" s="1"/>
      <c r="BU42" s="1"/>
    </row>
    <row r="43" spans="1:73" s="2" customFormat="1" ht="17.100000000000001" customHeight="1">
      <c r="A43" s="6" t="s">
        <v>38</v>
      </c>
      <c r="B43" s="4">
        <v>1</v>
      </c>
      <c r="C43" s="4">
        <v>10</v>
      </c>
      <c r="D43" s="19">
        <v>11058</v>
      </c>
      <c r="E43" s="19">
        <v>11755.589</v>
      </c>
      <c r="F43" s="51">
        <f t="shared" si="3"/>
        <v>1.0630845541689276</v>
      </c>
      <c r="G43" s="4">
        <v>10</v>
      </c>
      <c r="H43" s="57">
        <v>190</v>
      </c>
      <c r="I43" s="60">
        <v>195.08999999999997</v>
      </c>
      <c r="J43" s="51">
        <f t="shared" si="4"/>
        <v>1.0267894736842105</v>
      </c>
      <c r="K43" s="4">
        <v>15</v>
      </c>
      <c r="L43" s="67">
        <v>18368</v>
      </c>
      <c r="M43" s="67">
        <v>13507</v>
      </c>
      <c r="N43" s="51">
        <f t="shared" si="5"/>
        <v>0.73535496515679444</v>
      </c>
      <c r="O43" s="4">
        <v>5</v>
      </c>
      <c r="P43" s="50">
        <v>62.4</v>
      </c>
      <c r="Q43" s="50">
        <v>63.7</v>
      </c>
      <c r="R43" s="51">
        <f t="shared" si="17"/>
        <v>1.0208333333333335</v>
      </c>
      <c r="S43" s="4">
        <v>10</v>
      </c>
      <c r="T43" s="50">
        <v>11373.4</v>
      </c>
      <c r="U43" s="50">
        <v>13865.52</v>
      </c>
      <c r="V43" s="51">
        <f t="shared" si="18"/>
        <v>1.201911829356217</v>
      </c>
      <c r="W43" s="4">
        <v>10</v>
      </c>
      <c r="X43" s="50">
        <v>3291.5</v>
      </c>
      <c r="Y43" s="50">
        <v>3124.4859999999999</v>
      </c>
      <c r="Z43" s="51">
        <f t="shared" si="19"/>
        <v>0.9492590004557192</v>
      </c>
      <c r="AA43" s="4">
        <v>10</v>
      </c>
      <c r="AB43" s="46">
        <v>3027</v>
      </c>
      <c r="AC43" s="46">
        <v>3592</v>
      </c>
      <c r="AD43" s="51">
        <f t="shared" si="6"/>
        <v>1.1866534522629666</v>
      </c>
      <c r="AE43" s="4">
        <v>12</v>
      </c>
      <c r="AF43" s="24">
        <f t="shared" si="20"/>
        <v>1.0447481162359109</v>
      </c>
      <c r="AG43" s="46">
        <v>51125</v>
      </c>
      <c r="AH43" s="19">
        <f t="shared" si="8"/>
        <v>53412.7</v>
      </c>
      <c r="AI43" s="19">
        <f t="shared" si="9"/>
        <v>2287.6999999999971</v>
      </c>
      <c r="AJ43" s="19">
        <v>2271.8000000000002</v>
      </c>
      <c r="AK43" s="19"/>
      <c r="AL43" s="19">
        <f t="shared" si="16"/>
        <v>51140.899999999994</v>
      </c>
      <c r="AM43" s="19">
        <v>3688.4</v>
      </c>
      <c r="AN43" s="19">
        <v>7376.8</v>
      </c>
      <c r="AO43" s="19">
        <v>0</v>
      </c>
      <c r="AP43" s="19"/>
      <c r="AQ43" s="19">
        <v>0</v>
      </c>
      <c r="AR43" s="19">
        <v>4942</v>
      </c>
      <c r="AS43" s="19">
        <v>3093.1</v>
      </c>
      <c r="AT43" s="19">
        <v>4011.7</v>
      </c>
      <c r="AU43" s="19">
        <v>1870.4</v>
      </c>
      <c r="AV43" s="19">
        <v>3893.5</v>
      </c>
      <c r="AW43" s="19">
        <v>3893.5</v>
      </c>
      <c r="AX43" s="19">
        <v>11633.7</v>
      </c>
      <c r="AY43" s="19">
        <v>7079.5</v>
      </c>
      <c r="AZ43" s="19">
        <f t="shared" si="11"/>
        <v>-341.7</v>
      </c>
      <c r="BA43" s="42"/>
      <c r="BB43" s="41"/>
      <c r="BC43" s="41"/>
      <c r="BD43" s="42"/>
      <c r="BE43" s="19">
        <f t="shared" si="12"/>
        <v>-341.7</v>
      </c>
      <c r="BF43" s="1"/>
      <c r="BG43" s="69"/>
      <c r="BH43" s="1"/>
      <c r="BI43" s="1"/>
      <c r="BJ43" s="1"/>
      <c r="BK43" s="1"/>
      <c r="BL43" s="1"/>
      <c r="BM43" s="1"/>
      <c r="BN43" s="1"/>
      <c r="BO43" s="69"/>
      <c r="BP43" s="1"/>
      <c r="BQ43" s="1"/>
      <c r="BR43" s="1"/>
      <c r="BS43" s="1"/>
      <c r="BT43" s="1"/>
      <c r="BU43" s="1"/>
    </row>
    <row r="44" spans="1:73" s="2" customFormat="1" ht="17.100000000000001" customHeight="1">
      <c r="A44" s="6" t="s">
        <v>2</v>
      </c>
      <c r="B44" s="4">
        <v>1</v>
      </c>
      <c r="C44" s="4">
        <v>10</v>
      </c>
      <c r="D44" s="19">
        <v>4711</v>
      </c>
      <c r="E44" s="19">
        <v>4987.366</v>
      </c>
      <c r="F44" s="51">
        <f t="shared" si="3"/>
        <v>1.0586639779240077</v>
      </c>
      <c r="G44" s="4">
        <v>10</v>
      </c>
      <c r="H44" s="57">
        <v>190</v>
      </c>
      <c r="I44" s="60">
        <v>192.2</v>
      </c>
      <c r="J44" s="51">
        <f t="shared" si="4"/>
        <v>1.0115789473684209</v>
      </c>
      <c r="K44" s="4">
        <v>15</v>
      </c>
      <c r="L44" s="67">
        <v>3917</v>
      </c>
      <c r="M44" s="67">
        <v>3294</v>
      </c>
      <c r="N44" s="51">
        <f t="shared" si="5"/>
        <v>0.84094970640796529</v>
      </c>
      <c r="O44" s="4">
        <v>5</v>
      </c>
      <c r="P44" s="50">
        <v>130.1</v>
      </c>
      <c r="Q44" s="50">
        <v>132.80000000000001</v>
      </c>
      <c r="R44" s="51">
        <f t="shared" si="17"/>
        <v>1.0207532667179093</v>
      </c>
      <c r="S44" s="4">
        <v>10</v>
      </c>
      <c r="T44" s="50">
        <v>26922.7</v>
      </c>
      <c r="U44" s="50">
        <v>25481.26</v>
      </c>
      <c r="V44" s="51">
        <f t="shared" si="18"/>
        <v>0.94646005044070614</v>
      </c>
      <c r="W44" s="4">
        <v>10</v>
      </c>
      <c r="X44" s="50">
        <v>3744.9</v>
      </c>
      <c r="Y44" s="50">
        <v>3395.3890000000001</v>
      </c>
      <c r="Z44" s="51">
        <f t="shared" si="19"/>
        <v>0.90667013805442065</v>
      </c>
      <c r="AA44" s="4">
        <v>10</v>
      </c>
      <c r="AB44" s="46">
        <v>1702</v>
      </c>
      <c r="AC44" s="46">
        <v>2063</v>
      </c>
      <c r="AD44" s="51">
        <f t="shared" si="6"/>
        <v>1.2012103407755581</v>
      </c>
      <c r="AE44" s="4">
        <v>12</v>
      </c>
      <c r="AF44" s="24">
        <f t="shared" si="20"/>
        <v>1.0136394044297961</v>
      </c>
      <c r="AG44" s="46">
        <v>46844</v>
      </c>
      <c r="AH44" s="19">
        <f t="shared" si="8"/>
        <v>47482.9</v>
      </c>
      <c r="AI44" s="19">
        <f t="shared" si="9"/>
        <v>638.90000000000146</v>
      </c>
      <c r="AJ44" s="19">
        <v>505.2</v>
      </c>
      <c r="AK44" s="19"/>
      <c r="AL44" s="19">
        <f t="shared" si="16"/>
        <v>46977.700000000004</v>
      </c>
      <c r="AM44" s="19">
        <v>3399.3</v>
      </c>
      <c r="AN44" s="19"/>
      <c r="AO44" s="19">
        <v>3399.2</v>
      </c>
      <c r="AP44" s="19"/>
      <c r="AQ44" s="19">
        <v>4115.1000000000004</v>
      </c>
      <c r="AR44" s="19">
        <v>3980</v>
      </c>
      <c r="AS44" s="19">
        <v>3521.3</v>
      </c>
      <c r="AT44" s="19">
        <v>3731.4</v>
      </c>
      <c r="AU44" s="19">
        <v>3779.7</v>
      </c>
      <c r="AV44" s="19">
        <v>3775.8</v>
      </c>
      <c r="AW44" s="19">
        <v>3775.9</v>
      </c>
      <c r="AX44" s="19">
        <v>8250.6</v>
      </c>
      <c r="AY44" s="19">
        <v>5560.9</v>
      </c>
      <c r="AZ44" s="19">
        <f t="shared" si="11"/>
        <v>-311.5</v>
      </c>
      <c r="BA44" s="42"/>
      <c r="BB44" s="42"/>
      <c r="BC44" s="41"/>
      <c r="BD44" s="42"/>
      <c r="BE44" s="19">
        <f t="shared" si="12"/>
        <v>-311.5</v>
      </c>
      <c r="BF44" s="1"/>
      <c r="BG44" s="69"/>
      <c r="BH44" s="1"/>
      <c r="BI44" s="1"/>
      <c r="BJ44" s="1"/>
      <c r="BK44" s="1"/>
      <c r="BL44" s="1"/>
      <c r="BM44" s="1"/>
      <c r="BN44" s="1"/>
      <c r="BO44" s="69"/>
      <c r="BP44" s="1"/>
      <c r="BQ44" s="1"/>
      <c r="BR44" s="1"/>
      <c r="BS44" s="1"/>
      <c r="BT44" s="1"/>
      <c r="BU44" s="1"/>
    </row>
    <row r="45" spans="1:73" s="2" customFormat="1" ht="17.100000000000001" customHeight="1">
      <c r="A45" s="6" t="s">
        <v>39</v>
      </c>
      <c r="B45" s="4">
        <v>1</v>
      </c>
      <c r="C45" s="4">
        <v>10</v>
      </c>
      <c r="D45" s="19">
        <v>4855</v>
      </c>
      <c r="E45" s="19">
        <v>5502.9319999999998</v>
      </c>
      <c r="F45" s="51">
        <f t="shared" si="3"/>
        <v>1.1334566426364572</v>
      </c>
      <c r="G45" s="4">
        <v>10</v>
      </c>
      <c r="H45" s="57">
        <v>190</v>
      </c>
      <c r="I45" s="60">
        <v>190</v>
      </c>
      <c r="J45" s="51">
        <f t="shared" si="4"/>
        <v>1</v>
      </c>
      <c r="K45" s="4">
        <v>15</v>
      </c>
      <c r="L45" s="67">
        <v>4578</v>
      </c>
      <c r="M45" s="67">
        <v>1094</v>
      </c>
      <c r="N45" s="51">
        <f t="shared" si="5"/>
        <v>0.23896898208824816</v>
      </c>
      <c r="O45" s="4">
        <v>5</v>
      </c>
      <c r="P45" s="50">
        <v>64.7</v>
      </c>
      <c r="Q45" s="50">
        <v>67.2</v>
      </c>
      <c r="R45" s="51">
        <f t="shared" si="17"/>
        <v>1.0386398763523956</v>
      </c>
      <c r="S45" s="4">
        <v>10</v>
      </c>
      <c r="T45" s="50">
        <v>15408.7</v>
      </c>
      <c r="U45" s="50">
        <v>18307.39</v>
      </c>
      <c r="V45" s="51">
        <f t="shared" si="18"/>
        <v>1.1881203475958386</v>
      </c>
      <c r="W45" s="4">
        <v>10</v>
      </c>
      <c r="X45" s="50">
        <v>5242.8</v>
      </c>
      <c r="Y45" s="50">
        <v>3628.8209999999999</v>
      </c>
      <c r="Z45" s="51">
        <f t="shared" si="19"/>
        <v>0.69215323872739754</v>
      </c>
      <c r="AA45" s="4">
        <v>10</v>
      </c>
      <c r="AB45" s="46">
        <v>1220</v>
      </c>
      <c r="AC45" s="46">
        <v>1581</v>
      </c>
      <c r="AD45" s="51">
        <f t="shared" si="6"/>
        <v>1.2095901639344262</v>
      </c>
      <c r="AE45" s="4">
        <v>12</v>
      </c>
      <c r="AF45" s="24">
        <f t="shared" si="20"/>
        <v>0.99065399915579566</v>
      </c>
      <c r="AG45" s="46">
        <v>37094</v>
      </c>
      <c r="AH45" s="19">
        <f t="shared" si="8"/>
        <v>36747.300000000003</v>
      </c>
      <c r="AI45" s="19">
        <f t="shared" si="9"/>
        <v>-346.69999999999709</v>
      </c>
      <c r="AJ45" s="19">
        <v>3813.5</v>
      </c>
      <c r="AK45" s="19"/>
      <c r="AL45" s="19">
        <f t="shared" si="16"/>
        <v>32933.800000000003</v>
      </c>
      <c r="AM45" s="19">
        <v>2975.5</v>
      </c>
      <c r="AN45" s="19"/>
      <c r="AO45" s="19">
        <v>3123.2</v>
      </c>
      <c r="AP45" s="19"/>
      <c r="AQ45" s="19">
        <v>3510.1</v>
      </c>
      <c r="AR45" s="19">
        <v>4129</v>
      </c>
      <c r="AS45" s="19">
        <v>1909.1</v>
      </c>
      <c r="AT45" s="19">
        <v>2318.9</v>
      </c>
      <c r="AU45" s="19">
        <v>1374.8</v>
      </c>
      <c r="AV45" s="19">
        <v>3307.7</v>
      </c>
      <c r="AW45" s="19">
        <v>3307.7</v>
      </c>
      <c r="AX45" s="19">
        <v>3349.1</v>
      </c>
      <c r="AY45" s="19">
        <v>4927.2</v>
      </c>
      <c r="AZ45" s="19">
        <f t="shared" si="11"/>
        <v>-1298.5</v>
      </c>
      <c r="BA45" s="42"/>
      <c r="BB45" s="41"/>
      <c r="BC45" s="41"/>
      <c r="BD45" s="42"/>
      <c r="BE45" s="19">
        <f t="shared" si="12"/>
        <v>-1298.5</v>
      </c>
      <c r="BF45" s="1"/>
      <c r="BG45" s="69"/>
      <c r="BH45" s="1"/>
      <c r="BI45" s="1"/>
      <c r="BJ45" s="1"/>
      <c r="BK45" s="1"/>
      <c r="BL45" s="1"/>
      <c r="BM45" s="1"/>
      <c r="BN45" s="1"/>
      <c r="BO45" s="69"/>
      <c r="BP45" s="1"/>
      <c r="BQ45" s="1"/>
      <c r="BR45" s="1"/>
      <c r="BS45" s="1"/>
      <c r="BT45" s="1"/>
      <c r="BU45" s="1"/>
    </row>
    <row r="46" spans="1:73" s="2" customFormat="1" ht="17.100000000000001" customHeight="1">
      <c r="A46" s="6" t="s">
        <v>3</v>
      </c>
      <c r="B46" s="4">
        <v>1</v>
      </c>
      <c r="C46" s="4">
        <v>10</v>
      </c>
      <c r="D46" s="19">
        <v>7279</v>
      </c>
      <c r="E46" s="19">
        <v>7581.14</v>
      </c>
      <c r="F46" s="51">
        <f t="shared" si="3"/>
        <v>1.0415084489627697</v>
      </c>
      <c r="G46" s="4">
        <v>10</v>
      </c>
      <c r="H46" s="57">
        <v>167</v>
      </c>
      <c r="I46" s="60">
        <v>177</v>
      </c>
      <c r="J46" s="51">
        <f t="shared" si="4"/>
        <v>1.0598802395209581</v>
      </c>
      <c r="K46" s="4">
        <v>15</v>
      </c>
      <c r="L46" s="67">
        <v>6372</v>
      </c>
      <c r="M46" s="67">
        <v>1342</v>
      </c>
      <c r="N46" s="51">
        <f t="shared" si="5"/>
        <v>0.21060891399874451</v>
      </c>
      <c r="O46" s="4">
        <v>5</v>
      </c>
      <c r="P46" s="50">
        <v>25.6</v>
      </c>
      <c r="Q46" s="50">
        <v>30.8</v>
      </c>
      <c r="R46" s="51">
        <f t="shared" si="17"/>
        <v>1.2003124999999999</v>
      </c>
      <c r="S46" s="4">
        <v>10</v>
      </c>
      <c r="T46" s="50">
        <v>13490.6</v>
      </c>
      <c r="U46" s="50">
        <v>13067.83</v>
      </c>
      <c r="V46" s="51">
        <f t="shared" si="18"/>
        <v>0.96866188308896561</v>
      </c>
      <c r="W46" s="4">
        <v>10</v>
      </c>
      <c r="X46" s="50">
        <v>2620</v>
      </c>
      <c r="Y46" s="50">
        <v>2026.124</v>
      </c>
      <c r="Z46" s="51">
        <f t="shared" si="19"/>
        <v>0.77332977099236644</v>
      </c>
      <c r="AA46" s="4">
        <v>10</v>
      </c>
      <c r="AB46" s="46">
        <v>1483</v>
      </c>
      <c r="AC46" s="46">
        <v>1675</v>
      </c>
      <c r="AD46" s="51">
        <f t="shared" si="6"/>
        <v>1.1294672960215779</v>
      </c>
      <c r="AE46" s="4">
        <v>12</v>
      </c>
      <c r="AF46" s="24">
        <f t="shared" si="20"/>
        <v>0.97979246031107381</v>
      </c>
      <c r="AG46" s="46">
        <v>37795</v>
      </c>
      <c r="AH46" s="19">
        <f t="shared" si="8"/>
        <v>37031.300000000003</v>
      </c>
      <c r="AI46" s="19">
        <f t="shared" si="9"/>
        <v>-763.69999999999709</v>
      </c>
      <c r="AJ46" s="19">
        <v>3015.1</v>
      </c>
      <c r="AK46" s="19"/>
      <c r="AL46" s="19">
        <f t="shared" si="16"/>
        <v>34016.200000000004</v>
      </c>
      <c r="AM46" s="19">
        <v>2939</v>
      </c>
      <c r="AN46" s="19"/>
      <c r="AO46" s="19">
        <v>2939</v>
      </c>
      <c r="AP46" s="19"/>
      <c r="AQ46" s="19">
        <v>2994.8</v>
      </c>
      <c r="AR46" s="19">
        <v>3690.2</v>
      </c>
      <c r="AS46" s="19">
        <v>1934.7</v>
      </c>
      <c r="AT46" s="19">
        <v>2357.1</v>
      </c>
      <c r="AU46" s="19">
        <v>1655.9</v>
      </c>
      <c r="AV46" s="19">
        <v>3075.1</v>
      </c>
      <c r="AW46" s="19">
        <v>5086.8</v>
      </c>
      <c r="AX46" s="19">
        <v>3885.1</v>
      </c>
      <c r="AY46" s="19">
        <v>4733.7</v>
      </c>
      <c r="AZ46" s="19">
        <f t="shared" si="11"/>
        <v>-1275.2</v>
      </c>
      <c r="BA46" s="42"/>
      <c r="BB46" s="42"/>
      <c r="BC46" s="41"/>
      <c r="BD46" s="42"/>
      <c r="BE46" s="19">
        <f t="shared" si="12"/>
        <v>-1275.2</v>
      </c>
      <c r="BF46" s="1"/>
      <c r="BG46" s="69"/>
      <c r="BH46" s="1"/>
      <c r="BI46" s="1"/>
      <c r="BJ46" s="1"/>
      <c r="BK46" s="1"/>
      <c r="BL46" s="1"/>
      <c r="BM46" s="1"/>
      <c r="BN46" s="1"/>
      <c r="BO46" s="69"/>
      <c r="BP46" s="1"/>
      <c r="BQ46" s="1"/>
      <c r="BR46" s="1"/>
      <c r="BS46" s="1"/>
      <c r="BT46" s="1"/>
      <c r="BU46" s="1"/>
    </row>
    <row r="47" spans="1:73" s="2" customFormat="1" ht="17.100000000000001" customHeight="1">
      <c r="A47" s="6" t="s">
        <v>40</v>
      </c>
      <c r="B47" s="4">
        <v>1</v>
      </c>
      <c r="C47" s="4">
        <v>10</v>
      </c>
      <c r="D47" s="19">
        <v>10833</v>
      </c>
      <c r="E47" s="19">
        <v>10876.05</v>
      </c>
      <c r="F47" s="51">
        <f t="shared" si="3"/>
        <v>1.0039739684297977</v>
      </c>
      <c r="G47" s="4">
        <v>10</v>
      </c>
      <c r="H47" s="57">
        <v>160</v>
      </c>
      <c r="I47" s="60">
        <v>179</v>
      </c>
      <c r="J47" s="51">
        <f>IF(K47=0,0,IF(H47=0,1,IF(I47&lt;0,0,IF(I47/H47&gt;1.2,IF((I47/H47-1.2)*0.1+1.2&gt;1.3,1.3,(I47/H47-1.2)*0.1+1.2),I47/H47))))</f>
        <v>1.1187499999999999</v>
      </c>
      <c r="K47" s="4">
        <v>15</v>
      </c>
      <c r="L47" s="67">
        <v>15373</v>
      </c>
      <c r="M47" s="67">
        <v>8161</v>
      </c>
      <c r="N47" s="51">
        <f t="shared" si="5"/>
        <v>0.53086580368177971</v>
      </c>
      <c r="O47" s="4">
        <v>5</v>
      </c>
      <c r="P47" s="50">
        <v>67.3</v>
      </c>
      <c r="Q47" s="50">
        <v>79.599999999999994</v>
      </c>
      <c r="R47" s="51">
        <f>IF(S47=0,0,IF(P47=0,1,IF(Q47&lt;0,0,IF(Q47/P47&gt;1.2,IF((Q47/P47-1.2)*0.1+1.2&gt;1.3,1.3,(Q47/P47-1.2)*0.1+1.2),Q47/P47))))</f>
        <v>1.1827637444279346</v>
      </c>
      <c r="S47" s="4">
        <v>10</v>
      </c>
      <c r="T47" s="50">
        <v>14228.7</v>
      </c>
      <c r="U47" s="50">
        <v>11976.48</v>
      </c>
      <c r="V47" s="51">
        <f t="shared" si="18"/>
        <v>0.84171287608846901</v>
      </c>
      <c r="W47" s="4">
        <v>10</v>
      </c>
      <c r="X47" s="50">
        <v>3435.7</v>
      </c>
      <c r="Y47" s="50">
        <v>2898.5360000000001</v>
      </c>
      <c r="Z47" s="51">
        <f t="shared" si="19"/>
        <v>0.84365223971825254</v>
      </c>
      <c r="AA47" s="4">
        <v>10</v>
      </c>
      <c r="AB47" s="46">
        <v>1503</v>
      </c>
      <c r="AC47" s="46">
        <v>1868</v>
      </c>
      <c r="AD47" s="51">
        <f>IF(AE47=0,0,IF(AB47=0,1,IF(AC47&lt;0,0,IF(AC47/AB47&gt;1.2,IF((AC47/AB47-1.2)*0.1+1.2&gt;1.3,1.3,(AC47/AB47-1.2)*0.1+1.2),AC47/AB47))))</f>
        <v>1.2042847638057219</v>
      </c>
      <c r="AE47" s="4">
        <v>12</v>
      </c>
      <c r="AF47" s="24">
        <f>(B47*C47+F47*G47+J47*K47+N47*O47+R47*S47+V47*W47+Z47*AA47+AD47*AE47)/(C47+G47+K47+O47+S47+W47+AA47+AE47)</f>
        <v>1.0074149325697817</v>
      </c>
      <c r="AG47" s="46">
        <v>62383</v>
      </c>
      <c r="AH47" s="19">
        <f t="shared" si="8"/>
        <v>62845.599999999999</v>
      </c>
      <c r="AI47" s="19">
        <f t="shared" si="9"/>
        <v>462.59999999999854</v>
      </c>
      <c r="AJ47" s="19">
        <v>2251.6</v>
      </c>
      <c r="AK47" s="19"/>
      <c r="AL47" s="19">
        <f>AH47-AJ47-AK47</f>
        <v>60594</v>
      </c>
      <c r="AM47" s="19">
        <v>4165.3999999999996</v>
      </c>
      <c r="AN47" s="19"/>
      <c r="AO47" s="19">
        <v>4165.3</v>
      </c>
      <c r="AP47" s="19"/>
      <c r="AQ47" s="19">
        <v>6257.2</v>
      </c>
      <c r="AR47" s="19">
        <v>7778.7</v>
      </c>
      <c r="AS47" s="19">
        <v>4691</v>
      </c>
      <c r="AT47" s="19">
        <v>5696.5</v>
      </c>
      <c r="AU47" s="19">
        <v>2021.6</v>
      </c>
      <c r="AV47" s="19">
        <v>5289.6</v>
      </c>
      <c r="AW47" s="19">
        <v>5289.6</v>
      </c>
      <c r="AX47" s="19">
        <v>8791.4</v>
      </c>
      <c r="AY47" s="19">
        <v>8448.5</v>
      </c>
      <c r="AZ47" s="19">
        <f t="shared" si="11"/>
        <v>-2000.8</v>
      </c>
      <c r="BA47" s="42"/>
      <c r="BB47" s="41"/>
      <c r="BC47" s="41"/>
      <c r="BD47" s="42"/>
      <c r="BE47" s="19">
        <f>IF(AND(AZ47&gt;0,OR(BA47="+",BB47="+",BC47="+",BD47="+")),0,AZ47)</f>
        <v>-2000.8</v>
      </c>
      <c r="BF47" s="1"/>
      <c r="BG47" s="69"/>
      <c r="BH47" s="1"/>
      <c r="BI47" s="1"/>
      <c r="BJ47" s="1"/>
      <c r="BK47" s="1"/>
      <c r="BL47" s="1"/>
      <c r="BM47" s="1"/>
      <c r="BN47" s="1"/>
      <c r="BO47" s="69"/>
      <c r="BP47" s="1"/>
      <c r="BQ47" s="1"/>
      <c r="BR47" s="1"/>
      <c r="BS47" s="1"/>
      <c r="BT47" s="1"/>
      <c r="BU47" s="1"/>
    </row>
    <row r="48" spans="1:73" s="22" customFormat="1" ht="17.100000000000001" customHeight="1">
      <c r="A48" s="21" t="s">
        <v>45</v>
      </c>
      <c r="B48" s="21"/>
      <c r="C48" s="21"/>
      <c r="D48" s="23">
        <f>D9+D20</f>
        <v>2186077</v>
      </c>
      <c r="E48" s="23">
        <f>E9+E20</f>
        <v>2209080.747</v>
      </c>
      <c r="F48" s="52">
        <f>IF(E48/D48&gt;1.2,IF((E48/D48-1.2)*0.1+1.2&gt;1.3,1.3,(E48/D48-1.2)*0.1+1.2),E48/D48)</f>
        <v>1.0105228438888474</v>
      </c>
      <c r="G48" s="21"/>
      <c r="H48" s="59"/>
      <c r="I48" s="62"/>
      <c r="J48" s="52"/>
      <c r="K48" s="21"/>
      <c r="L48" s="68">
        <f>L9+L20</f>
        <v>2230659</v>
      </c>
      <c r="M48" s="68">
        <f>M9+M20</f>
        <v>1938185</v>
      </c>
      <c r="N48" s="52">
        <f>IF(M48/L48&gt;1.2,IF((M48/L48-1.2)*0.1+1.2&gt;1.3,1.3,(M48/L48-1.2)*0.1+1.2),M48/L48)</f>
        <v>0.86888448660238971</v>
      </c>
      <c r="O48" s="21"/>
      <c r="P48" s="23">
        <f>P20</f>
        <v>2391.4</v>
      </c>
      <c r="Q48" s="23">
        <f>Q20</f>
        <v>2753.0000000000005</v>
      </c>
      <c r="R48" s="52">
        <f>IF(Q48/P48&gt;1.2,IF((Q48/P48-1.2)*0.1+1.2&gt;1.3,1.3,(Q48/P48-1.2)*0.1+1.2),Q48/P48)</f>
        <v>1.151208497114661</v>
      </c>
      <c r="S48" s="21"/>
      <c r="T48" s="23">
        <f>T20</f>
        <v>456807.40000000008</v>
      </c>
      <c r="U48" s="23">
        <f>U20</f>
        <v>455195.61800000002</v>
      </c>
      <c r="V48" s="52">
        <f>IF(U48/T48&gt;1.2,IF((U48/T48-1.2)*0.1+1.2&gt;1.3,1.3,(U48/T48-1.2)*0.1+1.2),U48/T48)</f>
        <v>0.99647163771865332</v>
      </c>
      <c r="W48" s="21"/>
      <c r="X48" s="23">
        <f>X20</f>
        <v>135776.90000000002</v>
      </c>
      <c r="Y48" s="23">
        <f>Y20</f>
        <v>141712.60999999999</v>
      </c>
      <c r="Z48" s="52">
        <f>IF(Y48/X48&gt;1.2,IF((Y48/X48-1.2)*0.1+1.2&gt;1.3,1.3,(Y48/X48-1.2)*0.1+1.2),Y48/X48)</f>
        <v>1.0437166410486611</v>
      </c>
      <c r="AA48" s="21"/>
      <c r="AB48" s="68">
        <f>AB9+AB20</f>
        <v>678472</v>
      </c>
      <c r="AC48" s="68">
        <f>AC9+AC20</f>
        <v>718964</v>
      </c>
      <c r="AD48" s="52">
        <f>IF(AC48/AB48&gt;1.2,IF((AC48/AB48-1.2)*0.1+1.2&gt;1.3,1.3,(AC48/AB48-1.2)*0.1+1.2),AC48/AB48)</f>
        <v>1.0596811659139951</v>
      </c>
      <c r="AE48" s="21"/>
      <c r="AF48" s="55">
        <f>AH48/AG48</f>
        <v>0.99204487284046805</v>
      </c>
      <c r="AG48" s="47">
        <f>AG9+AG20</f>
        <v>3279935</v>
      </c>
      <c r="AH48" s="23">
        <f>AH9+AH20</f>
        <v>3253842.7000000007</v>
      </c>
      <c r="AI48" s="23">
        <f>AI9+AI20</f>
        <v>-26092.299999999908</v>
      </c>
      <c r="AJ48" s="23">
        <f t="shared" ref="AJ48:AK48" si="21">AJ9+AJ20</f>
        <v>129448.4</v>
      </c>
      <c r="AK48" s="23">
        <f t="shared" si="21"/>
        <v>3026.6</v>
      </c>
      <c r="AL48" s="23">
        <f>AL9+AL20</f>
        <v>3121367.7</v>
      </c>
      <c r="AM48" s="23">
        <f t="shared" ref="AM48:AQ48" si="22">AM9+AM20</f>
        <v>253744.5</v>
      </c>
      <c r="AN48" s="23">
        <f t="shared" si="22"/>
        <v>213621.19999999998</v>
      </c>
      <c r="AO48" s="23">
        <f t="shared" si="22"/>
        <v>154610.49999999997</v>
      </c>
      <c r="AP48" s="23">
        <f t="shared" si="22"/>
        <v>5925</v>
      </c>
      <c r="AQ48" s="23">
        <f t="shared" si="22"/>
        <v>165545.1</v>
      </c>
      <c r="AR48" s="23">
        <f t="shared" ref="AR48:AZ48" si="23">AR9+AR20</f>
        <v>305389.00000000006</v>
      </c>
      <c r="AS48" s="23">
        <f t="shared" si="23"/>
        <v>227368.90000000002</v>
      </c>
      <c r="AT48" s="23">
        <f t="shared" si="23"/>
        <v>204657.90000000002</v>
      </c>
      <c r="AU48" s="23">
        <f t="shared" si="23"/>
        <v>189906.90000000002</v>
      </c>
      <c r="AV48" s="23">
        <f t="shared" si="23"/>
        <v>264316.69999999995</v>
      </c>
      <c r="AW48" s="23">
        <f t="shared" si="23"/>
        <v>270983</v>
      </c>
      <c r="AX48" s="23">
        <f t="shared" si="23"/>
        <v>427935.3</v>
      </c>
      <c r="AY48" s="23">
        <f t="shared" si="23"/>
        <v>513758.80000000005</v>
      </c>
      <c r="AZ48" s="23">
        <f t="shared" si="23"/>
        <v>-76395.099999999991</v>
      </c>
      <c r="BA48" s="37">
        <f>COUNTIF(BA10:BA47,"+")</f>
        <v>0</v>
      </c>
      <c r="BB48" s="37">
        <f>COUNTIF(BB10:BB47,"+")</f>
        <v>0</v>
      </c>
      <c r="BC48" s="37">
        <f>COUNTIF(BC10:BC47,"+")</f>
        <v>0</v>
      </c>
      <c r="BD48" s="37">
        <f>COUNTIF(BD10:BD47,"+")</f>
        <v>1</v>
      </c>
      <c r="BE48" s="23">
        <f>BE9+BE20</f>
        <v>-76395.099999999991</v>
      </c>
      <c r="BF48" s="1"/>
      <c r="BG48" s="69"/>
      <c r="BH48" s="1"/>
      <c r="BI48" s="1"/>
      <c r="BJ48" s="1"/>
      <c r="BK48" s="1"/>
      <c r="BL48" s="1"/>
      <c r="BM48" s="1"/>
      <c r="BN48" s="1"/>
      <c r="BO48" s="63"/>
      <c r="BP48" s="1"/>
      <c r="BQ48" s="1"/>
      <c r="BR48" s="1"/>
      <c r="BS48" s="1"/>
      <c r="BT48" s="1"/>
      <c r="BU48" s="1"/>
    </row>
    <row r="49" spans="2:57" ht="10.5" customHeight="1"/>
    <row r="50" spans="2:57" ht="17.25" customHeight="1">
      <c r="B50" s="39" t="s">
        <v>50</v>
      </c>
      <c r="C50" s="38"/>
      <c r="D50" s="79" t="s">
        <v>52</v>
      </c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71"/>
      <c r="AK50" s="72"/>
      <c r="AL50" s="71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</row>
    <row r="51" spans="2:57" ht="17.25" customHeight="1">
      <c r="C51" s="40" t="s">
        <v>51</v>
      </c>
      <c r="D51" s="79" t="s">
        <v>55</v>
      </c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71"/>
      <c r="AK51" s="72"/>
      <c r="AL51" s="71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</row>
    <row r="53" spans="2:57" ht="15" customHeight="1"/>
  </sheetData>
  <mergeCells count="41">
    <mergeCell ref="B1:S1"/>
    <mergeCell ref="A3:A7"/>
    <mergeCell ref="AG3:AG7"/>
    <mergeCell ref="AI3:AI7"/>
    <mergeCell ref="AH3:AH7"/>
    <mergeCell ref="AF3:AF7"/>
    <mergeCell ref="L3:O6"/>
    <mergeCell ref="P3:S6"/>
    <mergeCell ref="T3:W6"/>
    <mergeCell ref="X3:AA6"/>
    <mergeCell ref="AB3:AE6"/>
    <mergeCell ref="B3:C6"/>
    <mergeCell ref="D3:G6"/>
    <mergeCell ref="H3:K6"/>
    <mergeCell ref="BE3:BE7"/>
    <mergeCell ref="BB4:BC4"/>
    <mergeCell ref="BD4:BD7"/>
    <mergeCell ref="AQ5:AQ7"/>
    <mergeCell ref="AR5:AR7"/>
    <mergeCell ref="AV5:AV7"/>
    <mergeCell ref="AW5:AW7"/>
    <mergeCell ref="AY5:AY7"/>
    <mergeCell ref="AM3:AY4"/>
    <mergeCell ref="BA3:BD3"/>
    <mergeCell ref="BA4:BA7"/>
    <mergeCell ref="AP5:AP7"/>
    <mergeCell ref="AK3:AK7"/>
    <mergeCell ref="D51:AI51"/>
    <mergeCell ref="AZ3:AZ7"/>
    <mergeCell ref="BB5:BB7"/>
    <mergeCell ref="BC5:BC7"/>
    <mergeCell ref="AM5:AM7"/>
    <mergeCell ref="AO5:AO7"/>
    <mergeCell ref="AS5:AS7"/>
    <mergeCell ref="AT5:AT7"/>
    <mergeCell ref="AU5:AU7"/>
    <mergeCell ref="D50:AI50"/>
    <mergeCell ref="AX5:AX7"/>
    <mergeCell ref="AJ3:AJ7"/>
    <mergeCell ref="AL3:AL7"/>
    <mergeCell ref="AN5:AN7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1" fitToHeight="0" pageOrder="overThenDown" orientation="landscape" r:id="rId1"/>
  <headerFooter differentFirst="1" alignWithMargins="0">
    <oddHeader>&amp;C&amp;P</oddHeader>
  </headerFooter>
  <colBreaks count="3" manualBreakCount="3">
    <brk id="23" max="50" man="1"/>
    <brk id="38" max="49" man="1"/>
    <brk id="52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B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AA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6.42578125" style="11" customWidth="1"/>
    <col min="6" max="7" width="15.28515625" style="11" customWidth="1"/>
    <col min="8" max="8" width="16.42578125" style="11" customWidth="1"/>
    <col min="9" max="10" width="15.28515625" style="11" customWidth="1"/>
    <col min="11" max="11" width="16.42578125" style="11" customWidth="1"/>
    <col min="12" max="13" width="15.85546875" style="11" customWidth="1"/>
    <col min="14" max="14" width="18.42578125" style="11" customWidth="1"/>
    <col min="15" max="16" width="15.85546875" style="11" customWidth="1"/>
    <col min="17" max="17" width="18.42578125" style="11" customWidth="1"/>
    <col min="18" max="19" width="15.85546875" style="11" customWidth="1"/>
    <col min="20" max="20" width="18.42578125" style="11" customWidth="1"/>
    <col min="21" max="22" width="15.85546875" style="11" customWidth="1"/>
    <col min="23" max="26" width="18.42578125" style="11" customWidth="1"/>
    <col min="27" max="27" width="12.140625" style="11" customWidth="1"/>
    <col min="28" max="28" width="63.7109375" style="11" customWidth="1"/>
    <col min="29" max="16384" width="9.140625" style="11"/>
  </cols>
  <sheetData>
    <row r="1" spans="1:27" ht="15.75">
      <c r="A1" s="111" t="s">
        <v>101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</row>
    <row r="2" spans="1:27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75" t="s">
        <v>46</v>
      </c>
    </row>
    <row r="3" spans="1:27" ht="192" customHeight="1">
      <c r="A3" s="112" t="s">
        <v>15</v>
      </c>
      <c r="B3" s="113" t="s">
        <v>41</v>
      </c>
      <c r="C3" s="115" t="s">
        <v>54</v>
      </c>
      <c r="D3" s="115"/>
      <c r="E3" s="115"/>
      <c r="F3" s="116" t="s">
        <v>60</v>
      </c>
      <c r="G3" s="117"/>
      <c r="H3" s="117"/>
      <c r="I3" s="116" t="s">
        <v>70</v>
      </c>
      <c r="J3" s="117"/>
      <c r="K3" s="118"/>
      <c r="L3" s="116" t="s">
        <v>95</v>
      </c>
      <c r="M3" s="117"/>
      <c r="N3" s="118"/>
      <c r="O3" s="119" t="s">
        <v>96</v>
      </c>
      <c r="P3" s="120"/>
      <c r="Q3" s="121"/>
      <c r="R3" s="119" t="s">
        <v>97</v>
      </c>
      <c r="S3" s="120"/>
      <c r="T3" s="121"/>
      <c r="U3" s="119" t="s">
        <v>98</v>
      </c>
      <c r="V3" s="120"/>
      <c r="W3" s="121"/>
      <c r="X3" s="119" t="s">
        <v>99</v>
      </c>
      <c r="Y3" s="120"/>
      <c r="Z3" s="121"/>
      <c r="AA3" s="114" t="s">
        <v>44</v>
      </c>
    </row>
    <row r="4" spans="1:27" ht="32.1" customHeight="1">
      <c r="A4" s="112"/>
      <c r="B4" s="113"/>
      <c r="C4" s="12" t="s">
        <v>42</v>
      </c>
      <c r="D4" s="12" t="s">
        <v>43</v>
      </c>
      <c r="E4" s="73" t="s">
        <v>116</v>
      </c>
      <c r="F4" s="12" t="s">
        <v>42</v>
      </c>
      <c r="G4" s="12" t="s">
        <v>43</v>
      </c>
      <c r="H4" s="53" t="s">
        <v>117</v>
      </c>
      <c r="I4" s="12" t="s">
        <v>42</v>
      </c>
      <c r="J4" s="12" t="s">
        <v>43</v>
      </c>
      <c r="K4" s="53" t="s">
        <v>118</v>
      </c>
      <c r="L4" s="12" t="s">
        <v>42</v>
      </c>
      <c r="M4" s="12" t="s">
        <v>43</v>
      </c>
      <c r="N4" s="53" t="s">
        <v>119</v>
      </c>
      <c r="O4" s="12" t="s">
        <v>42</v>
      </c>
      <c r="P4" s="12" t="s">
        <v>43</v>
      </c>
      <c r="Q4" s="53" t="s">
        <v>120</v>
      </c>
      <c r="R4" s="12" t="s">
        <v>42</v>
      </c>
      <c r="S4" s="12" t="s">
        <v>43</v>
      </c>
      <c r="T4" s="53" t="s">
        <v>121</v>
      </c>
      <c r="U4" s="12" t="s">
        <v>42</v>
      </c>
      <c r="V4" s="12" t="s">
        <v>43</v>
      </c>
      <c r="W4" s="53" t="s">
        <v>122</v>
      </c>
      <c r="X4" s="12" t="s">
        <v>42</v>
      </c>
      <c r="Y4" s="12" t="s">
        <v>43</v>
      </c>
      <c r="Z4" s="53" t="s">
        <v>123</v>
      </c>
      <c r="AA4" s="114"/>
    </row>
    <row r="5" spans="1:27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  <c r="P5" s="25">
        <v>16</v>
      </c>
      <c r="Q5" s="25">
        <v>17</v>
      </c>
      <c r="R5" s="25">
        <v>18</v>
      </c>
      <c r="S5" s="25">
        <v>19</v>
      </c>
      <c r="T5" s="25">
        <v>20</v>
      </c>
      <c r="U5" s="25">
        <v>21</v>
      </c>
      <c r="V5" s="25">
        <v>22</v>
      </c>
      <c r="W5" s="25">
        <v>23</v>
      </c>
      <c r="X5" s="25">
        <v>24</v>
      </c>
      <c r="Y5" s="25">
        <v>25</v>
      </c>
      <c r="Z5" s="25">
        <v>26</v>
      </c>
      <c r="AA5" s="25">
        <v>27</v>
      </c>
    </row>
    <row r="6" spans="1:27" ht="15" customHeight="1">
      <c r="A6" s="14" t="s">
        <v>4</v>
      </c>
      <c r="B6" s="28">
        <f>SUM(B7:B16)</f>
        <v>-71952.69999999991</v>
      </c>
      <c r="C6" s="28"/>
      <c r="D6" s="28"/>
      <c r="E6" s="28">
        <f>SUM(E7:E16)</f>
        <v>0</v>
      </c>
      <c r="F6" s="28"/>
      <c r="G6" s="28"/>
      <c r="H6" s="28">
        <f>SUM(H7:H16)</f>
        <v>833.91243430575696</v>
      </c>
      <c r="I6" s="28"/>
      <c r="J6" s="28"/>
      <c r="K6" s="28">
        <f>SUM(K7:K16)</f>
        <v>11836.335120794865</v>
      </c>
      <c r="L6" s="28"/>
      <c r="M6" s="28"/>
      <c r="N6" s="28">
        <f>SUM(N7:N16)</f>
        <v>-114228.63036361436</v>
      </c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>
        <f>SUM(Z7:Z16)</f>
        <v>29605.682808513819</v>
      </c>
      <c r="AA6" s="28"/>
    </row>
    <row r="7" spans="1:27" ht="15" customHeight="1">
      <c r="A7" s="15" t="s">
        <v>5</v>
      </c>
      <c r="B7" s="29">
        <f>'Расчет дотаций'!AI10</f>
        <v>-13754.099999999977</v>
      </c>
      <c r="C7" s="33">
        <f>'Расчет дотаций'!B10-1</f>
        <v>0</v>
      </c>
      <c r="D7" s="33">
        <f>C7*'Расчет дотаций'!C10</f>
        <v>0</v>
      </c>
      <c r="E7" s="32">
        <f>$B7*D7/$AA7</f>
        <v>0</v>
      </c>
      <c r="F7" s="33">
        <f>'Расчет дотаций'!F10-1</f>
        <v>-2.2378508973769029E-2</v>
      </c>
      <c r="G7" s="33">
        <f>F7*'Расчет дотаций'!G10</f>
        <v>-0.33567763460653544</v>
      </c>
      <c r="H7" s="32">
        <f>$B7*G7/$AA7</f>
        <v>-2028.6872678970531</v>
      </c>
      <c r="I7" s="33">
        <f>'Расчет дотаций'!J10-1</f>
        <v>8.7499999999999911E-2</v>
      </c>
      <c r="J7" s="33">
        <f>I7*'Расчет дотаций'!K10</f>
        <v>1.7499999999999982</v>
      </c>
      <c r="K7" s="32">
        <f>$B7*J7/$AA7</f>
        <v>10576.226572202851</v>
      </c>
      <c r="L7" s="33">
        <f>'Расчет дотаций'!N10-1</f>
        <v>-0.25372059024017712</v>
      </c>
      <c r="M7" s="33">
        <f>L7*'Расчет дотаций'!O10</f>
        <v>-3.8058088536026569</v>
      </c>
      <c r="N7" s="32">
        <f>$B7*M7/$AA7</f>
        <v>-23000.626700684188</v>
      </c>
      <c r="O7" s="4" t="s">
        <v>86</v>
      </c>
      <c r="P7" s="4" t="s">
        <v>86</v>
      </c>
      <c r="Q7" s="4" t="s">
        <v>86</v>
      </c>
      <c r="R7" s="4" t="s">
        <v>86</v>
      </c>
      <c r="S7" s="4" t="s">
        <v>86</v>
      </c>
      <c r="T7" s="4" t="s">
        <v>86</v>
      </c>
      <c r="U7" s="4" t="s">
        <v>86</v>
      </c>
      <c r="V7" s="4" t="s">
        <v>86</v>
      </c>
      <c r="W7" s="4" t="s">
        <v>86</v>
      </c>
      <c r="X7" s="33">
        <f>'Расчет дотаций'!AD10-1</f>
        <v>6.803426952900482E-3</v>
      </c>
      <c r="Y7" s="33">
        <f>X7*'Расчет дотаций'!AE10</f>
        <v>0.11565825819930819</v>
      </c>
      <c r="Z7" s="32">
        <f t="shared" ref="Z7:Z16" si="0">$B7*Y7/$AA7</f>
        <v>698.98739637841311</v>
      </c>
      <c r="AA7" s="31">
        <f>D7+G7+J7+M7+Y7</f>
        <v>-2.2758282300098855</v>
      </c>
    </row>
    <row r="8" spans="1:27" ht="15" customHeight="1">
      <c r="A8" s="15" t="s">
        <v>6</v>
      </c>
      <c r="B8" s="29">
        <f>'Расчет дотаций'!AI11</f>
        <v>-53733.699999999953</v>
      </c>
      <c r="C8" s="33">
        <f>'Расчет дотаций'!B11-1</f>
        <v>0</v>
      </c>
      <c r="D8" s="33">
        <f>C8*'Расчет дотаций'!C11</f>
        <v>0</v>
      </c>
      <c r="E8" s="32">
        <f t="shared" ref="E8:E44" si="1">$B8*D8/$AA8</f>
        <v>0</v>
      </c>
      <c r="F8" s="33">
        <f>'Расчет дотаций'!F11-1</f>
        <v>-1.5011178903778788E-3</v>
      </c>
      <c r="G8" s="33">
        <f>F8*'Расчет дотаций'!G11</f>
        <v>-2.2516768355668182E-2</v>
      </c>
      <c r="H8" s="32">
        <f t="shared" ref="H8:H44" si="2">$B8*G8/$AA8</f>
        <v>-205.30311685104164</v>
      </c>
      <c r="I8" s="33">
        <f>'Расчет дотаций'!J11-1</f>
        <v>0</v>
      </c>
      <c r="J8" s="33">
        <f>I8*'Расчет дотаций'!K11</f>
        <v>0</v>
      </c>
      <c r="K8" s="32">
        <f t="shared" ref="K8:K44" si="3">$B8*J8/$AA8</f>
        <v>0</v>
      </c>
      <c r="L8" s="33">
        <f>'Расчет дотаций'!N11-1</f>
        <v>-0.47450374362410197</v>
      </c>
      <c r="M8" s="33">
        <f>L8*'Расчет дотаций'!O11</f>
        <v>-7.1175561543615293</v>
      </c>
      <c r="N8" s="32">
        <f t="shared" ref="N8:N44" si="4">$B8*M8/$AA8</f>
        <v>-64896.366999525089</v>
      </c>
      <c r="O8" s="4" t="s">
        <v>86</v>
      </c>
      <c r="P8" s="4" t="s">
        <v>86</v>
      </c>
      <c r="Q8" s="4" t="s">
        <v>86</v>
      </c>
      <c r="R8" s="4" t="s">
        <v>86</v>
      </c>
      <c r="S8" s="4" t="s">
        <v>86</v>
      </c>
      <c r="T8" s="4" t="s">
        <v>86</v>
      </c>
      <c r="U8" s="4" t="s">
        <v>86</v>
      </c>
      <c r="V8" s="4" t="s">
        <v>86</v>
      </c>
      <c r="W8" s="4" t="s">
        <v>86</v>
      </c>
      <c r="X8" s="33">
        <f>'Расчет дотаций'!AD11-1</f>
        <v>7.3340610218826319E-2</v>
      </c>
      <c r="Y8" s="33">
        <f>X8*'Расчет дотаций'!AE11</f>
        <v>1.2467903737200474</v>
      </c>
      <c r="Z8" s="32">
        <f t="shared" si="0"/>
        <v>11367.970116376182</v>
      </c>
      <c r="AA8" s="31">
        <f t="shared" ref="AA8:AA16" si="5">D8+G8+J8+M8+Y8</f>
        <v>-5.8932825489971501</v>
      </c>
    </row>
    <row r="9" spans="1:27" ht="15" customHeight="1">
      <c r="A9" s="15" t="s">
        <v>7</v>
      </c>
      <c r="B9" s="29">
        <f>'Расчет дотаций'!AI12</f>
        <v>-8113.8999999999942</v>
      </c>
      <c r="C9" s="33">
        <f>'Расчет дотаций'!B12-1</f>
        <v>0</v>
      </c>
      <c r="D9" s="33">
        <f>C9*'Расчет дотаций'!C12</f>
        <v>0</v>
      </c>
      <c r="E9" s="32">
        <f t="shared" si="1"/>
        <v>0</v>
      </c>
      <c r="F9" s="33">
        <f>'Расчет дотаций'!F12-1</f>
        <v>1.2285468973395108E-2</v>
      </c>
      <c r="G9" s="33">
        <f>F9*'Расчет дотаций'!G12</f>
        <v>0.18428203460092663</v>
      </c>
      <c r="H9" s="32">
        <f t="shared" si="2"/>
        <v>448.34112926295927</v>
      </c>
      <c r="I9" s="33">
        <f>'Расчет дотаций'!J12-1</f>
        <v>-3.157894736842104E-2</v>
      </c>
      <c r="J9" s="33">
        <f>I9*'Расчет дотаций'!K12</f>
        <v>-0.6315789473684208</v>
      </c>
      <c r="K9" s="32">
        <f t="shared" si="3"/>
        <v>-1536.5731070588315</v>
      </c>
      <c r="L9" s="33">
        <f>'Расчет дотаций'!N12-1</f>
        <v>-0.28011236166883469</v>
      </c>
      <c r="M9" s="33">
        <f>L9*'Расчет дотаций'!O12</f>
        <v>-4.2016854250325206</v>
      </c>
      <c r="N9" s="32">
        <f t="shared" si="4"/>
        <v>-10222.31164500788</v>
      </c>
      <c r="O9" s="4" t="s">
        <v>86</v>
      </c>
      <c r="P9" s="4" t="s">
        <v>86</v>
      </c>
      <c r="Q9" s="4" t="s">
        <v>86</v>
      </c>
      <c r="R9" s="4" t="s">
        <v>86</v>
      </c>
      <c r="S9" s="4" t="s">
        <v>86</v>
      </c>
      <c r="T9" s="4" t="s">
        <v>86</v>
      </c>
      <c r="U9" s="4" t="s">
        <v>86</v>
      </c>
      <c r="V9" s="4" t="s">
        <v>86</v>
      </c>
      <c r="W9" s="4" t="s">
        <v>86</v>
      </c>
      <c r="X9" s="33">
        <f>'Расчет дотаций'!AD12-1</f>
        <v>7.7289361139279533E-2</v>
      </c>
      <c r="Y9" s="33">
        <f>X9*'Расчет дотаций'!AE12</f>
        <v>1.3139191393677521</v>
      </c>
      <c r="Z9" s="32">
        <f t="shared" si="0"/>
        <v>3196.6436228037578</v>
      </c>
      <c r="AA9" s="31">
        <f t="shared" si="5"/>
        <v>-3.3350631984322625</v>
      </c>
    </row>
    <row r="10" spans="1:27" ht="15" customHeight="1">
      <c r="A10" s="15" t="s">
        <v>8</v>
      </c>
      <c r="B10" s="29">
        <f>'Расчет дотаций'!AI13</f>
        <v>-5293.3000000000029</v>
      </c>
      <c r="C10" s="33">
        <f>'Расчет дотаций'!B13-1</f>
        <v>0</v>
      </c>
      <c r="D10" s="33">
        <f>C10*'Расчет дотаций'!C13</f>
        <v>0</v>
      </c>
      <c r="E10" s="32">
        <f t="shared" si="1"/>
        <v>0</v>
      </c>
      <c r="F10" s="33">
        <f>'Расчет дотаций'!F13-1</f>
        <v>7.1962015925608469E-4</v>
      </c>
      <c r="G10" s="33">
        <f>F10*'Расчет дотаций'!G13</f>
        <v>1.079430238884127E-2</v>
      </c>
      <c r="H10" s="32">
        <f t="shared" si="2"/>
        <v>13.9562701232687</v>
      </c>
      <c r="I10" s="33">
        <f>'Расчет дотаций'!J13-1</f>
        <v>0</v>
      </c>
      <c r="J10" s="33">
        <f>I10*'Расчет дотаций'!K13</f>
        <v>0</v>
      </c>
      <c r="K10" s="32">
        <f t="shared" si="3"/>
        <v>0</v>
      </c>
      <c r="L10" s="33">
        <f>'Расчет дотаций'!N13-1</f>
        <v>-0.33677459281555033</v>
      </c>
      <c r="M10" s="33">
        <f>L10*'Расчет дотаций'!O13</f>
        <v>-5.0516188922332548</v>
      </c>
      <c r="N10" s="32">
        <f t="shared" si="4"/>
        <v>-6531.3862147031077</v>
      </c>
      <c r="O10" s="4" t="s">
        <v>86</v>
      </c>
      <c r="P10" s="4" t="s">
        <v>86</v>
      </c>
      <c r="Q10" s="4" t="s">
        <v>86</v>
      </c>
      <c r="R10" s="4" t="s">
        <v>86</v>
      </c>
      <c r="S10" s="4" t="s">
        <v>86</v>
      </c>
      <c r="T10" s="4" t="s">
        <v>86</v>
      </c>
      <c r="U10" s="4" t="s">
        <v>86</v>
      </c>
      <c r="V10" s="4" t="s">
        <v>86</v>
      </c>
      <c r="W10" s="4" t="s">
        <v>86</v>
      </c>
      <c r="X10" s="33">
        <f>'Расчет дотаций'!AD13-1</f>
        <v>5.5693410532120291E-2</v>
      </c>
      <c r="Y10" s="33">
        <f>X10*'Расчет дотаций'!AE13</f>
        <v>0.94678797904604495</v>
      </c>
      <c r="Z10" s="32">
        <f t="shared" si="0"/>
        <v>1224.1299445798372</v>
      </c>
      <c r="AA10" s="31">
        <f t="shared" si="5"/>
        <v>-4.0940366107983692</v>
      </c>
    </row>
    <row r="11" spans="1:27" ht="15" customHeight="1">
      <c r="A11" s="15" t="s">
        <v>9</v>
      </c>
      <c r="B11" s="29">
        <f>'Расчет дотаций'!AI14</f>
        <v>8452.6999999999971</v>
      </c>
      <c r="C11" s="33">
        <f>'Расчет дотаций'!B14-1</f>
        <v>0</v>
      </c>
      <c r="D11" s="33">
        <f>C11*'Расчет дотаций'!C14</f>
        <v>0</v>
      </c>
      <c r="E11" s="32">
        <f t="shared" si="1"/>
        <v>0</v>
      </c>
      <c r="F11" s="33">
        <f>'Расчет дотаций'!F14-1</f>
        <v>7.2105590937933339E-2</v>
      </c>
      <c r="G11" s="33">
        <f>F11*'Расчет дотаций'!G14</f>
        <v>1.0815838640690001</v>
      </c>
      <c r="H11" s="32">
        <f t="shared" si="2"/>
        <v>1163.0627339326368</v>
      </c>
      <c r="I11" s="33">
        <f>'Расчет дотаций'!J14-1</f>
        <v>-2.4691358024691357E-2</v>
      </c>
      <c r="J11" s="33">
        <f>I11*'Расчет дотаций'!K14</f>
        <v>-0.49382716049382713</v>
      </c>
      <c r="K11" s="32">
        <f t="shared" si="3"/>
        <v>-531.02860208489631</v>
      </c>
      <c r="L11" s="33">
        <f>'Расчет дотаций'!N14-1</f>
        <v>0.24881574482524593</v>
      </c>
      <c r="M11" s="33">
        <f>L11*'Расчет дотаций'!O14</f>
        <v>3.732236172378689</v>
      </c>
      <c r="N11" s="32">
        <f t="shared" si="4"/>
        <v>4013.3964184696019</v>
      </c>
      <c r="O11" s="4" t="s">
        <v>86</v>
      </c>
      <c r="P11" s="4" t="s">
        <v>86</v>
      </c>
      <c r="Q11" s="4" t="s">
        <v>86</v>
      </c>
      <c r="R11" s="4" t="s">
        <v>86</v>
      </c>
      <c r="S11" s="4" t="s">
        <v>86</v>
      </c>
      <c r="T11" s="4" t="s">
        <v>86</v>
      </c>
      <c r="U11" s="4" t="s">
        <v>86</v>
      </c>
      <c r="V11" s="4" t="s">
        <v>86</v>
      </c>
      <c r="W11" s="4" t="s">
        <v>86</v>
      </c>
      <c r="X11" s="33">
        <f>'Расчет дотаций'!AD14-1</f>
        <v>0.20826761875194033</v>
      </c>
      <c r="Y11" s="33">
        <f>X11*'Расчет дотаций'!AE14</f>
        <v>3.5405495187829858</v>
      </c>
      <c r="Z11" s="32">
        <f t="shared" si="0"/>
        <v>3807.2694496826548</v>
      </c>
      <c r="AA11" s="31">
        <f t="shared" si="5"/>
        <v>7.8605423947368473</v>
      </c>
    </row>
    <row r="12" spans="1:27" ht="15" customHeight="1">
      <c r="A12" s="15" t="s">
        <v>10</v>
      </c>
      <c r="B12" s="29">
        <f>'Расчет дотаций'!AI15</f>
        <v>-416.90000000000146</v>
      </c>
      <c r="C12" s="33">
        <f>'Расчет дотаций'!B15-1</f>
        <v>0</v>
      </c>
      <c r="D12" s="33">
        <f>C12*'Расчет дотаций'!C15</f>
        <v>0</v>
      </c>
      <c r="E12" s="32">
        <f t="shared" si="1"/>
        <v>0</v>
      </c>
      <c r="F12" s="33">
        <f>'Расчет дотаций'!F15-1</f>
        <v>7.4326903757284679E-3</v>
      </c>
      <c r="G12" s="33">
        <f>F12*'Расчет дотаций'!G15</f>
        <v>0.11149035563592702</v>
      </c>
      <c r="H12" s="32">
        <f t="shared" si="2"/>
        <v>71.132655176441673</v>
      </c>
      <c r="I12" s="33">
        <f>'Расчет дотаций'!J15-1</f>
        <v>0.125</v>
      </c>
      <c r="J12" s="33">
        <f>I12*'Расчет дотаций'!K15</f>
        <v>2.5</v>
      </c>
      <c r="K12" s="32">
        <f t="shared" si="3"/>
        <v>1595.0405479180224</v>
      </c>
      <c r="L12" s="33">
        <f>'Расчет дотаций'!N15-1</f>
        <v>-0.23983710275616321</v>
      </c>
      <c r="M12" s="33">
        <f>L12*'Расчет дотаций'!O15</f>
        <v>-3.5975565413424482</v>
      </c>
      <c r="N12" s="32">
        <f t="shared" si="4"/>
        <v>-2295.2994227475697</v>
      </c>
      <c r="O12" s="4" t="s">
        <v>86</v>
      </c>
      <c r="P12" s="4" t="s">
        <v>86</v>
      </c>
      <c r="Q12" s="4" t="s">
        <v>86</v>
      </c>
      <c r="R12" s="4" t="s">
        <v>86</v>
      </c>
      <c r="S12" s="4" t="s">
        <v>86</v>
      </c>
      <c r="T12" s="4" t="s">
        <v>86</v>
      </c>
      <c r="U12" s="4" t="s">
        <v>86</v>
      </c>
      <c r="V12" s="4" t="s">
        <v>86</v>
      </c>
      <c r="W12" s="4" t="s">
        <v>86</v>
      </c>
      <c r="X12" s="33">
        <f>'Расчет дотаций'!AD15-1</f>
        <v>1.9566736547868668E-2</v>
      </c>
      <c r="Y12" s="33">
        <f>X12*'Расчет дотаций'!AE15</f>
        <v>0.33263452131376736</v>
      </c>
      <c r="Z12" s="32">
        <f t="shared" si="0"/>
        <v>212.22621965310421</v>
      </c>
      <c r="AA12" s="31">
        <f t="shared" si="5"/>
        <v>-0.65343166439275402</v>
      </c>
    </row>
    <row r="13" spans="1:27" ht="15" customHeight="1">
      <c r="A13" s="15" t="s">
        <v>11</v>
      </c>
      <c r="B13" s="29">
        <f>'Расчет дотаций'!AI16</f>
        <v>-1378.8999999999942</v>
      </c>
      <c r="C13" s="33">
        <f>'Расчет дотаций'!B16-1</f>
        <v>0</v>
      </c>
      <c r="D13" s="33">
        <f>C13*'Расчет дотаций'!C16</f>
        <v>0</v>
      </c>
      <c r="E13" s="32">
        <f t="shared" si="1"/>
        <v>0</v>
      </c>
      <c r="F13" s="33">
        <f>'Расчет дотаций'!F16-1</f>
        <v>9.8221349621874232E-3</v>
      </c>
      <c r="G13" s="33">
        <f>F13*'Расчет дотаций'!G16</f>
        <v>0.14733202443281135</v>
      </c>
      <c r="H13" s="32">
        <f t="shared" si="2"/>
        <v>167.99696398674337</v>
      </c>
      <c r="I13" s="33">
        <f>'Расчет дотаций'!J16-1</f>
        <v>-5.7894736842105221E-2</v>
      </c>
      <c r="J13" s="33">
        <f>I13*'Расчет дотаций'!K16</f>
        <v>-1.1578947368421044</v>
      </c>
      <c r="K13" s="32">
        <f t="shared" si="3"/>
        <v>-1320.3022299772447</v>
      </c>
      <c r="L13" s="33">
        <f>'Расчет дотаций'!N16-1</f>
        <v>-0.2425581395348837</v>
      </c>
      <c r="M13" s="33">
        <f>L13*'Расчет дотаций'!O16</f>
        <v>-3.6383720930232553</v>
      </c>
      <c r="N13" s="32">
        <f t="shared" si="4"/>
        <v>-4148.6938622820935</v>
      </c>
      <c r="O13" s="4" t="s">
        <v>86</v>
      </c>
      <c r="P13" s="4" t="s">
        <v>86</v>
      </c>
      <c r="Q13" s="4" t="s">
        <v>86</v>
      </c>
      <c r="R13" s="4" t="s">
        <v>86</v>
      </c>
      <c r="S13" s="4" t="s">
        <v>86</v>
      </c>
      <c r="T13" s="4" t="s">
        <v>86</v>
      </c>
      <c r="U13" s="4" t="s">
        <v>86</v>
      </c>
      <c r="V13" s="4" t="s">
        <v>86</v>
      </c>
      <c r="W13" s="4" t="s">
        <v>86</v>
      </c>
      <c r="X13" s="33">
        <f>'Расчет дотаций'!AD16-1</f>
        <v>0.20233236954426537</v>
      </c>
      <c r="Y13" s="33">
        <f>X13*'Расчет дотаций'!AE16</f>
        <v>3.4396502822525115</v>
      </c>
      <c r="Z13" s="32">
        <f t="shared" si="0"/>
        <v>3922.0991282726004</v>
      </c>
      <c r="AA13" s="31">
        <f t="shared" si="5"/>
        <v>-1.2092845231800364</v>
      </c>
    </row>
    <row r="14" spans="1:27" ht="15" customHeight="1">
      <c r="A14" s="15" t="s">
        <v>12</v>
      </c>
      <c r="B14" s="29">
        <f>'Расчет дотаций'!AI17</f>
        <v>996.30000000000291</v>
      </c>
      <c r="C14" s="33">
        <f>'Расчет дотаций'!B17-1</f>
        <v>0</v>
      </c>
      <c r="D14" s="33">
        <f>C14*'Расчет дотаций'!C17</f>
        <v>0</v>
      </c>
      <c r="E14" s="32">
        <f t="shared" si="1"/>
        <v>0</v>
      </c>
      <c r="F14" s="33">
        <f>'Расчет дотаций'!F17-1</f>
        <v>4.391562064156207E-2</v>
      </c>
      <c r="G14" s="33">
        <f>F14*'Расчет дотаций'!G17</f>
        <v>0.65873430962343105</v>
      </c>
      <c r="H14" s="32">
        <f t="shared" si="2"/>
        <v>497.42208525149925</v>
      </c>
      <c r="I14" s="33">
        <f>'Расчет дотаций'!J17-1</f>
        <v>-4.2105263157894757E-2</v>
      </c>
      <c r="J14" s="33">
        <f>I14*'Расчет дотаций'!K17</f>
        <v>-0.84210526315789513</v>
      </c>
      <c r="K14" s="32">
        <f t="shared" si="3"/>
        <v>-635.88877925717679</v>
      </c>
      <c r="L14" s="33">
        <f>'Расчет дотаций'!N17-1</f>
        <v>-0.14740053984274148</v>
      </c>
      <c r="M14" s="33">
        <f>L14*'Расчет дотаций'!O17</f>
        <v>-2.2110080976411224</v>
      </c>
      <c r="N14" s="32">
        <f t="shared" si="4"/>
        <v>-1669.5718476623854</v>
      </c>
      <c r="O14" s="4" t="s">
        <v>86</v>
      </c>
      <c r="P14" s="4" t="s">
        <v>86</v>
      </c>
      <c r="Q14" s="4" t="s">
        <v>86</v>
      </c>
      <c r="R14" s="4" t="s">
        <v>86</v>
      </c>
      <c r="S14" s="4" t="s">
        <v>86</v>
      </c>
      <c r="T14" s="4" t="s">
        <v>86</v>
      </c>
      <c r="U14" s="4" t="s">
        <v>86</v>
      </c>
      <c r="V14" s="4" t="s">
        <v>86</v>
      </c>
      <c r="W14" s="4" t="s">
        <v>86</v>
      </c>
      <c r="X14" s="33">
        <f>'Расчет дотаций'!AD17-1</f>
        <v>0.21845738942826309</v>
      </c>
      <c r="Y14" s="33">
        <f>X14*'Расчет дотаций'!AE17</f>
        <v>3.7137756202804724</v>
      </c>
      <c r="Z14" s="32">
        <f t="shared" si="0"/>
        <v>2804.3385416680658</v>
      </c>
      <c r="AA14" s="31">
        <f t="shared" si="5"/>
        <v>1.3193965691048861</v>
      </c>
    </row>
    <row r="15" spans="1:27" ht="15" customHeight="1">
      <c r="A15" s="15" t="s">
        <v>13</v>
      </c>
      <c r="B15" s="29">
        <f>'Расчет дотаций'!AI18</f>
        <v>2824.8000000000029</v>
      </c>
      <c r="C15" s="33">
        <f>'Расчет дотаций'!B18-1</f>
        <v>0</v>
      </c>
      <c r="D15" s="33">
        <f>C15*'Расчет дотаций'!C18</f>
        <v>0</v>
      </c>
      <c r="E15" s="32">
        <f t="shared" si="1"/>
        <v>0</v>
      </c>
      <c r="F15" s="33">
        <f>'Расчет дотаций'!F18-1</f>
        <v>3.6072183209970188E-2</v>
      </c>
      <c r="G15" s="33">
        <f>F15*'Расчет дотаций'!G18</f>
        <v>0.54108274814955282</v>
      </c>
      <c r="H15" s="32">
        <f t="shared" si="2"/>
        <v>543.76817242604864</v>
      </c>
      <c r="I15" s="33">
        <f>'Расчет дотаций'!J18-1</f>
        <v>0.10000000000000009</v>
      </c>
      <c r="J15" s="33">
        <f>I15*'Расчет дотаций'!K18</f>
        <v>2.0000000000000018</v>
      </c>
      <c r="K15" s="32">
        <f t="shared" si="3"/>
        <v>2009.9261130970456</v>
      </c>
      <c r="L15" s="33">
        <f>'Расчет дотаций'!N18-1</f>
        <v>-6.7327879533772506E-2</v>
      </c>
      <c r="M15" s="33">
        <f>L15*'Расчет дотаций'!O18</f>
        <v>-1.0099181930065875</v>
      </c>
      <c r="N15" s="32">
        <f t="shared" si="4"/>
        <v>-1014.9304741078601</v>
      </c>
      <c r="O15" s="4" t="s">
        <v>86</v>
      </c>
      <c r="P15" s="4" t="s">
        <v>86</v>
      </c>
      <c r="Q15" s="4" t="s">
        <v>86</v>
      </c>
      <c r="R15" s="4" t="s">
        <v>86</v>
      </c>
      <c r="S15" s="4" t="s">
        <v>86</v>
      </c>
      <c r="T15" s="4" t="s">
        <v>86</v>
      </c>
      <c r="U15" s="4" t="s">
        <v>86</v>
      </c>
      <c r="V15" s="4" t="s">
        <v>86</v>
      </c>
      <c r="W15" s="4" t="s">
        <v>86</v>
      </c>
      <c r="X15" s="33">
        <f>'Расчет дотаций'!AD18-1</f>
        <v>7.5275590551181049E-2</v>
      </c>
      <c r="Y15" s="33">
        <f>X15*'Расчет дотаций'!AE18</f>
        <v>1.2796850393700778</v>
      </c>
      <c r="Z15" s="32">
        <f t="shared" si="0"/>
        <v>1286.0361885847688</v>
      </c>
      <c r="AA15" s="31">
        <f t="shared" si="5"/>
        <v>2.8108495945130452</v>
      </c>
    </row>
    <row r="16" spans="1:27" ht="15" customHeight="1">
      <c r="A16" s="15" t="s">
        <v>14</v>
      </c>
      <c r="B16" s="29">
        <f>'Расчет дотаций'!AI19</f>
        <v>-1535.6999999999971</v>
      </c>
      <c r="C16" s="33">
        <f>'Расчет дотаций'!B19-1</f>
        <v>0</v>
      </c>
      <c r="D16" s="33">
        <f>C16*'Расчет дотаций'!C19</f>
        <v>0</v>
      </c>
      <c r="E16" s="32">
        <f t="shared" si="1"/>
        <v>0</v>
      </c>
      <c r="F16" s="33">
        <f>'Расчет дотаций'!F19-1</f>
        <v>1.5862188854177228E-2</v>
      </c>
      <c r="G16" s="33">
        <f>F16*'Расчет дотаций'!G19</f>
        <v>0.23793283281265842</v>
      </c>
      <c r="H16" s="32">
        <f t="shared" si="2"/>
        <v>162.22280889425389</v>
      </c>
      <c r="I16" s="33">
        <f>'Расчет дотаций'!J19-1</f>
        <v>0.12312499999999993</v>
      </c>
      <c r="J16" s="33">
        <f>I16*'Расчет дотаций'!K19</f>
        <v>2.4624999999999986</v>
      </c>
      <c r="K16" s="32">
        <f t="shared" si="3"/>
        <v>1678.934605955094</v>
      </c>
      <c r="L16" s="33">
        <f>'Расчет дотаций'!N19-1</f>
        <v>-0.43637762955361725</v>
      </c>
      <c r="M16" s="33">
        <f>L16*'Расчет дотаций'!O19</f>
        <v>-6.5456644433042586</v>
      </c>
      <c r="N16" s="32">
        <f t="shared" si="4"/>
        <v>-4462.8396153637814</v>
      </c>
      <c r="O16" s="4" t="s">
        <v>86</v>
      </c>
      <c r="P16" s="4" t="s">
        <v>86</v>
      </c>
      <c r="Q16" s="4" t="s">
        <v>86</v>
      </c>
      <c r="R16" s="4" t="s">
        <v>86</v>
      </c>
      <c r="S16" s="4" t="s">
        <v>86</v>
      </c>
      <c r="T16" s="4" t="s">
        <v>86</v>
      </c>
      <c r="U16" s="4" t="s">
        <v>86</v>
      </c>
      <c r="V16" s="4" t="s">
        <v>86</v>
      </c>
      <c r="W16" s="4" t="s">
        <v>86</v>
      </c>
      <c r="X16" s="33">
        <f>'Расчет дотаций'!AD19-1</f>
        <v>9.3694963015146238E-2</v>
      </c>
      <c r="Y16" s="33">
        <f>X16*'Расчет дотаций'!AE19</f>
        <v>1.592814371257486</v>
      </c>
      <c r="Z16" s="32">
        <f t="shared" si="0"/>
        <v>1085.9822005144365</v>
      </c>
      <c r="AA16" s="31">
        <f t="shared" si="5"/>
        <v>-2.2524172392341155</v>
      </c>
    </row>
    <row r="17" spans="1:27" ht="15" customHeight="1">
      <c r="A17" s="16" t="s">
        <v>17</v>
      </c>
      <c r="B17" s="28">
        <f>SUM(B18:B44)</f>
        <v>45860.4</v>
      </c>
      <c r="C17" s="28"/>
      <c r="D17" s="28"/>
      <c r="E17" s="28">
        <f>SUM(E18:E44)</f>
        <v>0</v>
      </c>
      <c r="F17" s="28"/>
      <c r="G17" s="28"/>
      <c r="H17" s="28">
        <f>SUM(H18:H44)</f>
        <v>18580.614476125105</v>
      </c>
      <c r="I17" s="28"/>
      <c r="J17" s="28"/>
      <c r="K17" s="28">
        <f>SUM(K18:K44)</f>
        <v>10729.186354803674</v>
      </c>
      <c r="L17" s="28"/>
      <c r="M17" s="28"/>
      <c r="N17" s="28">
        <f>SUM(N18:N44)</f>
        <v>-26635.692475838579</v>
      </c>
      <c r="O17" s="28"/>
      <c r="P17" s="28"/>
      <c r="Q17" s="28">
        <f>SUM(Q18:Q44)</f>
        <v>20382.503665396049</v>
      </c>
      <c r="R17" s="28"/>
      <c r="S17" s="28"/>
      <c r="T17" s="28">
        <f>SUM(T18:T44)</f>
        <v>-1276.298126947707</v>
      </c>
      <c r="U17" s="28"/>
      <c r="V17" s="28"/>
      <c r="W17" s="28">
        <f>SUM(W18:W44)</f>
        <v>-12182.92134100596</v>
      </c>
      <c r="X17" s="28"/>
      <c r="Y17" s="28"/>
      <c r="Z17" s="28">
        <f>SUM(Z18:Z44)</f>
        <v>36263.007447467433</v>
      </c>
      <c r="AA17" s="28"/>
    </row>
    <row r="18" spans="1:27" ht="15" customHeight="1">
      <c r="A18" s="17" t="s">
        <v>0</v>
      </c>
      <c r="B18" s="29">
        <f>'Расчет дотаций'!AI21</f>
        <v>-892.09999999999854</v>
      </c>
      <c r="C18" s="33">
        <f>'Расчет дотаций'!B21-1</f>
        <v>0</v>
      </c>
      <c r="D18" s="33">
        <f>C18*'Расчет дотаций'!C21</f>
        <v>0</v>
      </c>
      <c r="E18" s="32">
        <f t="shared" si="1"/>
        <v>0</v>
      </c>
      <c r="F18" s="33">
        <f>'Расчет дотаций'!F21-1</f>
        <v>0.11465476190476176</v>
      </c>
      <c r="G18" s="33">
        <f>F18*'Расчет дотаций'!G21</f>
        <v>1.1465476190476176</v>
      </c>
      <c r="H18" s="32">
        <f t="shared" si="2"/>
        <v>416.53337785380938</v>
      </c>
      <c r="I18" s="33">
        <f>'Расчет дотаций'!J21-1</f>
        <v>-3.8947368421052508E-2</v>
      </c>
      <c r="J18" s="33">
        <f>I18*'Расчет дотаций'!K21</f>
        <v>-0.58421052631578763</v>
      </c>
      <c r="K18" s="32">
        <f t="shared" si="3"/>
        <v>-212.23992781582015</v>
      </c>
      <c r="L18" s="33">
        <f>'Расчет дотаций'!N21-1</f>
        <v>-0.7471895424836601</v>
      </c>
      <c r="M18" s="33">
        <f>L18*'Расчет дотаций'!O21</f>
        <v>-3.7359477124183007</v>
      </c>
      <c r="N18" s="32">
        <f t="shared" si="4"/>
        <v>-1357.245782282836</v>
      </c>
      <c r="O18" s="33">
        <f>'Расчет дотаций'!R21-1</f>
        <v>0.21682170542635659</v>
      </c>
      <c r="P18" s="33">
        <f>O18*'Расчет дотаций'!S21</f>
        <v>2.1682170542635659</v>
      </c>
      <c r="Q18" s="32">
        <f>$B18*P18/$AA18</f>
        <v>787.69931447141323</v>
      </c>
      <c r="R18" s="33">
        <f>'Расчет дотаций'!V21-1</f>
        <v>-1.2093393315868894E-2</v>
      </c>
      <c r="S18" s="33">
        <f>R18*'Расчет дотаций'!W21</f>
        <v>-0.12093393315868894</v>
      </c>
      <c r="T18" s="32">
        <f>$B18*S18/$AA18</f>
        <v>-43.934520327710395</v>
      </c>
      <c r="U18" s="33">
        <f>'Расчет дотаций'!Z21-1</f>
        <v>-0.3764613043478261</v>
      </c>
      <c r="V18" s="33">
        <f>U18*'Расчет дотаций'!AA21</f>
        <v>-3.7646130434782608</v>
      </c>
      <c r="W18" s="32">
        <f>$B18*V18/$AA18</f>
        <v>-1367.659712742716</v>
      </c>
      <c r="X18" s="33">
        <f>'Расчет дотаций'!AD21-1</f>
        <v>0.20294589178356714</v>
      </c>
      <c r="Y18" s="33">
        <f>X18*'Расчет дотаций'!AE21</f>
        <v>2.4353507014028057</v>
      </c>
      <c r="Z18" s="32">
        <f>$B18*Y18/$AA18</f>
        <v>884.74725084386137</v>
      </c>
      <c r="AA18" s="31">
        <f>D18+G18+J18+M18+P18+S18+V18+Y18</f>
        <v>-2.4555898406570487</v>
      </c>
    </row>
    <row r="19" spans="1:27" ht="15" customHeight="1">
      <c r="A19" s="17" t="s">
        <v>18</v>
      </c>
      <c r="B19" s="29">
        <f>'Расчет дотаций'!AI22</f>
        <v>2455.0999999999985</v>
      </c>
      <c r="C19" s="33">
        <f>'Расчет дотаций'!B22-1</f>
        <v>0</v>
      </c>
      <c r="D19" s="33">
        <f>C19*'Расчет дотаций'!C22</f>
        <v>0</v>
      </c>
      <c r="E19" s="32">
        <f t="shared" si="1"/>
        <v>0</v>
      </c>
      <c r="F19" s="33">
        <f>'Расчет дотаций'!F22-1</f>
        <v>7.6459820635766285E-2</v>
      </c>
      <c r="G19" s="33">
        <f>F19*'Расчет дотаций'!G22</f>
        <v>0.76459820635766285</v>
      </c>
      <c r="H19" s="32">
        <f t="shared" si="2"/>
        <v>497.84131100218889</v>
      </c>
      <c r="I19" s="33">
        <f>'Расчет дотаций'!J22-1</f>
        <v>2.6315789473684292E-2</v>
      </c>
      <c r="J19" s="33">
        <f>I19*'Расчет дотаций'!K22</f>
        <v>0.39473684210526438</v>
      </c>
      <c r="K19" s="32">
        <f t="shared" si="3"/>
        <v>257.01905306670665</v>
      </c>
      <c r="L19" s="33">
        <f>'Расчет дотаций'!N22-1</f>
        <v>-0.29229127024643797</v>
      </c>
      <c r="M19" s="33">
        <f>L19*'Расчет дотаций'!O22</f>
        <v>-1.4614563512321899</v>
      </c>
      <c r="N19" s="32">
        <f t="shared" si="4"/>
        <v>-951.57605631311856</v>
      </c>
      <c r="O19" s="33">
        <f>'Расчет дотаций'!R22-1</f>
        <v>0.17842323651452263</v>
      </c>
      <c r="P19" s="33">
        <f>O19*'Расчет дотаций'!S22</f>
        <v>1.7842323651452263</v>
      </c>
      <c r="Q19" s="32">
        <f t="shared" ref="Q19:Q44" si="6">$B19*P19/$AA19</f>
        <v>1161.7403394495075</v>
      </c>
      <c r="R19" s="33">
        <f>'Расчет дотаций'!V22-1</f>
        <v>1.2019230769231282E-3</v>
      </c>
      <c r="S19" s="33">
        <f>R19*'Расчет дотаций'!W22</f>
        <v>1.2019230769231282E-2</v>
      </c>
      <c r="T19" s="32">
        <f t="shared" ref="T19:T44" si="7">$B19*S19/$AA19</f>
        <v>7.8259006542750313</v>
      </c>
      <c r="U19" s="33">
        <f>'Расчет дотаций'!Z22-1</f>
        <v>-1.4149204933868287E-2</v>
      </c>
      <c r="V19" s="33">
        <f>U19*'Расчет дотаций'!AA22</f>
        <v>-0.14149204933868287</v>
      </c>
      <c r="W19" s="32">
        <f t="shared" ref="W19:W44" si="8">$B19*V19/$AA19</f>
        <v>-92.127586428322928</v>
      </c>
      <c r="X19" s="33">
        <f>'Расчет дотаций'!AD22-1</f>
        <v>0.2014975845410627</v>
      </c>
      <c r="Y19" s="33">
        <f>X19*'Расчет дотаций'!AE22</f>
        <v>2.4179710144927524</v>
      </c>
      <c r="Z19" s="32">
        <f t="shared" ref="Z19:Z43" si="9">$B19*Y19/$AA19</f>
        <v>1574.3770385687621</v>
      </c>
      <c r="AA19" s="31">
        <f t="shared" ref="AA19:AA43" si="10">D19+G19+J19+M19+P19+S19+V19+Y19</f>
        <v>3.7706092582992645</v>
      </c>
    </row>
    <row r="20" spans="1:27" ht="15" customHeight="1">
      <c r="A20" s="17" t="s">
        <v>19</v>
      </c>
      <c r="B20" s="29">
        <f>'Расчет дотаций'!AI23</f>
        <v>2445.5999999999985</v>
      </c>
      <c r="C20" s="33">
        <f>'Расчет дотаций'!B23-1</f>
        <v>0</v>
      </c>
      <c r="D20" s="33">
        <f>C20*'Расчет дотаций'!C23</f>
        <v>0</v>
      </c>
      <c r="E20" s="32">
        <f t="shared" si="1"/>
        <v>0</v>
      </c>
      <c r="F20" s="33">
        <f>'Расчет дотаций'!F23-1</f>
        <v>0.13271704826732678</v>
      </c>
      <c r="G20" s="33">
        <f>F20*'Расчет дотаций'!G23</f>
        <v>1.3271704826732678</v>
      </c>
      <c r="H20" s="32">
        <f t="shared" si="2"/>
        <v>601.59188015692575</v>
      </c>
      <c r="I20" s="33">
        <f>'Расчет дотаций'!J23-1</f>
        <v>0.16250000000000009</v>
      </c>
      <c r="J20" s="33">
        <f>I20*'Расчет дотаций'!K23</f>
        <v>2.4375000000000013</v>
      </c>
      <c r="K20" s="32">
        <f t="shared" si="3"/>
        <v>1104.8921197590494</v>
      </c>
      <c r="L20" s="33">
        <f>'Расчет дотаций'!N23-1</f>
        <v>-0.53074304025635888</v>
      </c>
      <c r="M20" s="33">
        <f>L20*'Расчет дотаций'!O23</f>
        <v>-2.6537152012817944</v>
      </c>
      <c r="N20" s="32">
        <f t="shared" si="4"/>
        <v>-1202.9001082999191</v>
      </c>
      <c r="O20" s="33">
        <f>'Расчет дотаций'!R23-1</f>
        <v>-1.3618677042801508E-2</v>
      </c>
      <c r="P20" s="33">
        <f>O20*'Расчет дотаций'!S23</f>
        <v>-0.13618677042801508</v>
      </c>
      <c r="Q20" s="32">
        <f t="shared" si="6"/>
        <v>-61.73197516363016</v>
      </c>
      <c r="R20" s="33">
        <f>'Расчет дотаций'!V23-1</f>
        <v>0.20037869459623558</v>
      </c>
      <c r="S20" s="33">
        <f>R20*'Расчет дотаций'!W23</f>
        <v>2.0037869459623558</v>
      </c>
      <c r="T20" s="32">
        <f t="shared" si="7"/>
        <v>908.29473077737748</v>
      </c>
      <c r="U20" s="33">
        <f>'Расчет дотаций'!Z23-1</f>
        <v>-2.0737291120416224E-3</v>
      </c>
      <c r="V20" s="33">
        <f>U20*'Расчет дотаций'!AA23</f>
        <v>-2.0737291120416224E-2</v>
      </c>
      <c r="W20" s="32">
        <f t="shared" si="8"/>
        <v>-9.3999875052706372</v>
      </c>
      <c r="X20" s="33">
        <f>'Расчет дотаций'!AD23-1</f>
        <v>0.20311787072243348</v>
      </c>
      <c r="Y20" s="33">
        <f>X20*'Расчет дотаций'!AE23</f>
        <v>2.4374144486692018</v>
      </c>
      <c r="Z20" s="32">
        <f t="shared" si="9"/>
        <v>1104.8533402754656</v>
      </c>
      <c r="AA20" s="31">
        <f t="shared" si="10"/>
        <v>5.395232614474601</v>
      </c>
    </row>
    <row r="21" spans="1:27" ht="15" customHeight="1">
      <c r="A21" s="17" t="s">
        <v>20</v>
      </c>
      <c r="B21" s="29">
        <f>'Расчет дотаций'!AI24</f>
        <v>90.80000000000291</v>
      </c>
      <c r="C21" s="33">
        <f>'Расчет дотаций'!B24-1</f>
        <v>0</v>
      </c>
      <c r="D21" s="33">
        <f>C21*'Расчет дотаций'!C24</f>
        <v>0</v>
      </c>
      <c r="E21" s="32">
        <f t="shared" si="1"/>
        <v>0</v>
      </c>
      <c r="F21" s="33">
        <f>'Расчет дотаций'!F24-1</f>
        <v>0.156388366627497</v>
      </c>
      <c r="G21" s="33">
        <f>F21*'Расчет дотаций'!G24</f>
        <v>1.56388366627497</v>
      </c>
      <c r="H21" s="32">
        <f t="shared" si="2"/>
        <v>814.69322867419464</v>
      </c>
      <c r="I21" s="33">
        <f>'Расчет дотаций'!J24-1</f>
        <v>4.1052631578947452E-2</v>
      </c>
      <c r="J21" s="33">
        <f>I21*'Расчет дотаций'!K24</f>
        <v>0.61578947368421177</v>
      </c>
      <c r="K21" s="32">
        <f t="shared" si="3"/>
        <v>320.79081412387205</v>
      </c>
      <c r="L21" s="33">
        <f>'Расчет дотаций'!N24-1</f>
        <v>-0.17253409451316204</v>
      </c>
      <c r="M21" s="33">
        <f>L21*'Расчет дотаций'!O24</f>
        <v>-0.8626704725658102</v>
      </c>
      <c r="N21" s="32">
        <f t="shared" si="4"/>
        <v>-449.40158128933427</v>
      </c>
      <c r="O21" s="33">
        <f>'Расчет дотаций'!R24-1</f>
        <v>6.9686411149825878E-2</v>
      </c>
      <c r="P21" s="33">
        <f>O21*'Расчет дотаций'!S24</f>
        <v>0.69686411149825878</v>
      </c>
      <c r="Q21" s="32">
        <f t="shared" si="6"/>
        <v>363.02602628747519</v>
      </c>
      <c r="R21" s="33">
        <f>'Расчет дотаций'!V24-1</f>
        <v>-0.3651636895799959</v>
      </c>
      <c r="S21" s="33">
        <f>R21*'Расчет дотаций'!W24</f>
        <v>-3.651636895799959</v>
      </c>
      <c r="T21" s="32">
        <f t="shared" si="7"/>
        <v>-1902.2922975282281</v>
      </c>
      <c r="U21" s="33">
        <f>'Расчет дотаций'!Z24-1</f>
        <v>3.5104369607570352E-3</v>
      </c>
      <c r="V21" s="33">
        <f>U21*'Расчет дотаций'!AA24</f>
        <v>3.5104369607570352E-2</v>
      </c>
      <c r="W21" s="32">
        <f t="shared" si="8"/>
        <v>18.287352718686993</v>
      </c>
      <c r="X21" s="33">
        <f>'Расчет дотаций'!AD24-1</f>
        <v>0.1480804387568555</v>
      </c>
      <c r="Y21" s="33">
        <f>X21*'Расчет дотаций'!AE24</f>
        <v>1.776965265082266</v>
      </c>
      <c r="Z21" s="32">
        <f t="shared" si="9"/>
        <v>925.69645701333673</v>
      </c>
      <c r="AA21" s="31">
        <f t="shared" si="10"/>
        <v>0.17429951778150787</v>
      </c>
    </row>
    <row r="22" spans="1:27" ht="15" customHeight="1">
      <c r="A22" s="17" t="s">
        <v>21</v>
      </c>
      <c r="B22" s="29">
        <f>'Расчет дотаций'!AI25</f>
        <v>1604.6999999999971</v>
      </c>
      <c r="C22" s="33">
        <f>'Расчет дотаций'!B25-1</f>
        <v>0</v>
      </c>
      <c r="D22" s="33">
        <f>C22*'Расчет дотаций'!C25</f>
        <v>0</v>
      </c>
      <c r="E22" s="32">
        <f t="shared" si="1"/>
        <v>0</v>
      </c>
      <c r="F22" s="33">
        <f>'Расчет дотаций'!F25-1</f>
        <v>0.17774367151684278</v>
      </c>
      <c r="G22" s="33">
        <f>F22*'Расчет дотаций'!G25</f>
        <v>1.7774367151684278</v>
      </c>
      <c r="H22" s="32">
        <f t="shared" si="2"/>
        <v>1120.1105001586131</v>
      </c>
      <c r="I22" s="33">
        <f>'Расчет дотаций'!J25-1</f>
        <v>-5.7142857142857162E-2</v>
      </c>
      <c r="J22" s="33">
        <f>I22*'Расчет дотаций'!K25</f>
        <v>-0.85714285714285743</v>
      </c>
      <c r="K22" s="32">
        <f t="shared" si="3"/>
        <v>-540.15690473159327</v>
      </c>
      <c r="L22" s="33">
        <f>'Расчет дотаций'!N25-1</f>
        <v>-0.26788432267884321</v>
      </c>
      <c r="M22" s="33">
        <f>L22*'Расчет дотаций'!O25</f>
        <v>-1.3394216133942161</v>
      </c>
      <c r="N22" s="32">
        <f t="shared" si="4"/>
        <v>-844.08080495855245</v>
      </c>
      <c r="O22" s="33">
        <f>'Расчет дотаций'!R25-1</f>
        <v>0.22292279411764704</v>
      </c>
      <c r="P22" s="33">
        <f>O22*'Расчет дотаций'!S25</f>
        <v>2.2292279411764704</v>
      </c>
      <c r="Q22" s="32">
        <f t="shared" si="6"/>
        <v>1404.8216754215748</v>
      </c>
      <c r="R22" s="33">
        <f>'Расчет дотаций'!V25-1</f>
        <v>3.1662904058649133E-6</v>
      </c>
      <c r="S22" s="33">
        <f>R22*'Расчет дотаций'!W25</f>
        <v>3.1662904058649133E-5</v>
      </c>
      <c r="T22" s="32">
        <f t="shared" si="7"/>
        <v>1.9953425626322199E-2</v>
      </c>
      <c r="U22" s="33">
        <f>'Расчет дотаций'!Z25-1</f>
        <v>1.4858037429730242E-3</v>
      </c>
      <c r="V22" s="33">
        <f>U22*'Расчет дотаций'!AA25</f>
        <v>1.4858037429730242E-2</v>
      </c>
      <c r="W22" s="32">
        <f t="shared" si="8"/>
        <v>9.363283426500784</v>
      </c>
      <c r="X22" s="33">
        <f>'Расчет дотаций'!AD25-1</f>
        <v>6.0117756430120961E-2</v>
      </c>
      <c r="Y22" s="33">
        <f>X22*'Расчет дотаций'!AE25</f>
        <v>0.72141307716145153</v>
      </c>
      <c r="Z22" s="32">
        <f t="shared" si="9"/>
        <v>454.62229725782754</v>
      </c>
      <c r="AA22" s="31">
        <f t="shared" si="10"/>
        <v>2.5464029633030654</v>
      </c>
    </row>
    <row r="23" spans="1:27" ht="15" customHeight="1">
      <c r="A23" s="17" t="s">
        <v>22</v>
      </c>
      <c r="B23" s="29">
        <f>'Расчет дотаций'!AI26</f>
        <v>2129.6999999999971</v>
      </c>
      <c r="C23" s="33">
        <f>'Расчет дотаций'!B26-1</f>
        <v>0</v>
      </c>
      <c r="D23" s="33">
        <f>C23*'Расчет дотаций'!C26</f>
        <v>0</v>
      </c>
      <c r="E23" s="32">
        <f t="shared" si="1"/>
        <v>0</v>
      </c>
      <c r="F23" s="33">
        <f>'Расчет дотаций'!F26-1</f>
        <v>0.12604405751220171</v>
      </c>
      <c r="G23" s="33">
        <f>F23*'Расчет дотаций'!G26</f>
        <v>1.2604405751220171</v>
      </c>
      <c r="H23" s="32">
        <f t="shared" si="2"/>
        <v>758.96723280355343</v>
      </c>
      <c r="I23" s="33">
        <f>'Расчет дотаций'!J26-1</f>
        <v>1.0526315789473717E-2</v>
      </c>
      <c r="J23" s="33">
        <f>I23*'Расчет дотаций'!K26</f>
        <v>0.15789473684210575</v>
      </c>
      <c r="K23" s="32">
        <f t="shared" si="3"/>
        <v>95.075431448799122</v>
      </c>
      <c r="L23" s="33">
        <f>'Расчет дотаций'!N26-1</f>
        <v>-0.547367717797969</v>
      </c>
      <c r="M23" s="33">
        <f>L23*'Расчет дотаций'!O26</f>
        <v>-2.736838588989845</v>
      </c>
      <c r="N23" s="32">
        <f t="shared" si="4"/>
        <v>-1647.9720278082318</v>
      </c>
      <c r="O23" s="33">
        <f>'Расчет дотаций'!R26-1</f>
        <v>0.2119888734353268</v>
      </c>
      <c r="P23" s="33">
        <f>O23*'Расчет дотаций'!S26</f>
        <v>2.119888734353268</v>
      </c>
      <c r="Q23" s="32">
        <f t="shared" si="6"/>
        <v>1276.4791282665385</v>
      </c>
      <c r="R23" s="33">
        <f>'Расчет дотаций'!V26-1</f>
        <v>1.4967980865673969E-2</v>
      </c>
      <c r="S23" s="33">
        <f>R23*'Расчет дотаций'!W26</f>
        <v>0.14967980865673969</v>
      </c>
      <c r="T23" s="32">
        <f t="shared" si="7"/>
        <v>90.128858452350144</v>
      </c>
      <c r="U23" s="33">
        <f>'Расчет дотаций'!Z26-1</f>
        <v>1.7102650736702696E-2</v>
      </c>
      <c r="V23" s="33">
        <f>U23*'Расчет дотаций'!AA26</f>
        <v>0.17102650736702696</v>
      </c>
      <c r="W23" s="32">
        <f t="shared" si="8"/>
        <v>102.98265352164131</v>
      </c>
      <c r="X23" s="33">
        <f>'Расчет дотаций'!AD26-1</f>
        <v>0.20123062470643482</v>
      </c>
      <c r="Y23" s="33">
        <f>X23*'Расчет дотаций'!AE26</f>
        <v>2.4147674964772179</v>
      </c>
      <c r="Z23" s="32">
        <f t="shared" si="9"/>
        <v>1454.038723315346</v>
      </c>
      <c r="AA23" s="31">
        <f t="shared" si="10"/>
        <v>3.5368592698285304</v>
      </c>
    </row>
    <row r="24" spans="1:27" ht="15" customHeight="1">
      <c r="A24" s="17" t="s">
        <v>23</v>
      </c>
      <c r="B24" s="29">
        <f>'Расчет дотаций'!AI27</f>
        <v>10118.899999999994</v>
      </c>
      <c r="C24" s="33">
        <f>'Расчет дотаций'!B27-1</f>
        <v>0</v>
      </c>
      <c r="D24" s="33">
        <f>C24*'Расчет дотаций'!C27</f>
        <v>0</v>
      </c>
      <c r="E24" s="32">
        <f t="shared" si="1"/>
        <v>0</v>
      </c>
      <c r="F24" s="33">
        <f>'Расчет дотаций'!F27-1</f>
        <v>0.14636371345073496</v>
      </c>
      <c r="G24" s="33">
        <f>F24*'Расчет дотаций'!G27</f>
        <v>1.4636371345073496</v>
      </c>
      <c r="H24" s="32">
        <f t="shared" si="2"/>
        <v>2150.2019912898127</v>
      </c>
      <c r="I24" s="33">
        <f>'Расчет дотаций'!J27-1</f>
        <v>6.8750000000000089E-2</v>
      </c>
      <c r="J24" s="33">
        <f>I24*'Расчет дотаций'!K27</f>
        <v>1.0312500000000013</v>
      </c>
      <c r="K24" s="32">
        <f t="shared" si="3"/>
        <v>1514.9901237399138</v>
      </c>
      <c r="L24" s="33">
        <f>'Расчет дотаций'!N27-1</f>
        <v>0.23068031819149559</v>
      </c>
      <c r="M24" s="33">
        <f>L24*'Расчет дотаций'!O27</f>
        <v>1.153401590957478</v>
      </c>
      <c r="N24" s="32">
        <f t="shared" si="4"/>
        <v>1694.4407457032539</v>
      </c>
      <c r="O24" s="33">
        <f>'Расчет дотаций'!R27-1</f>
        <v>7.4778200253485361E-2</v>
      </c>
      <c r="P24" s="33">
        <f>O24*'Расчет дотаций'!S27</f>
        <v>0.74778200253485361</v>
      </c>
      <c r="Q24" s="32">
        <f t="shared" si="6"/>
        <v>1098.5525804128551</v>
      </c>
      <c r="R24" s="33">
        <f>'Расчет дотаций'!V27-1</f>
        <v>-1.0151410874053801E-2</v>
      </c>
      <c r="S24" s="33">
        <f>R24*'Расчет дотаций'!W27</f>
        <v>-0.10151410874053801</v>
      </c>
      <c r="T24" s="32">
        <f t="shared" si="7"/>
        <v>-149.13248209665409</v>
      </c>
      <c r="U24" s="33">
        <f>'Расчет дотаций'!Z27-1</f>
        <v>1.5481679655693803E-2</v>
      </c>
      <c r="V24" s="33">
        <f>U24*'Расчет дотаций'!AA27</f>
        <v>0.15481679655693803</v>
      </c>
      <c r="W24" s="32">
        <f t="shared" si="8"/>
        <v>227.43846571909069</v>
      </c>
      <c r="X24" s="33">
        <f>'Расчет дотаций'!AD27-1</f>
        <v>0.20321138211382106</v>
      </c>
      <c r="Y24" s="33">
        <f>X24*'Расчет дотаций'!AE27</f>
        <v>2.4385365853658527</v>
      </c>
      <c r="Z24" s="32">
        <f t="shared" si="9"/>
        <v>3582.4085752317237</v>
      </c>
      <c r="AA24" s="31">
        <f t="shared" si="10"/>
        <v>6.8879100011819343</v>
      </c>
    </row>
    <row r="25" spans="1:27" ht="15" customHeight="1">
      <c r="A25" s="17" t="s">
        <v>24</v>
      </c>
      <c r="B25" s="29">
        <f>'Расчет дотаций'!AI28</f>
        <v>1819</v>
      </c>
      <c r="C25" s="33">
        <f>'Расчет дотаций'!B28-1</f>
        <v>0</v>
      </c>
      <c r="D25" s="33">
        <f>C25*'Расчет дотаций'!C28</f>
        <v>0</v>
      </c>
      <c r="E25" s="32">
        <f t="shared" si="1"/>
        <v>0</v>
      </c>
      <c r="F25" s="33">
        <f>'Расчет дотаций'!F28-1</f>
        <v>0.20221320300751877</v>
      </c>
      <c r="G25" s="33">
        <f>F25*'Расчет дотаций'!G28</f>
        <v>2.0221320300751877</v>
      </c>
      <c r="H25" s="32">
        <f t="shared" si="2"/>
        <v>541.39115217942174</v>
      </c>
      <c r="I25" s="33">
        <f>'Расчет дотаций'!J28-1</f>
        <v>4.022988505747116E-2</v>
      </c>
      <c r="J25" s="33">
        <f>I25*'Расчет дотаций'!K28</f>
        <v>0.6034482758620674</v>
      </c>
      <c r="K25" s="32">
        <f t="shared" si="3"/>
        <v>161.56292096194264</v>
      </c>
      <c r="L25" s="33">
        <f>'Расчет дотаций'!N28-1</f>
        <v>-0.28509196515004842</v>
      </c>
      <c r="M25" s="33">
        <f>L25*'Расчет дотаций'!O28</f>
        <v>-1.425459825750242</v>
      </c>
      <c r="N25" s="32">
        <f t="shared" si="4"/>
        <v>-381.64240809721332</v>
      </c>
      <c r="O25" s="33">
        <f>'Расчет дотаций'!R28-1</f>
        <v>0.21402674591381876</v>
      </c>
      <c r="P25" s="33">
        <f>O25*'Расчет дотаций'!S28</f>
        <v>2.1402674591381876</v>
      </c>
      <c r="Q25" s="32">
        <f t="shared" si="6"/>
        <v>573.01988616038227</v>
      </c>
      <c r="R25" s="33">
        <f>'Расчет дотаций'!V28-1</f>
        <v>0.13770133376974059</v>
      </c>
      <c r="S25" s="33">
        <f>R25*'Расчет дотаций'!W28</f>
        <v>1.3770133376974059</v>
      </c>
      <c r="T25" s="32">
        <f t="shared" si="7"/>
        <v>368.67169224094141</v>
      </c>
      <c r="U25" s="33">
        <f>'Расчет дотаций'!Z28-1</f>
        <v>-6.8013204043738451E-2</v>
      </c>
      <c r="V25" s="33">
        <f>U25*'Расчет дотаций'!AA28</f>
        <v>-0.68013204043738451</v>
      </c>
      <c r="W25" s="32">
        <f t="shared" si="8"/>
        <v>-182.0936830681849</v>
      </c>
      <c r="X25" s="33">
        <f>'Расчет дотаций'!AD28-1</f>
        <v>0.22973474801061</v>
      </c>
      <c r="Y25" s="33">
        <f>X25*'Расчет дотаций'!AE28</f>
        <v>2.75681697612732</v>
      </c>
      <c r="Z25" s="32">
        <f t="shared" si="9"/>
        <v>738.09043962271039</v>
      </c>
      <c r="AA25" s="31">
        <f t="shared" si="10"/>
        <v>6.7940862127125419</v>
      </c>
    </row>
    <row r="26" spans="1:27" ht="15" customHeight="1">
      <c r="A26" s="17" t="s">
        <v>25</v>
      </c>
      <c r="B26" s="29">
        <f>'Расчет дотаций'!AI29</f>
        <v>1033.5999999999985</v>
      </c>
      <c r="C26" s="33">
        <f>'Расчет дотаций'!B29-1</f>
        <v>0</v>
      </c>
      <c r="D26" s="33">
        <f>C26*'Расчет дотаций'!C29</f>
        <v>0</v>
      </c>
      <c r="E26" s="32">
        <f t="shared" si="1"/>
        <v>0</v>
      </c>
      <c r="F26" s="33">
        <f>'Расчет дотаций'!F29-1</f>
        <v>0.14222800460034501</v>
      </c>
      <c r="G26" s="33">
        <f>F26*'Расчет дотаций'!G29</f>
        <v>1.4222800460034501</v>
      </c>
      <c r="H26" s="32">
        <f t="shared" si="2"/>
        <v>798.83578848520574</v>
      </c>
      <c r="I26" s="33">
        <f>'Расчет дотаций'!J29-1</f>
        <v>2.4736842105263168E-2</v>
      </c>
      <c r="J26" s="33">
        <f>I26*'Расчет дотаций'!K29</f>
        <v>0.37105263157894752</v>
      </c>
      <c r="K26" s="32">
        <f t="shared" si="3"/>
        <v>208.40489350165578</v>
      </c>
      <c r="L26" s="33">
        <f>'Расчет дотаций'!N29-1</f>
        <v>-0.75671472999717271</v>
      </c>
      <c r="M26" s="33">
        <f>L26*'Расчет дотаций'!O29</f>
        <v>-3.7835736499858634</v>
      </c>
      <c r="N26" s="32">
        <f t="shared" si="4"/>
        <v>-2125.0765968848959</v>
      </c>
      <c r="O26" s="33">
        <f>'Расчет дотаций'!R29-1</f>
        <v>0.15280464216634426</v>
      </c>
      <c r="P26" s="33">
        <f>O26*'Расчет дотаций'!S29</f>
        <v>1.5280464216634426</v>
      </c>
      <c r="Q26" s="32">
        <f t="shared" si="6"/>
        <v>858.24038066308663</v>
      </c>
      <c r="R26" s="33">
        <f>'Расчет дотаций'!V29-1</f>
        <v>6.7081024285253754E-4</v>
      </c>
      <c r="S26" s="33">
        <f>R26*'Расчет дотаций'!W29</f>
        <v>6.7081024285253754E-3</v>
      </c>
      <c r="T26" s="32">
        <f t="shared" si="7"/>
        <v>3.7676632726362476</v>
      </c>
      <c r="U26" s="33">
        <f>'Расчет дотаций'!Z29-1</f>
        <v>-1.4157963654945482E-2</v>
      </c>
      <c r="V26" s="33">
        <f>U26*'Расчет дотаций'!AA29</f>
        <v>-0.14157963654945482</v>
      </c>
      <c r="W26" s="32">
        <f t="shared" si="8"/>
        <v>-79.519417370886913</v>
      </c>
      <c r="X26" s="33">
        <f>'Расчет дотаций'!AD29-1</f>
        <v>0.20311083123425688</v>
      </c>
      <c r="Y26" s="33">
        <f>X26*'Расчет дотаций'!AE29</f>
        <v>2.4373299748110826</v>
      </c>
      <c r="Z26" s="32">
        <f t="shared" si="9"/>
        <v>1368.9472883331971</v>
      </c>
      <c r="AA26" s="31">
        <f t="shared" si="10"/>
        <v>1.84026388995013</v>
      </c>
    </row>
    <row r="27" spans="1:27" ht="15" customHeight="1">
      <c r="A27" s="17" t="s">
        <v>26</v>
      </c>
      <c r="B27" s="29">
        <f>'Расчет дотаций'!AI30</f>
        <v>989.59999999999854</v>
      </c>
      <c r="C27" s="33">
        <f>'Расчет дотаций'!B30-1</f>
        <v>0</v>
      </c>
      <c r="D27" s="33">
        <f>C27*'Расчет дотаций'!C30</f>
        <v>0</v>
      </c>
      <c r="E27" s="32">
        <f t="shared" si="1"/>
        <v>0</v>
      </c>
      <c r="F27" s="33">
        <f>'Расчет дотаций'!F30-1</f>
        <v>0.20060862403100765</v>
      </c>
      <c r="G27" s="33">
        <f>F27*'Расчет дотаций'!G30</f>
        <v>2.0060862403100765</v>
      </c>
      <c r="H27" s="32">
        <f t="shared" si="2"/>
        <v>877.4534233844696</v>
      </c>
      <c r="I27" s="33">
        <f>'Расчет дотаций'!J30-1</f>
        <v>4.3749999999999956E-2</v>
      </c>
      <c r="J27" s="33">
        <f>I27*'Расчет дотаций'!K30</f>
        <v>0.65624999999999933</v>
      </c>
      <c r="K27" s="32">
        <f t="shared" si="3"/>
        <v>287.04090458596283</v>
      </c>
      <c r="L27" s="33">
        <f>'Расчет дотаций'!N30-1</f>
        <v>-0.41594575637128828</v>
      </c>
      <c r="M27" s="33">
        <f>L27*'Расчет дотаций'!O30</f>
        <v>-2.0797287818564412</v>
      </c>
      <c r="N27" s="32">
        <f t="shared" si="4"/>
        <v>-909.66435175243589</v>
      </c>
      <c r="O27" s="33">
        <f>'Расчет дотаций'!R30-1</f>
        <v>0.1518518518518519</v>
      </c>
      <c r="P27" s="33">
        <f>O27*'Расчет дотаций'!S30</f>
        <v>1.518518518518519</v>
      </c>
      <c r="Q27" s="32">
        <f t="shared" si="6"/>
        <v>664.19341590261683</v>
      </c>
      <c r="R27" s="33">
        <f>'Расчет дотаций'!V30-1</f>
        <v>-1.2767353058308117E-2</v>
      </c>
      <c r="S27" s="33">
        <f>R27*'Расчет дотаций'!W30</f>
        <v>-0.12767353058308117</v>
      </c>
      <c r="T27" s="32">
        <f t="shared" si="7"/>
        <v>-55.84384870133524</v>
      </c>
      <c r="U27" s="33">
        <f>'Расчет дотаций'!Z30-1</f>
        <v>-0.23950010356970242</v>
      </c>
      <c r="V27" s="33">
        <f>U27*'Расчет дотаций'!AA30</f>
        <v>-2.3950010356970242</v>
      </c>
      <c r="W27" s="32">
        <f t="shared" si="8"/>
        <v>-1047.5630686031122</v>
      </c>
      <c r="X27" s="33">
        <f>'Расчет дотаций'!AD30-1</f>
        <v>0.22366925064599474</v>
      </c>
      <c r="Y27" s="33">
        <f>X27*'Расчет дотаций'!AE30</f>
        <v>2.6840310077519369</v>
      </c>
      <c r="Z27" s="32">
        <f t="shared" si="9"/>
        <v>1173.9835251838329</v>
      </c>
      <c r="AA27" s="31">
        <f t="shared" si="10"/>
        <v>2.2624824184439851</v>
      </c>
    </row>
    <row r="28" spans="1:27" ht="15" customHeight="1">
      <c r="A28" s="17" t="s">
        <v>27</v>
      </c>
      <c r="B28" s="29">
        <f>'Расчет дотаций'!AI31</f>
        <v>4981.5</v>
      </c>
      <c r="C28" s="33">
        <f>'Расчет дотаций'!B31-1</f>
        <v>0</v>
      </c>
      <c r="D28" s="33">
        <f>C28*'Расчет дотаций'!C31</f>
        <v>0</v>
      </c>
      <c r="E28" s="32">
        <f t="shared" si="1"/>
        <v>0</v>
      </c>
      <c r="F28" s="33">
        <f>'Расчет дотаций'!F31-1</f>
        <v>0.1811925339825522</v>
      </c>
      <c r="G28" s="33">
        <f>F28*'Расчет дотаций'!G31</f>
        <v>1.811925339825522</v>
      </c>
      <c r="H28" s="32">
        <f t="shared" si="2"/>
        <v>783.60997693779768</v>
      </c>
      <c r="I28" s="33">
        <f>'Расчет дотаций'!J31-1</f>
        <v>0.203125</v>
      </c>
      <c r="J28" s="33">
        <f>I28*'Расчет дотаций'!K31</f>
        <v>3.046875</v>
      </c>
      <c r="K28" s="32">
        <f t="shared" si="3"/>
        <v>1317.6931720113041</v>
      </c>
      <c r="L28" s="33">
        <f>'Расчет дотаций'!N31-1</f>
        <v>-0.12810514153668395</v>
      </c>
      <c r="M28" s="33">
        <f>L28*'Расчет дотаций'!O31</f>
        <v>-0.64052570768341976</v>
      </c>
      <c r="N28" s="32">
        <f t="shared" si="4"/>
        <v>-277.01049485526994</v>
      </c>
      <c r="O28" s="33">
        <f>'Расчет дотаций'!R31-1</f>
        <v>0.20948979591836725</v>
      </c>
      <c r="P28" s="33">
        <f>O28*'Расчет дотаций'!S31</f>
        <v>2.0948979591836725</v>
      </c>
      <c r="Q28" s="32">
        <f t="shared" si="6"/>
        <v>905.98818030826362</v>
      </c>
      <c r="R28" s="33">
        <f>'Расчет дотаций'!V31-1</f>
        <v>0.1508898527911795</v>
      </c>
      <c r="S28" s="33">
        <f>R28*'Расчет дотаций'!W31</f>
        <v>1.508898527911795</v>
      </c>
      <c r="T28" s="32">
        <f t="shared" si="7"/>
        <v>652.55886358556893</v>
      </c>
      <c r="U28" s="33">
        <f>'Расчет дотаций'!Z31-1</f>
        <v>0.22243788678369936</v>
      </c>
      <c r="V28" s="33">
        <f>U28*'Расчет дотаций'!AA31</f>
        <v>2.2243788678369936</v>
      </c>
      <c r="W28" s="32">
        <f t="shared" si="8"/>
        <v>961.98526231468031</v>
      </c>
      <c r="X28" s="33">
        <f>'Расчет дотаций'!AD31-1</f>
        <v>0.12268089053803344</v>
      </c>
      <c r="Y28" s="33">
        <f>X28*'Расчет дотаций'!AE31</f>
        <v>1.4721706864564013</v>
      </c>
      <c r="Z28" s="32">
        <f t="shared" si="9"/>
        <v>636.67503969765551</v>
      </c>
      <c r="AA28" s="31">
        <f t="shared" si="10"/>
        <v>11.518620673530965</v>
      </c>
    </row>
    <row r="29" spans="1:27" ht="15" customHeight="1">
      <c r="A29" s="17" t="s">
        <v>28</v>
      </c>
      <c r="B29" s="29">
        <f>'Расчет дотаций'!AI32</f>
        <v>4061</v>
      </c>
      <c r="C29" s="33">
        <f>'Расчет дотаций'!B32-1</f>
        <v>0</v>
      </c>
      <c r="D29" s="33">
        <f>C29*'Расчет дотаций'!C32</f>
        <v>0</v>
      </c>
      <c r="E29" s="32">
        <f t="shared" si="1"/>
        <v>0</v>
      </c>
      <c r="F29" s="33">
        <f>'Расчет дотаций'!F32-1</f>
        <v>0.10130920870480109</v>
      </c>
      <c r="G29" s="33">
        <f>F29*'Расчет дотаций'!G32</f>
        <v>1.0130920870480109</v>
      </c>
      <c r="H29" s="32">
        <f t="shared" si="2"/>
        <v>895.47588536186322</v>
      </c>
      <c r="I29" s="33">
        <f>'Расчет дотаций'!J32-1</f>
        <v>1.0526315789473717E-2</v>
      </c>
      <c r="J29" s="33">
        <f>I29*'Расчет дотаций'!K32</f>
        <v>0.15789473684210575</v>
      </c>
      <c r="K29" s="32">
        <f t="shared" si="3"/>
        <v>139.56374852324996</v>
      </c>
      <c r="L29" s="33">
        <f>'Расчет дотаций'!N32-1</f>
        <v>-0.51028982177437876</v>
      </c>
      <c r="M29" s="33">
        <f>L29*'Расчет дотаций'!O32</f>
        <v>-2.5514491088718936</v>
      </c>
      <c r="N29" s="32">
        <f t="shared" si="4"/>
        <v>-2255.2354114029517</v>
      </c>
      <c r="O29" s="33">
        <f>'Расчет дотаций'!R32-1</f>
        <v>0.14324880054832079</v>
      </c>
      <c r="P29" s="33">
        <f>O29*'Расчет дотаций'!S32</f>
        <v>1.4324880054832079</v>
      </c>
      <c r="Q29" s="32">
        <f t="shared" si="6"/>
        <v>1266.1815064789216</v>
      </c>
      <c r="R29" s="33">
        <f>'Расчет дотаций'!V32-1</f>
        <v>0</v>
      </c>
      <c r="S29" s="33">
        <f>R29*'Расчет дотаций'!W32</f>
        <v>0</v>
      </c>
      <c r="T29" s="32">
        <f t="shared" si="7"/>
        <v>0</v>
      </c>
      <c r="U29" s="33">
        <f>'Расчет дотаций'!Z32-1</f>
        <v>0.21663347050359705</v>
      </c>
      <c r="V29" s="33">
        <f>U29*'Расчет дотаций'!AA32</f>
        <v>2.1663347050359705</v>
      </c>
      <c r="W29" s="32">
        <f t="shared" si="8"/>
        <v>1914.831349275245</v>
      </c>
      <c r="X29" s="33">
        <f>'Расчет дотаций'!AD32-1</f>
        <v>0.19800260529743818</v>
      </c>
      <c r="Y29" s="33">
        <f>X29*'Расчет дотаций'!AE32</f>
        <v>2.3760312635692582</v>
      </c>
      <c r="Z29" s="32">
        <f t="shared" si="9"/>
        <v>2100.1829217636723</v>
      </c>
      <c r="AA29" s="31">
        <f t="shared" si="10"/>
        <v>4.5943916891066596</v>
      </c>
    </row>
    <row r="30" spans="1:27" ht="15" customHeight="1">
      <c r="A30" s="17" t="s">
        <v>29</v>
      </c>
      <c r="B30" s="29">
        <f>'Расчет дотаций'!AI33</f>
        <v>929.5</v>
      </c>
      <c r="C30" s="33">
        <f>'Расчет дотаций'!B33-1</f>
        <v>0</v>
      </c>
      <c r="D30" s="33">
        <f>C30*'Расчет дотаций'!C33</f>
        <v>0</v>
      </c>
      <c r="E30" s="32">
        <f t="shared" si="1"/>
        <v>0</v>
      </c>
      <c r="F30" s="33">
        <f>'Расчет дотаций'!F33-1</f>
        <v>0.18431381844038874</v>
      </c>
      <c r="G30" s="33">
        <f>F30*'Расчет дотаций'!G33</f>
        <v>1.8431381844038874</v>
      </c>
      <c r="H30" s="32">
        <f t="shared" si="2"/>
        <v>1334.6231201481535</v>
      </c>
      <c r="I30" s="33">
        <f>'Расчет дотаций'!J33-1</f>
        <v>-1.5789473684210575E-2</v>
      </c>
      <c r="J30" s="33">
        <f>I30*'Расчет дотаций'!K33</f>
        <v>-0.23684210526315863</v>
      </c>
      <c r="K30" s="32">
        <f t="shared" si="3"/>
        <v>-171.49823718236647</v>
      </c>
      <c r="L30" s="33">
        <f>'Расчет дотаций'!N33-1</f>
        <v>-0.51087887613500094</v>
      </c>
      <c r="M30" s="33">
        <f>L30*'Расчет дотаций'!O33</f>
        <v>-2.5543943806750047</v>
      </c>
      <c r="N30" s="32">
        <f t="shared" si="4"/>
        <v>-1849.6463408292864</v>
      </c>
      <c r="O30" s="33">
        <f>'Расчет дотаций'!R33-1</f>
        <v>0.13220338983050839</v>
      </c>
      <c r="P30" s="33">
        <f>O30*'Расчет дотаций'!S33</f>
        <v>1.3220338983050839</v>
      </c>
      <c r="Q30" s="32">
        <f t="shared" si="6"/>
        <v>957.28959511964649</v>
      </c>
      <c r="R30" s="33">
        <f>'Расчет дотаций'!V33-1</f>
        <v>0.15529066345063236</v>
      </c>
      <c r="S30" s="33">
        <f>R30*'Расчет дотаций'!W33</f>
        <v>1.5529066345063236</v>
      </c>
      <c r="T30" s="32">
        <f t="shared" si="7"/>
        <v>1124.465390268015</v>
      </c>
      <c r="U30" s="33">
        <f>'Расчет дотаций'!Z33-1</f>
        <v>-0.31457744916820707</v>
      </c>
      <c r="V30" s="33">
        <f>U30*'Расчет дотаций'!AA33</f>
        <v>-3.1457744916820705</v>
      </c>
      <c r="W30" s="32">
        <f t="shared" si="8"/>
        <v>-2277.866848452853</v>
      </c>
      <c r="X30" s="33">
        <f>'Расчет дотаций'!AD33-1</f>
        <v>0.208549019607843</v>
      </c>
      <c r="Y30" s="33">
        <f>X30*'Расчет дотаций'!AE33</f>
        <v>2.502588235294116</v>
      </c>
      <c r="Z30" s="32">
        <f t="shared" si="9"/>
        <v>1812.1333209286909</v>
      </c>
      <c r="AA30" s="31">
        <f t="shared" si="10"/>
        <v>1.2836559748891772</v>
      </c>
    </row>
    <row r="31" spans="1:27" ht="15" customHeight="1">
      <c r="A31" s="17" t="s">
        <v>30</v>
      </c>
      <c r="B31" s="29">
        <f>'Расчет дотаций'!AI34</f>
        <v>-1621.5999999999985</v>
      </c>
      <c r="C31" s="33">
        <f>'Расчет дотаций'!B34-1</f>
        <v>0</v>
      </c>
      <c r="D31" s="33">
        <f>C31*'Расчет дотаций'!C34</f>
        <v>0</v>
      </c>
      <c r="E31" s="32">
        <f t="shared" si="1"/>
        <v>0</v>
      </c>
      <c r="F31" s="33">
        <f>'Расчет дотаций'!F34-1</f>
        <v>5.3106091874952188E-2</v>
      </c>
      <c r="G31" s="33">
        <f>F31*'Расчет дотаций'!G34</f>
        <v>0.53106091874952188</v>
      </c>
      <c r="H31" s="32">
        <f t="shared" si="2"/>
        <v>306.57636218049709</v>
      </c>
      <c r="I31" s="33">
        <f>'Расчет дотаций'!J34-1</f>
        <v>-9.4736842105263119E-2</v>
      </c>
      <c r="J31" s="33">
        <f>I31*'Расчет дотаций'!K34</f>
        <v>-1.4210526315789469</v>
      </c>
      <c r="K31" s="32">
        <f t="shared" si="3"/>
        <v>-820.36002062124612</v>
      </c>
      <c r="L31" s="33">
        <f>'Расчет дотаций'!N34-1</f>
        <v>-0.5566693245244333</v>
      </c>
      <c r="M31" s="33">
        <f>L31*'Расчет дотаций'!O34</f>
        <v>-2.7833466226221666</v>
      </c>
      <c r="N31" s="32">
        <f t="shared" si="4"/>
        <v>-1606.7992430325016</v>
      </c>
      <c r="O31" s="33">
        <f>'Расчет дотаций'!R34-1</f>
        <v>0.20038404726735592</v>
      </c>
      <c r="P31" s="33">
        <f>O31*'Расчет дотаций'!S34</f>
        <v>2.0038404726735592</v>
      </c>
      <c r="Q31" s="32">
        <f t="shared" si="6"/>
        <v>1156.7978377110821</v>
      </c>
      <c r="R31" s="33">
        <f>'Расчет дотаций'!V34-1</f>
        <v>-1.6854613201101598E-2</v>
      </c>
      <c r="S31" s="33">
        <f>R31*'Расчет дотаций'!W34</f>
        <v>-0.16854613201101598</v>
      </c>
      <c r="T31" s="32">
        <f t="shared" si="7"/>
        <v>-97.300061418947379</v>
      </c>
      <c r="U31" s="33">
        <f>'Расчет дотаций'!Z34-1</f>
        <v>-0.12531406607307949</v>
      </c>
      <c r="V31" s="33">
        <f>U31*'Расчет дотаций'!AA34</f>
        <v>-1.2531406607307949</v>
      </c>
      <c r="W31" s="32">
        <f t="shared" si="8"/>
        <v>-723.42605434408551</v>
      </c>
      <c r="X31" s="33">
        <f>'Расчет дотаций'!AD34-1</f>
        <v>2.3516642547033229E-2</v>
      </c>
      <c r="Y31" s="33">
        <f>X31*'Расчет дотаций'!AE34</f>
        <v>0.28219971056439874</v>
      </c>
      <c r="Z31" s="32">
        <f t="shared" si="9"/>
        <v>162.91117952520293</v>
      </c>
      <c r="AA31" s="31">
        <f t="shared" si="10"/>
        <v>-2.8089849449554443</v>
      </c>
    </row>
    <row r="32" spans="1:27" ht="15" customHeight="1">
      <c r="A32" s="17" t="s">
        <v>31</v>
      </c>
      <c r="B32" s="29">
        <f>'Расчет дотаций'!AI35</f>
        <v>-1532.1999999999971</v>
      </c>
      <c r="C32" s="33">
        <f>'Расчет дотаций'!B35-1</f>
        <v>0</v>
      </c>
      <c r="D32" s="33">
        <f>C32*'Расчет дотаций'!C35</f>
        <v>0</v>
      </c>
      <c r="E32" s="32">
        <f t="shared" si="1"/>
        <v>0</v>
      </c>
      <c r="F32" s="33">
        <f>'Расчет дотаций'!F35-1</f>
        <v>6.0474707436768638E-2</v>
      </c>
      <c r="G32" s="33">
        <f>F32*'Расчет дотаций'!G35</f>
        <v>0.60474707436768638</v>
      </c>
      <c r="H32" s="32">
        <f t="shared" si="2"/>
        <v>401.13371898911515</v>
      </c>
      <c r="I32" s="33">
        <f>'Расчет дотаций'!J35-1</f>
        <v>-1.0000000000000009E-2</v>
      </c>
      <c r="J32" s="33">
        <f>I32*'Расчет дотаций'!K35</f>
        <v>-0.15000000000000013</v>
      </c>
      <c r="K32" s="32">
        <f t="shared" si="3"/>
        <v>-99.496236358448115</v>
      </c>
      <c r="L32" s="33">
        <f>'Расчет дотаций'!N35-1</f>
        <v>-0.2710489510489511</v>
      </c>
      <c r="M32" s="33">
        <f>L32*'Расчет дотаций'!O35</f>
        <v>-1.3552447552447555</v>
      </c>
      <c r="N32" s="32">
        <f t="shared" si="4"/>
        <v>-898.94501660919502</v>
      </c>
      <c r="O32" s="33">
        <f>'Расчет дотаций'!R35-1</f>
        <v>0.18594104308390014</v>
      </c>
      <c r="P32" s="33">
        <f>O32*'Расчет дотаций'!S35</f>
        <v>1.8594104308390014</v>
      </c>
      <c r="Q32" s="32">
        <f t="shared" si="6"/>
        <v>1233.3622647608065</v>
      </c>
      <c r="R32" s="33">
        <f>'Расчет дотаций'!V35-1</f>
        <v>-0.20473980249941859</v>
      </c>
      <c r="S32" s="33">
        <f>R32*'Расчет дотаций'!W35</f>
        <v>-2.0473980249941857</v>
      </c>
      <c r="T32" s="32">
        <f t="shared" si="7"/>
        <v>-1358.0559854309413</v>
      </c>
      <c r="U32" s="33">
        <f>'Расчет дотаций'!Z35-1</f>
        <v>-0.32827678471589916</v>
      </c>
      <c r="V32" s="33">
        <f>U32*'Расчет дотаций'!AA35</f>
        <v>-3.2827678471589916</v>
      </c>
      <c r="W32" s="32">
        <f t="shared" si="8"/>
        <v>-2177.4869708722977</v>
      </c>
      <c r="X32" s="33">
        <f>'Расчет дотаций'!AD35-1</f>
        <v>0.17177637511271415</v>
      </c>
      <c r="Y32" s="33">
        <f>X32*'Расчет дотаций'!AE35</f>
        <v>2.0613165013525698</v>
      </c>
      <c r="Z32" s="32">
        <f t="shared" si="9"/>
        <v>1367.2882255209629</v>
      </c>
      <c r="AA32" s="31">
        <f t="shared" si="10"/>
        <v>-2.3099366208386751</v>
      </c>
    </row>
    <row r="33" spans="1:28" ht="15" customHeight="1">
      <c r="A33" s="17" t="s">
        <v>1</v>
      </c>
      <c r="B33" s="29">
        <f>'Расчет дотаций'!AI36</f>
        <v>4958.8000000000029</v>
      </c>
      <c r="C33" s="33">
        <f>'Расчет дотаций'!B36-1</f>
        <v>0</v>
      </c>
      <c r="D33" s="33">
        <f>C33*'Расчет дотаций'!C36</f>
        <v>0</v>
      </c>
      <c r="E33" s="32">
        <f t="shared" si="1"/>
        <v>0</v>
      </c>
      <c r="F33" s="33">
        <f>'Расчет дотаций'!F36-1</f>
        <v>8.7507297769555015E-2</v>
      </c>
      <c r="G33" s="33">
        <f>F33*'Расчет дотаций'!G36</f>
        <v>0.87507297769555015</v>
      </c>
      <c r="H33" s="32">
        <f t="shared" si="2"/>
        <v>710.27564483302842</v>
      </c>
      <c r="I33" s="33">
        <f>'Расчет дотаций'!J36-1</f>
        <v>7.4999999999999956E-2</v>
      </c>
      <c r="J33" s="33">
        <f>I33*'Расчет дотаций'!K36</f>
        <v>1.1249999999999993</v>
      </c>
      <c r="K33" s="32">
        <f t="shared" si="3"/>
        <v>913.13538505260567</v>
      </c>
      <c r="L33" s="33">
        <f>'Расчет дотаций'!N36-1</f>
        <v>4.3234105535039369E-2</v>
      </c>
      <c r="M33" s="33">
        <f>L33*'Расчет дотаций'!O36</f>
        <v>0.21617052767519684</v>
      </c>
      <c r="N33" s="32">
        <f t="shared" si="4"/>
        <v>175.46040713396974</v>
      </c>
      <c r="O33" s="33">
        <f>'Расчет дотаций'!R36-1</f>
        <v>0.21100995732574668</v>
      </c>
      <c r="P33" s="33">
        <f>O33*'Расчет дотаций'!S36</f>
        <v>2.1100995732574668</v>
      </c>
      <c r="Q33" s="32">
        <f t="shared" si="6"/>
        <v>1712.7169656229307</v>
      </c>
      <c r="R33" s="33">
        <f>'Расчет дотаций'!V36-1</f>
        <v>4.1958651064948782E-2</v>
      </c>
      <c r="S33" s="33">
        <f>R33*'Расчет дотаций'!W36</f>
        <v>0.41958651064948782</v>
      </c>
      <c r="T33" s="32">
        <f t="shared" si="7"/>
        <v>340.56825774648848</v>
      </c>
      <c r="U33" s="33">
        <f>'Расчет дотаций'!Z36-1</f>
        <v>-2.0142316784869996E-2</v>
      </c>
      <c r="V33" s="33">
        <f>U33*'Расчет дотаций'!AA36</f>
        <v>-0.20142316784869996</v>
      </c>
      <c r="W33" s="32">
        <f t="shared" si="8"/>
        <v>-163.49033060625632</v>
      </c>
      <c r="X33" s="33">
        <f>'Расчет дотаций'!AD36-1</f>
        <v>0.13040238450074515</v>
      </c>
      <c r="Y33" s="33">
        <f>X33*'Расчет дотаций'!AE36</f>
        <v>1.5648286140089418</v>
      </c>
      <c r="Z33" s="32">
        <f t="shared" si="9"/>
        <v>1270.1336702172366</v>
      </c>
      <c r="AA33" s="31">
        <f t="shared" si="10"/>
        <v>6.1093350354379421</v>
      </c>
    </row>
    <row r="34" spans="1:28" ht="15" customHeight="1">
      <c r="A34" s="17" t="s">
        <v>32</v>
      </c>
      <c r="B34" s="29">
        <f>'Расчет дотаций'!AI37</f>
        <v>3655.5999999999985</v>
      </c>
      <c r="C34" s="33">
        <f>'Расчет дотаций'!B37-1</f>
        <v>0</v>
      </c>
      <c r="D34" s="33">
        <f>C34*'Расчет дотаций'!C37</f>
        <v>0</v>
      </c>
      <c r="E34" s="32">
        <f t="shared" si="1"/>
        <v>0</v>
      </c>
      <c r="F34" s="33">
        <f>'Расчет дотаций'!F37-1</f>
        <v>4.9828693542797842E-2</v>
      </c>
      <c r="G34" s="33">
        <f>F34*'Расчет дотаций'!G37</f>
        <v>0.49828693542797842</v>
      </c>
      <c r="H34" s="32">
        <f t="shared" si="2"/>
        <v>287.83650880109536</v>
      </c>
      <c r="I34" s="33">
        <f>'Расчет дотаций'!J37-1</f>
        <v>0.19999999999999996</v>
      </c>
      <c r="J34" s="33">
        <f>I34*'Расчет дотаций'!K37</f>
        <v>2.9999999999999991</v>
      </c>
      <c r="K34" s="32">
        <f t="shared" si="3"/>
        <v>1732.9563851832036</v>
      </c>
      <c r="L34" s="33">
        <f>'Расчет дотаций'!N37-1</f>
        <v>-0.43601036269430049</v>
      </c>
      <c r="M34" s="33">
        <f>L34*'Расчет дотаций'!O37</f>
        <v>-2.1800518134715023</v>
      </c>
      <c r="N34" s="32">
        <f t="shared" si="4"/>
        <v>-1259.3115700618878</v>
      </c>
      <c r="O34" s="33">
        <f>'Расчет дотаций'!R37-1</f>
        <v>0.21463414634146338</v>
      </c>
      <c r="P34" s="33">
        <f>O34*'Расчет дотаций'!S37</f>
        <v>2.1463414634146338</v>
      </c>
      <c r="Q34" s="32">
        <f t="shared" si="6"/>
        <v>1239.8387146026173</v>
      </c>
      <c r="R34" s="33">
        <f>'Расчет дотаций'!V37-1</f>
        <v>3.6022242049582598E-2</v>
      </c>
      <c r="S34" s="33">
        <f>R34*'Расчет дотаций'!W37</f>
        <v>0.36022242049582598</v>
      </c>
      <c r="T34" s="32">
        <f t="shared" si="7"/>
        <v>208.0832478947969</v>
      </c>
      <c r="U34" s="33">
        <f>'Расчет дотаций'!Z37-1</f>
        <v>3.2444696539988271E-3</v>
      </c>
      <c r="V34" s="33">
        <f>U34*'Расчет дотаций'!AA37</f>
        <v>3.2444696539988271E-2</v>
      </c>
      <c r="W34" s="32">
        <f t="shared" si="8"/>
        <v>18.741748011434694</v>
      </c>
      <c r="X34" s="33">
        <f>'Расчет дотаций'!AD37-1</f>
        <v>0.20592771084337347</v>
      </c>
      <c r="Y34" s="33">
        <f>X34*'Расчет дотаций'!AE37</f>
        <v>2.4711325301204816</v>
      </c>
      <c r="Z34" s="32">
        <f t="shared" si="9"/>
        <v>1427.4549655687383</v>
      </c>
      <c r="AA34" s="31">
        <f t="shared" si="10"/>
        <v>6.3283762325274049</v>
      </c>
    </row>
    <row r="35" spans="1:28" ht="15" customHeight="1">
      <c r="A35" s="17" t="s">
        <v>33</v>
      </c>
      <c r="B35" s="29">
        <f>'Расчет дотаций'!AI38</f>
        <v>-1188.7000000000007</v>
      </c>
      <c r="C35" s="33">
        <f>'Расчет дотаций'!B38-1</f>
        <v>0</v>
      </c>
      <c r="D35" s="33">
        <f>C35*'Расчет дотаций'!C38</f>
        <v>0</v>
      </c>
      <c r="E35" s="32">
        <f t="shared" si="1"/>
        <v>0</v>
      </c>
      <c r="F35" s="33">
        <f>'Расчет дотаций'!F38-1</f>
        <v>0.18924966026014367</v>
      </c>
      <c r="G35" s="33">
        <f>F35*'Расчет дотаций'!G38</f>
        <v>1.8924966026014367</v>
      </c>
      <c r="H35" s="32">
        <f t="shared" si="2"/>
        <v>612.28055268519108</v>
      </c>
      <c r="I35" s="33">
        <f>'Расчет дотаций'!J38-1</f>
        <v>-6.2499999999999778E-3</v>
      </c>
      <c r="J35" s="33">
        <f>I35*'Расчет дотаций'!K38</f>
        <v>-9.3749999999999667E-2</v>
      </c>
      <c r="K35" s="32">
        <f t="shared" si="3"/>
        <v>-30.330993321378916</v>
      </c>
      <c r="L35" s="33">
        <f>'Расчет дотаций'!N38-1</f>
        <v>-0.36339285714285718</v>
      </c>
      <c r="M35" s="33">
        <f>L35*'Расчет дотаций'!O38</f>
        <v>-1.816964285714286</v>
      </c>
      <c r="N35" s="32">
        <f t="shared" si="4"/>
        <v>-587.8435372286317</v>
      </c>
      <c r="O35" s="33">
        <f>'Расчет дотаций'!R38-1</f>
        <v>3.2634032634032861E-2</v>
      </c>
      <c r="P35" s="33">
        <f>O35*'Расчет дотаций'!S38</f>
        <v>0.32634032634032861</v>
      </c>
      <c r="Q35" s="32">
        <f t="shared" si="6"/>
        <v>105.58108009306835</v>
      </c>
      <c r="R35" s="33">
        <f>'Расчет дотаций'!V38-1</f>
        <v>-1.3847400124627818E-2</v>
      </c>
      <c r="S35" s="33">
        <f>R35*'Расчет дотаций'!W38</f>
        <v>-0.13847400124627818</v>
      </c>
      <c r="T35" s="32">
        <f t="shared" si="7"/>
        <v>-44.80057607451193</v>
      </c>
      <c r="U35" s="33">
        <f>'Расчет дотаций'!Z38-1</f>
        <v>-0.35865853159166283</v>
      </c>
      <c r="V35" s="33">
        <f>U35*'Расчет дотаций'!AA38</f>
        <v>-3.5865853159166283</v>
      </c>
      <c r="W35" s="32">
        <f t="shared" si="8"/>
        <v>-1160.3700828119822</v>
      </c>
      <c r="X35" s="33">
        <f>'Расчет дотаций'!AD38-1</f>
        <v>-2.1434460016488077E-2</v>
      </c>
      <c r="Y35" s="33">
        <f>X35*'Расчет дотаций'!AE38</f>
        <v>-0.25721352019785693</v>
      </c>
      <c r="Z35" s="32">
        <f t="shared" si="9"/>
        <v>-83.216443341755593</v>
      </c>
      <c r="AA35" s="31">
        <f t="shared" si="10"/>
        <v>-3.6741501941332837</v>
      </c>
    </row>
    <row r="36" spans="1:28" ht="15" customHeight="1">
      <c r="A36" s="17" t="s">
        <v>34</v>
      </c>
      <c r="B36" s="29">
        <f>'Расчет дотаций'!AI39</f>
        <v>1264.6000000000058</v>
      </c>
      <c r="C36" s="33">
        <f>'Расчет дотаций'!B39-1</f>
        <v>0</v>
      </c>
      <c r="D36" s="33">
        <f>C36*'Расчет дотаций'!C39</f>
        <v>0</v>
      </c>
      <c r="E36" s="32">
        <f t="shared" si="1"/>
        <v>0</v>
      </c>
      <c r="F36" s="33">
        <f>'Расчет дотаций'!F39-1</f>
        <v>7.2073961174394352E-2</v>
      </c>
      <c r="G36" s="33">
        <f>F36*'Расчет дотаций'!G39</f>
        <v>0.72073961174394352</v>
      </c>
      <c r="H36" s="32">
        <f t="shared" si="2"/>
        <v>573.18009974520055</v>
      </c>
      <c r="I36" s="33">
        <f>'Расчет дотаций'!J39-1</f>
        <v>0.16874999999999996</v>
      </c>
      <c r="J36" s="33">
        <f>I36*'Расчет дотаций'!K39</f>
        <v>2.5312499999999991</v>
      </c>
      <c r="K36" s="32">
        <f t="shared" si="3"/>
        <v>2013.0184380589933</v>
      </c>
      <c r="L36" s="33">
        <f>'Расчет дотаций'!N39-1</f>
        <v>-0.8260798894713316</v>
      </c>
      <c r="M36" s="33">
        <f>L36*'Расчет дотаций'!O39</f>
        <v>-4.1303994473566581</v>
      </c>
      <c r="N36" s="32">
        <f t="shared" si="4"/>
        <v>-3284.7684914874594</v>
      </c>
      <c r="O36" s="33">
        <f>'Расчет дотаций'!R39-1</f>
        <v>5.4209919261822392E-2</v>
      </c>
      <c r="P36" s="33">
        <f>O36*'Расчет дотаций'!S39</f>
        <v>0.54209919261822392</v>
      </c>
      <c r="Q36" s="32">
        <f t="shared" si="6"/>
        <v>431.1133511100756</v>
      </c>
      <c r="R36" s="33">
        <f>'Расчет дотаций'!V39-1</f>
        <v>-4.1629891144454256E-2</v>
      </c>
      <c r="S36" s="33">
        <f>R36*'Расчет дотаций'!W39</f>
        <v>-0.41629891144454256</v>
      </c>
      <c r="T36" s="32">
        <f t="shared" si="7"/>
        <v>-331.06859633847012</v>
      </c>
      <c r="U36" s="33">
        <f>'Расчет дотаций'!Z39-1</f>
        <v>3.9215686274518546E-4</v>
      </c>
      <c r="V36" s="33">
        <f>U36*'Расчет дотаций'!AA39</f>
        <v>3.9215686274518546E-3</v>
      </c>
      <c r="W36" s="32">
        <f t="shared" si="8"/>
        <v>3.1186923271799647</v>
      </c>
      <c r="X36" s="33">
        <f>'Расчет дотаций'!AD39-1</f>
        <v>0.19490388913723744</v>
      </c>
      <c r="Y36" s="33">
        <f>X36*'Расчет дотаций'!AE39</f>
        <v>2.3388466696468493</v>
      </c>
      <c r="Z36" s="32">
        <f t="shared" si="9"/>
        <v>1860.0065065844858</v>
      </c>
      <c r="AA36" s="31">
        <f t="shared" si="10"/>
        <v>1.590158683835267</v>
      </c>
    </row>
    <row r="37" spans="1:28" ht="15" customHeight="1">
      <c r="A37" s="17" t="s">
        <v>35</v>
      </c>
      <c r="B37" s="29">
        <f>'Расчет дотаций'!AI40</f>
        <v>506.90000000000146</v>
      </c>
      <c r="C37" s="33">
        <f>'Расчет дотаций'!B40-1</f>
        <v>0</v>
      </c>
      <c r="D37" s="33">
        <f>C37*'Расчет дотаций'!C40</f>
        <v>0</v>
      </c>
      <c r="E37" s="32">
        <f t="shared" si="1"/>
        <v>0</v>
      </c>
      <c r="F37" s="33">
        <f>'Расчет дотаций'!F40-1</f>
        <v>0.14584482529560239</v>
      </c>
      <c r="G37" s="33">
        <f>F37*'Расчет дотаций'!G40</f>
        <v>1.4584482529560239</v>
      </c>
      <c r="H37" s="32">
        <f t="shared" si="2"/>
        <v>1052.3632954820507</v>
      </c>
      <c r="I37" s="33">
        <f>'Расчет дотаций'!J40-1</f>
        <v>-6.315789473684208E-2</v>
      </c>
      <c r="J37" s="33">
        <f>I37*'Расчет дотаций'!K40</f>
        <v>-0.94736842105263119</v>
      </c>
      <c r="K37" s="32">
        <f t="shared" si="3"/>
        <v>-683.586648750736</v>
      </c>
      <c r="L37" s="33">
        <f>'Расчет дотаций'!N40-1</f>
        <v>-0.40232875015483716</v>
      </c>
      <c r="M37" s="33">
        <f>L37*'Расчет дотаций'!O40</f>
        <v>-2.0116437507741858</v>
      </c>
      <c r="N37" s="32">
        <f t="shared" si="4"/>
        <v>-1451.5290772983142</v>
      </c>
      <c r="O37" s="33">
        <f>'Расчет дотаций'!R40-1</f>
        <v>-3.0409356725146108E-2</v>
      </c>
      <c r="P37" s="33">
        <f>O37*'Расчет дотаций'!S40</f>
        <v>-0.30409356725146108</v>
      </c>
      <c r="Q37" s="32">
        <f t="shared" si="6"/>
        <v>-219.42287490764309</v>
      </c>
      <c r="R37" s="33">
        <f>'Расчет дотаций'!V40-1</f>
        <v>0</v>
      </c>
      <c r="S37" s="33">
        <f>R37*'Расчет дотаций'!W40</f>
        <v>0</v>
      </c>
      <c r="T37" s="32">
        <f t="shared" si="7"/>
        <v>0</v>
      </c>
      <c r="U37" s="33">
        <f>'Расчет дотаций'!Z40-1</f>
        <v>-2.6399999999870971E-5</v>
      </c>
      <c r="V37" s="33">
        <f>U37*'Расчет дотаций'!AA40</f>
        <v>-2.6399999999870971E-4</v>
      </c>
      <c r="W37" s="32">
        <f t="shared" si="8"/>
        <v>-0.19049281278427416</v>
      </c>
      <c r="X37" s="33">
        <f>'Расчет дотаций'!AD40-1</f>
        <v>0.20895196506550207</v>
      </c>
      <c r="Y37" s="33">
        <f>X37*'Расчет дотаций'!AE40</f>
        <v>2.5074235807860248</v>
      </c>
      <c r="Z37" s="32">
        <f t="shared" si="9"/>
        <v>1809.265798287428</v>
      </c>
      <c r="AA37" s="31">
        <f t="shared" si="10"/>
        <v>0.70250209466377189</v>
      </c>
    </row>
    <row r="38" spans="1:28" ht="15" customHeight="1">
      <c r="A38" s="17" t="s">
        <v>36</v>
      </c>
      <c r="B38" s="29">
        <f>'Расчет дотаций'!AI41</f>
        <v>483</v>
      </c>
      <c r="C38" s="33">
        <f>'Расчет дотаций'!B41-1</f>
        <v>0</v>
      </c>
      <c r="D38" s="33">
        <f>C38*'Расчет дотаций'!C41</f>
        <v>0</v>
      </c>
      <c r="E38" s="32">
        <f t="shared" si="1"/>
        <v>0</v>
      </c>
      <c r="F38" s="33">
        <f>'Расчет дотаций'!F41-1</f>
        <v>0.13220247383444339</v>
      </c>
      <c r="G38" s="33">
        <f>F38*'Расчет дотаций'!G41</f>
        <v>1.3220247383444339</v>
      </c>
      <c r="H38" s="32">
        <f t="shared" si="2"/>
        <v>991.50873941203804</v>
      </c>
      <c r="I38" s="33">
        <f>'Расчет дотаций'!J41-1</f>
        <v>0.13809523809523805</v>
      </c>
      <c r="J38" s="33">
        <f>I38*'Расчет дотаций'!K41</f>
        <v>2.0714285714285707</v>
      </c>
      <c r="K38" s="32">
        <f t="shared" si="3"/>
        <v>1553.5560508581978</v>
      </c>
      <c r="L38" s="33">
        <f>'Расчет дотаций'!N41-1</f>
        <v>6.1387625314666794E-2</v>
      </c>
      <c r="M38" s="33">
        <f>L38*'Расчет дотаций'!O41</f>
        <v>0.30693812657333397</v>
      </c>
      <c r="N38" s="32">
        <f t="shared" si="4"/>
        <v>230.20131630617777</v>
      </c>
      <c r="O38" s="33">
        <f>'Расчет дотаций'!R41-1</f>
        <v>1.0371650821089151E-2</v>
      </c>
      <c r="P38" s="33">
        <f>O38*'Расчет дотаций'!S41</f>
        <v>0.10371650821089151</v>
      </c>
      <c r="Q38" s="32">
        <f t="shared" si="6"/>
        <v>77.78661119547597</v>
      </c>
      <c r="R38" s="33">
        <f>'Расчет дотаций'!V41-1</f>
        <v>-0.22273618244776971</v>
      </c>
      <c r="S38" s="33">
        <f>R38*'Расчет дотаций'!W41</f>
        <v>-2.2273618244776969</v>
      </c>
      <c r="T38" s="32">
        <f t="shared" si="7"/>
        <v>-1670.5048330396673</v>
      </c>
      <c r="U38" s="33">
        <f>'Расчет дотаций'!Z41-1</f>
        <v>-0.24736273328068503</v>
      </c>
      <c r="V38" s="33">
        <f>U38*'Расчет дотаций'!AA41</f>
        <v>-2.4736273328068501</v>
      </c>
      <c r="W38" s="32">
        <f t="shared" si="8"/>
        <v>-1855.2021360794593</v>
      </c>
      <c r="X38" s="33">
        <f>'Расчет дотаций'!AD41-1</f>
        <v>0.12840729894120306</v>
      </c>
      <c r="Y38" s="33">
        <f>X38*'Расчет дотаций'!AE41</f>
        <v>1.5408875872944368</v>
      </c>
      <c r="Z38" s="32">
        <f t="shared" si="9"/>
        <v>1155.6542513472371</v>
      </c>
      <c r="AA38" s="31">
        <f t="shared" si="10"/>
        <v>0.64400637456711962</v>
      </c>
    </row>
    <row r="39" spans="1:28" ht="15" customHeight="1">
      <c r="A39" s="17" t="s">
        <v>37</v>
      </c>
      <c r="B39" s="29">
        <f>'Расчет дотаций'!AI42</f>
        <v>5288.3000000000029</v>
      </c>
      <c r="C39" s="33">
        <f>'Расчет дотаций'!B42-1</f>
        <v>0</v>
      </c>
      <c r="D39" s="33">
        <f>C39*'Расчет дотаций'!C42</f>
        <v>0</v>
      </c>
      <c r="E39" s="32">
        <f t="shared" si="1"/>
        <v>0</v>
      </c>
      <c r="F39" s="33">
        <f>'Расчет дотаций'!F42-1</f>
        <v>4.153674656884454E-2</v>
      </c>
      <c r="G39" s="33">
        <f>F39*'Расчет дотаций'!G42</f>
        <v>0.4153674656884454</v>
      </c>
      <c r="H39" s="32">
        <f t="shared" si="2"/>
        <v>500.41747766670716</v>
      </c>
      <c r="I39" s="33">
        <f>'Расчет дотаций'!J42-1</f>
        <v>-2.5000000000000022E-2</v>
      </c>
      <c r="J39" s="33">
        <f>I39*'Расчет дотаций'!K42</f>
        <v>-0.37500000000000033</v>
      </c>
      <c r="K39" s="32">
        <f t="shared" si="3"/>
        <v>-451.78443095919044</v>
      </c>
      <c r="L39" s="33">
        <f>'Расчет дотаций'!N42-1</f>
        <v>0.2007519424706139</v>
      </c>
      <c r="M39" s="33">
        <f>L39*'Расчет дотаций'!O42</f>
        <v>1.0037597123530695</v>
      </c>
      <c r="N39" s="32">
        <f t="shared" si="4"/>
        <v>1209.288027907178</v>
      </c>
      <c r="O39" s="33">
        <f>'Расчет дотаций'!R42-1</f>
        <v>5.4140127388535131E-2</v>
      </c>
      <c r="P39" s="33">
        <f>O39*'Расчет дотаций'!S42</f>
        <v>0.54140127388535131</v>
      </c>
      <c r="Q39" s="32">
        <f t="shared" si="6"/>
        <v>652.25777718099744</v>
      </c>
      <c r="R39" s="33">
        <f>'Расчет дотаций'!V42-1</f>
        <v>1.8006256543197541E-2</v>
      </c>
      <c r="S39" s="33">
        <f>R39*'Расчет дотаций'!W42</f>
        <v>0.18006256543197541</v>
      </c>
      <c r="T39" s="32">
        <f t="shared" si="7"/>
        <v>216.93190309529851</v>
      </c>
      <c r="U39" s="33">
        <f>'Расчет дотаций'!Z42-1</f>
        <v>1.4369786839666387E-2</v>
      </c>
      <c r="V39" s="33">
        <f>U39*'Расчет дотаций'!AA42</f>
        <v>0.14369786839666387</v>
      </c>
      <c r="W39" s="32">
        <f t="shared" si="8"/>
        <v>173.121225876361</v>
      </c>
      <c r="X39" s="33">
        <f>'Расчет дотаций'!AD42-1</f>
        <v>0.20668513388734988</v>
      </c>
      <c r="Y39" s="33">
        <f>X39*'Расчет дотаций'!AE42</f>
        <v>2.4802216066481986</v>
      </c>
      <c r="Z39" s="32">
        <f t="shared" si="9"/>
        <v>2988.0680192326517</v>
      </c>
      <c r="AA39" s="31">
        <f t="shared" si="10"/>
        <v>4.3895104924037032</v>
      </c>
    </row>
    <row r="40" spans="1:28" ht="15" customHeight="1">
      <c r="A40" s="17" t="s">
        <v>38</v>
      </c>
      <c r="B40" s="29">
        <f>'Расчет дотаций'!AI43</f>
        <v>2287.6999999999971</v>
      </c>
      <c r="C40" s="33">
        <f>'Расчет дотаций'!B43-1</f>
        <v>0</v>
      </c>
      <c r="D40" s="33">
        <f>C40*'Расчет дотаций'!C43</f>
        <v>0</v>
      </c>
      <c r="E40" s="32">
        <f t="shared" si="1"/>
        <v>0</v>
      </c>
      <c r="F40" s="33">
        <f>'Расчет дотаций'!F43-1</f>
        <v>6.3084554168927554E-2</v>
      </c>
      <c r="G40" s="33">
        <f>F40*'Расчет дотаций'!G43</f>
        <v>0.63084554168927554</v>
      </c>
      <c r="H40" s="32">
        <f t="shared" si="2"/>
        <v>393.3086522908273</v>
      </c>
      <c r="I40" s="33">
        <f>'Расчет дотаций'!J43-1</f>
        <v>2.6789473684210474E-2</v>
      </c>
      <c r="J40" s="33">
        <f>I40*'Расчет дотаций'!K43</f>
        <v>0.40184210526315711</v>
      </c>
      <c r="K40" s="32">
        <f t="shared" si="3"/>
        <v>250.5335560136335</v>
      </c>
      <c r="L40" s="33">
        <f>'Расчет дотаций'!N43-1</f>
        <v>-0.26464503484320556</v>
      </c>
      <c r="M40" s="33">
        <f>L40*'Расчет дотаций'!O43</f>
        <v>-1.3232251742160277</v>
      </c>
      <c r="N40" s="32">
        <f t="shared" si="4"/>
        <v>-824.98151378636987</v>
      </c>
      <c r="O40" s="33">
        <f>'Расчет дотаций'!R43-1</f>
        <v>2.0833333333333481E-2</v>
      </c>
      <c r="P40" s="33">
        <f>O40*'Расчет дотаций'!S43</f>
        <v>0.20833333333333481</v>
      </c>
      <c r="Q40" s="32">
        <f t="shared" si="6"/>
        <v>129.88805840043332</v>
      </c>
      <c r="R40" s="33">
        <f>'Расчет дотаций'!V43-1</f>
        <v>0.20191182935621699</v>
      </c>
      <c r="S40" s="33">
        <f>R40*'Расчет дотаций'!W43</f>
        <v>2.0191182935621699</v>
      </c>
      <c r="T40" s="32">
        <f t="shared" si="7"/>
        <v>1258.8449031916055</v>
      </c>
      <c r="U40" s="33">
        <f>'Расчет дотаций'!Z43-1</f>
        <v>-5.0740999544280796E-2</v>
      </c>
      <c r="V40" s="33">
        <f>U40*'Расчет дотаций'!AA43</f>
        <v>-0.50740999544280796</v>
      </c>
      <c r="W40" s="32">
        <f t="shared" si="8"/>
        <v>-316.35119578098517</v>
      </c>
      <c r="X40" s="33">
        <f>'Расчет дотаций'!AD43-1</f>
        <v>0.18665345226296659</v>
      </c>
      <c r="Y40" s="33">
        <f>X40*'Расчет дотаций'!AE43</f>
        <v>2.2398414271555991</v>
      </c>
      <c r="Z40" s="32">
        <f t="shared" si="9"/>
        <v>1396.4575396708524</v>
      </c>
      <c r="AA40" s="31">
        <f t="shared" si="10"/>
        <v>3.6693455313447005</v>
      </c>
    </row>
    <row r="41" spans="1:28" ht="15" customHeight="1">
      <c r="A41" s="17" t="s">
        <v>2</v>
      </c>
      <c r="B41" s="29">
        <f>'Расчет дотаций'!AI44</f>
        <v>638.90000000000146</v>
      </c>
      <c r="C41" s="33">
        <f>'Расчет дотаций'!B44-1</f>
        <v>0</v>
      </c>
      <c r="D41" s="33">
        <f>C41*'Расчет дотаций'!C44</f>
        <v>0</v>
      </c>
      <c r="E41" s="32">
        <f t="shared" si="1"/>
        <v>0</v>
      </c>
      <c r="F41" s="33">
        <f>'Расчет дотаций'!F44-1</f>
        <v>5.8663977924007682E-2</v>
      </c>
      <c r="G41" s="33">
        <f>F41*'Расчет дотаций'!G44</f>
        <v>0.58663977924007682</v>
      </c>
      <c r="H41" s="32">
        <f t="shared" si="2"/>
        <v>335.11597966352485</v>
      </c>
      <c r="I41" s="33">
        <f>'Расчет дотаций'!J44-1</f>
        <v>1.1578947368420911E-2</v>
      </c>
      <c r="J41" s="33">
        <f>I41*'Расчет дотаций'!K44</f>
        <v>0.17368421052631366</v>
      </c>
      <c r="K41" s="32">
        <f t="shared" si="3"/>
        <v>99.21651483983652</v>
      </c>
      <c r="L41" s="33">
        <f>'Расчет дотаций'!N44-1</f>
        <v>-0.15905029359203471</v>
      </c>
      <c r="M41" s="33">
        <f>L41*'Расчет дотаций'!O44</f>
        <v>-0.79525146796017354</v>
      </c>
      <c r="N41" s="32">
        <f t="shared" si="4"/>
        <v>-454.28469768884622</v>
      </c>
      <c r="O41" s="33">
        <f>'Расчет дотаций'!R44-1</f>
        <v>2.0753266717909336E-2</v>
      </c>
      <c r="P41" s="33">
        <f>O41*'Расчет дотаций'!S44</f>
        <v>0.20753266717909336</v>
      </c>
      <c r="Q41" s="32">
        <f t="shared" si="6"/>
        <v>118.55233063805659</v>
      </c>
      <c r="R41" s="33">
        <f>'Расчет дотаций'!V44-1</f>
        <v>-5.3539949559293865E-2</v>
      </c>
      <c r="S41" s="33">
        <f>R41*'Расчет дотаций'!W44</f>
        <v>-0.53539949559293865</v>
      </c>
      <c r="T41" s="32">
        <f t="shared" si="7"/>
        <v>-305.84514181667578</v>
      </c>
      <c r="U41" s="33">
        <f>'Расчет дотаций'!Z44-1</f>
        <v>-9.3329861945579351E-2</v>
      </c>
      <c r="V41" s="33">
        <f>U41*'Расчет дотаций'!AA44</f>
        <v>-0.93329861945579351</v>
      </c>
      <c r="W41" s="32">
        <f t="shared" si="8"/>
        <v>-533.14366370226674</v>
      </c>
      <c r="X41" s="33">
        <f>'Расчет дотаций'!AD44-1</f>
        <v>0.20121034077555811</v>
      </c>
      <c r="Y41" s="33">
        <f>X41*'Расчет дотаций'!AE44</f>
        <v>2.4145240893066973</v>
      </c>
      <c r="Z41" s="32">
        <f t="shared" si="9"/>
        <v>1379.2886780663721</v>
      </c>
      <c r="AA41" s="31">
        <f t="shared" si="10"/>
        <v>1.1184311632432755</v>
      </c>
    </row>
    <row r="42" spans="1:28" ht="15" customHeight="1">
      <c r="A42" s="17" t="s">
        <v>39</v>
      </c>
      <c r="B42" s="29">
        <f>'Расчет дотаций'!AI45</f>
        <v>-346.69999999999709</v>
      </c>
      <c r="C42" s="33">
        <f>'Расчет дотаций'!B45-1</f>
        <v>0</v>
      </c>
      <c r="D42" s="33">
        <f>C42*'Расчет дотаций'!C45</f>
        <v>0</v>
      </c>
      <c r="E42" s="32">
        <f t="shared" si="1"/>
        <v>0</v>
      </c>
      <c r="F42" s="33">
        <f>'Расчет дотаций'!F45-1</f>
        <v>0.13345664263645718</v>
      </c>
      <c r="G42" s="33">
        <f>F42*'Расчет дотаций'!G45</f>
        <v>1.3345664263645718</v>
      </c>
      <c r="H42" s="32">
        <f t="shared" si="2"/>
        <v>603.7461418559318</v>
      </c>
      <c r="I42" s="33">
        <f>'Расчет дотаций'!J45-1</f>
        <v>0</v>
      </c>
      <c r="J42" s="33">
        <f>I42*'Расчет дотаций'!K45</f>
        <v>0</v>
      </c>
      <c r="K42" s="32">
        <f t="shared" si="3"/>
        <v>0</v>
      </c>
      <c r="L42" s="33">
        <f>'Расчет дотаций'!N45-1</f>
        <v>-0.76103101791175187</v>
      </c>
      <c r="M42" s="33">
        <f>L42*'Расчет дотаций'!O45</f>
        <v>-3.8051550895587596</v>
      </c>
      <c r="N42" s="32">
        <f t="shared" si="4"/>
        <v>-1721.4187762408039</v>
      </c>
      <c r="O42" s="33">
        <f>'Расчет дотаций'!R45-1</f>
        <v>3.863987635239563E-2</v>
      </c>
      <c r="P42" s="33">
        <f>O42*'Расчет дотаций'!S45</f>
        <v>0.3863987635239563</v>
      </c>
      <c r="Q42" s="32">
        <f t="shared" si="6"/>
        <v>174.80341037124427</v>
      </c>
      <c r="R42" s="33">
        <f>'Расчет дотаций'!V45-1</f>
        <v>0.18812034759583862</v>
      </c>
      <c r="S42" s="33">
        <f>R42*'Расчет дотаций'!W45</f>
        <v>1.8812034759583862</v>
      </c>
      <c r="T42" s="32">
        <f t="shared" si="7"/>
        <v>851.03994692099252</v>
      </c>
      <c r="U42" s="33">
        <f>'Расчет дотаций'!Z45-1</f>
        <v>-0.30784676127260246</v>
      </c>
      <c r="V42" s="33">
        <f>U42*'Расчет дотаций'!AA45</f>
        <v>-3.0784676127260244</v>
      </c>
      <c r="W42" s="32">
        <f t="shared" si="8"/>
        <v>-1392.6717376479614</v>
      </c>
      <c r="X42" s="33">
        <f>'Расчет дотаций'!AD45-1</f>
        <v>0.2095901639344262</v>
      </c>
      <c r="Y42" s="33">
        <f>X42*'Расчет дотаций'!AE45</f>
        <v>2.5150819672131144</v>
      </c>
      <c r="Z42" s="32">
        <f t="shared" si="9"/>
        <v>1137.8010147405994</v>
      </c>
      <c r="AA42" s="31">
        <f t="shared" si="10"/>
        <v>-0.76637206922475531</v>
      </c>
    </row>
    <row r="43" spans="1:28" ht="15" customHeight="1">
      <c r="A43" s="17" t="s">
        <v>3</v>
      </c>
      <c r="B43" s="29">
        <f>'Расчет дотаций'!AI46</f>
        <v>-763.69999999999709</v>
      </c>
      <c r="C43" s="33">
        <f>'Расчет дотаций'!B46-1</f>
        <v>0</v>
      </c>
      <c r="D43" s="33">
        <f>C43*'Расчет дотаций'!C46</f>
        <v>0</v>
      </c>
      <c r="E43" s="32">
        <f t="shared" si="1"/>
        <v>0</v>
      </c>
      <c r="F43" s="33">
        <f>'Расчет дотаций'!F46-1</f>
        <v>4.1508448962769728E-2</v>
      </c>
      <c r="G43" s="33">
        <f>F43*'Расчет дотаций'!G46</f>
        <v>0.41508448962769728</v>
      </c>
      <c r="H43" s="32">
        <f t="shared" si="2"/>
        <v>191.30750302196529</v>
      </c>
      <c r="I43" s="33">
        <f>'Расчет дотаций'!J46-1</f>
        <v>5.9880239520958112E-2</v>
      </c>
      <c r="J43" s="33">
        <f>I43*'Расчет дотаций'!K46</f>
        <v>0.89820359281437168</v>
      </c>
      <c r="K43" s="32">
        <f t="shared" si="3"/>
        <v>413.97135002755255</v>
      </c>
      <c r="L43" s="33">
        <f>'Расчет дотаций'!N46-1</f>
        <v>-0.78939108600125552</v>
      </c>
      <c r="M43" s="33">
        <f>L43*'Расчет дотаций'!O46</f>
        <v>-3.9469554300062777</v>
      </c>
      <c r="N43" s="32">
        <f t="shared" si="4"/>
        <v>-1819.1048008822154</v>
      </c>
      <c r="O43" s="33">
        <f>'Расчет дотаций'!R46-1</f>
        <v>0.20031249999999989</v>
      </c>
      <c r="P43" s="33">
        <f>O43*'Расчет дотаций'!S46</f>
        <v>2.0031249999999989</v>
      </c>
      <c r="Q43" s="32">
        <f t="shared" si="6"/>
        <v>923.21648138332023</v>
      </c>
      <c r="R43" s="33">
        <f>'Расчет дотаций'!V46-1</f>
        <v>-3.1338116911034386E-2</v>
      </c>
      <c r="S43" s="33">
        <f>R43*'Расчет дотаций'!W46</f>
        <v>-0.31338116911034386</v>
      </c>
      <c r="T43" s="32">
        <f t="shared" si="7"/>
        <v>-144.43365255680152</v>
      </c>
      <c r="U43" s="33">
        <f>'Расчет дотаций'!Z46-1</f>
        <v>-0.22667022900763356</v>
      </c>
      <c r="V43" s="33">
        <f>U43*'Расчет дотаций'!AA46</f>
        <v>-2.2667022900763358</v>
      </c>
      <c r="W43" s="32">
        <f t="shared" si="8"/>
        <v>-1044.6961186085691</v>
      </c>
      <c r="X43" s="33">
        <f>'Расчет дотаций'!AD46-1</f>
        <v>0.12946729602157792</v>
      </c>
      <c r="Y43" s="33">
        <f>X43*'Расчет дотаций'!AE46</f>
        <v>1.553607552258935</v>
      </c>
      <c r="Z43" s="32">
        <f t="shared" si="9"/>
        <v>716.03923761475073</v>
      </c>
      <c r="AA43" s="31">
        <f t="shared" si="10"/>
        <v>-1.6570182544919545</v>
      </c>
    </row>
    <row r="44" spans="1:28" ht="15" customHeight="1">
      <c r="A44" s="17" t="s">
        <v>40</v>
      </c>
      <c r="B44" s="29">
        <f>'Расчет дотаций'!AI47</f>
        <v>462.59999999999854</v>
      </c>
      <c r="C44" s="33">
        <f>'Расчет дотаций'!B47-1</f>
        <v>0</v>
      </c>
      <c r="D44" s="33">
        <f>C44*'Расчет дотаций'!C47</f>
        <v>0</v>
      </c>
      <c r="E44" s="32">
        <f t="shared" si="1"/>
        <v>0</v>
      </c>
      <c r="F44" s="33">
        <f>'Расчет дотаций'!F47-1</f>
        <v>3.9739684297976918E-3</v>
      </c>
      <c r="G44" s="33">
        <f>F44*'Расчет дотаций'!G47</f>
        <v>3.9739684297976918E-2</v>
      </c>
      <c r="H44" s="32">
        <f t="shared" si="2"/>
        <v>30.234931061921657</v>
      </c>
      <c r="I44" s="33">
        <f>'Расчет дотаций'!J47-1</f>
        <v>0.11874999999999991</v>
      </c>
      <c r="J44" s="33">
        <f>I44*'Расчет дотаций'!K47</f>
        <v>1.7812499999999987</v>
      </c>
      <c r="K44" s="32">
        <f t="shared" si="3"/>
        <v>1355.218892787974</v>
      </c>
      <c r="L44" s="33">
        <f>'Расчет дотаций'!N47-1</f>
        <v>-0.46913419631822029</v>
      </c>
      <c r="M44" s="33">
        <f>L44*'Расчет дотаций'!O47</f>
        <v>-2.3456709815911014</v>
      </c>
      <c r="N44" s="32">
        <f t="shared" si="4"/>
        <v>-1784.6442837988911</v>
      </c>
      <c r="O44" s="33">
        <f>'Расчет дотаций'!R47-1</f>
        <v>0.18276374442793464</v>
      </c>
      <c r="P44" s="33">
        <f>O44*'Расчет дотаций'!S47</f>
        <v>1.8276374442793464</v>
      </c>
      <c r="Q44" s="32">
        <f t="shared" si="6"/>
        <v>1390.5116034549333</v>
      </c>
      <c r="R44" s="33">
        <f>'Расчет дотаций'!V47-1</f>
        <v>-0.15828712391153099</v>
      </c>
      <c r="S44" s="33">
        <f>R44*'Расчет дотаций'!W47</f>
        <v>-1.5828712391153099</v>
      </c>
      <c r="T44" s="32">
        <f t="shared" si="7"/>
        <v>-1204.2874431437363</v>
      </c>
      <c r="U44" s="33">
        <f>'Расчет дотаций'!Z47-1</f>
        <v>-0.15634776028174746</v>
      </c>
      <c r="V44" s="33">
        <f>U44*'Расчет дотаций'!AA47</f>
        <v>-1.5634776028174746</v>
      </c>
      <c r="W44" s="32">
        <f t="shared" si="8"/>
        <v>-1189.5322867587902</v>
      </c>
      <c r="X44" s="33">
        <f>'Расчет дотаций'!AD47-1</f>
        <v>0.20428476380572191</v>
      </c>
      <c r="Y44" s="33">
        <f>X44*'Расчет дотаций'!AE47</f>
        <v>2.451417165668663</v>
      </c>
      <c r="Z44" s="32">
        <f>$B44*Y44/$AA44</f>
        <v>1865.0985863965873</v>
      </c>
      <c r="AA44" s="31">
        <f>D44+G44+J44+M44+P44+S44+V44+Y44</f>
        <v>0.60802447072209898</v>
      </c>
    </row>
    <row r="45" spans="1:28" s="27" customFormat="1" ht="15" customHeight="1">
      <c r="A45" s="26" t="s">
        <v>45</v>
      </c>
      <c r="B45" s="30">
        <f>B6+B17</f>
        <v>-26092.299999999908</v>
      </c>
      <c r="C45" s="30"/>
      <c r="D45" s="30"/>
      <c r="E45" s="30">
        <f>E6+E17</f>
        <v>0</v>
      </c>
      <c r="F45" s="30"/>
      <c r="G45" s="30"/>
      <c r="H45" s="30">
        <f>H6+H17</f>
        <v>19414.526910430861</v>
      </c>
      <c r="I45" s="30"/>
      <c r="J45" s="30"/>
      <c r="K45" s="30">
        <f>K6+K17</f>
        <v>22565.52147559854</v>
      </c>
      <c r="L45" s="30"/>
      <c r="M45" s="30"/>
      <c r="N45" s="30">
        <f>N6+N17</f>
        <v>-140864.32283945294</v>
      </c>
      <c r="O45" s="30"/>
      <c r="P45" s="30"/>
      <c r="Q45" s="30">
        <f>Q6+Q17</f>
        <v>20382.503665396049</v>
      </c>
      <c r="R45" s="30"/>
      <c r="S45" s="30"/>
      <c r="T45" s="30">
        <f>T6+T17</f>
        <v>-1276.298126947707</v>
      </c>
      <c r="U45" s="30"/>
      <c r="V45" s="30"/>
      <c r="W45" s="30">
        <f>W6+W17</f>
        <v>-12182.92134100596</v>
      </c>
      <c r="X45" s="30"/>
      <c r="Y45" s="30"/>
      <c r="Z45" s="30">
        <f>Z6+Z17</f>
        <v>65868.690255981259</v>
      </c>
      <c r="AA45" s="30"/>
      <c r="AB45" s="11"/>
    </row>
  </sheetData>
  <mergeCells count="12">
    <mergeCell ref="A1:AA1"/>
    <mergeCell ref="A3:A4"/>
    <mergeCell ref="B3:B4"/>
    <mergeCell ref="AA3:AA4"/>
    <mergeCell ref="C3:E3"/>
    <mergeCell ref="F3:H3"/>
    <mergeCell ref="I3:K3"/>
    <mergeCell ref="L3:N3"/>
    <mergeCell ref="O3:Q3"/>
    <mergeCell ref="R3:T3"/>
    <mergeCell ref="U3:W3"/>
    <mergeCell ref="X3:Z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4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2024-05-27T08:18:31Z</cp:lastPrinted>
  <dcterms:created xsi:type="dcterms:W3CDTF">2010-02-05T14:48:49Z</dcterms:created>
  <dcterms:modified xsi:type="dcterms:W3CDTF">2024-05-29T05:39:52Z</dcterms:modified>
</cp:coreProperties>
</file>