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Лист1!$A$1:$L$427</definedName>
    <definedName name="_xlnm.Print_Area" localSheetId="3">Лист4!$A$1:$M$15</definedName>
  </definedNames>
  <calcPr calcId="125725"/>
</workbook>
</file>

<file path=xl/calcChain.xml><?xml version="1.0" encoding="utf-8"?>
<calcChain xmlns="http://schemas.openxmlformats.org/spreadsheetml/2006/main">
  <c r="J97" i="1"/>
  <c r="J30"/>
  <c r="J29"/>
  <c r="J133"/>
  <c r="J132"/>
  <c r="J356"/>
  <c r="E383"/>
  <c r="F76"/>
  <c r="J63"/>
  <c r="J40"/>
  <c r="J62"/>
  <c r="J61"/>
  <c r="J60"/>
  <c r="J44"/>
  <c r="J43"/>
  <c r="J39"/>
  <c r="J34"/>
  <c r="F24"/>
  <c r="F22"/>
  <c r="J408"/>
  <c r="J137"/>
  <c r="J386"/>
  <c r="F388"/>
  <c r="E409"/>
  <c r="D409"/>
  <c r="F407"/>
  <c r="F406"/>
  <c r="F405"/>
  <c r="J405"/>
  <c r="D383"/>
  <c r="F383" s="1"/>
  <c r="F381"/>
  <c r="F379"/>
  <c r="F378"/>
  <c r="D419"/>
  <c r="F416"/>
  <c r="J320"/>
  <c r="J384"/>
  <c r="F384"/>
  <c r="J92"/>
  <c r="J91"/>
  <c r="J83"/>
  <c r="J82"/>
  <c r="J77"/>
  <c r="F409" l="1"/>
  <c r="J130"/>
  <c r="E136"/>
  <c r="D136"/>
  <c r="F135"/>
  <c r="F129"/>
  <c r="J119"/>
  <c r="J114"/>
  <c r="J113"/>
  <c r="J86"/>
  <c r="J90"/>
  <c r="E123"/>
  <c r="D123"/>
  <c r="F83"/>
  <c r="J414"/>
  <c r="J413"/>
  <c r="J412"/>
  <c r="J411"/>
  <c r="J160"/>
  <c r="F156"/>
  <c r="J158"/>
  <c r="J164"/>
  <c r="J163"/>
  <c r="J161"/>
  <c r="J159"/>
  <c r="J157"/>
  <c r="J290"/>
  <c r="J288"/>
  <c r="J286"/>
  <c r="J285"/>
  <c r="J284"/>
  <c r="J283"/>
  <c r="J281"/>
  <c r="J280"/>
  <c r="J275"/>
  <c r="J273"/>
  <c r="J272"/>
  <c r="J271"/>
  <c r="J266"/>
  <c r="J265"/>
  <c r="J264"/>
  <c r="J263"/>
  <c r="J261"/>
  <c r="J260"/>
  <c r="J259"/>
  <c r="J258"/>
  <c r="J257"/>
  <c r="J256"/>
  <c r="J255"/>
  <c r="J254"/>
  <c r="F253"/>
  <c r="J179"/>
  <c r="J177"/>
  <c r="J175"/>
  <c r="J174"/>
  <c r="J172"/>
  <c r="J170"/>
  <c r="J169"/>
  <c r="E180"/>
  <c r="D180"/>
  <c r="F174"/>
  <c r="F166"/>
  <c r="J152"/>
  <c r="E155"/>
  <c r="D155"/>
  <c r="F143"/>
  <c r="F141"/>
  <c r="J245"/>
  <c r="J242"/>
  <c r="J239"/>
  <c r="J237"/>
  <c r="J236"/>
  <c r="J232"/>
  <c r="J227"/>
  <c r="J226"/>
  <c r="J223"/>
  <c r="J221"/>
  <c r="J220"/>
  <c r="J219"/>
  <c r="J218"/>
  <c r="J217"/>
  <c r="J216"/>
  <c r="J214"/>
  <c r="J210"/>
  <c r="J208"/>
  <c r="J207"/>
  <c r="J206"/>
  <c r="J205"/>
  <c r="J204"/>
  <c r="J202"/>
  <c r="D248"/>
  <c r="E248"/>
  <c r="F247"/>
  <c r="F239"/>
  <c r="D241"/>
  <c r="D249" s="1"/>
  <c r="F242"/>
  <c r="E241"/>
  <c r="J369"/>
  <c r="J367"/>
  <c r="J362"/>
  <c r="J376"/>
  <c r="J373"/>
  <c r="F373"/>
  <c r="E377"/>
  <c r="D377"/>
  <c r="J18"/>
  <c r="J16"/>
  <c r="J15"/>
  <c r="J12"/>
  <c r="E21"/>
  <c r="D21"/>
  <c r="F14"/>
  <c r="F9"/>
  <c r="J198"/>
  <c r="J194"/>
  <c r="J192"/>
  <c r="J191"/>
  <c r="J190"/>
  <c r="J188"/>
  <c r="J186"/>
  <c r="J183"/>
  <c r="J182"/>
  <c r="F192"/>
  <c r="F188"/>
  <c r="F181"/>
  <c r="J125"/>
  <c r="F126"/>
  <c r="F124"/>
  <c r="E309"/>
  <c r="D309"/>
  <c r="J307"/>
  <c r="J295"/>
  <c r="F304"/>
  <c r="F292"/>
  <c r="F335"/>
  <c r="J350"/>
  <c r="J349"/>
  <c r="J348"/>
  <c r="J346"/>
  <c r="J344"/>
  <c r="J338"/>
  <c r="F348"/>
  <c r="E332"/>
  <c r="E336" s="1"/>
  <c r="D332"/>
  <c r="F330"/>
  <c r="F329"/>
  <c r="F333"/>
  <c r="J390"/>
  <c r="F180" l="1"/>
  <c r="F248"/>
  <c r="F123"/>
  <c r="F377"/>
  <c r="F241"/>
  <c r="F155"/>
  <c r="F309"/>
  <c r="F21"/>
  <c r="F136"/>
  <c r="F332"/>
  <c r="E249"/>
  <c r="F249" s="1"/>
  <c r="D336"/>
  <c r="F336" s="1"/>
  <c r="J74"/>
  <c r="J71"/>
  <c r="J70"/>
  <c r="E75"/>
  <c r="F75" s="1"/>
  <c r="D75"/>
  <c r="F70"/>
  <c r="F68"/>
  <c r="J118"/>
  <c r="J116"/>
  <c r="J111"/>
  <c r="J107"/>
  <c r="J105"/>
  <c r="J104"/>
  <c r="J98"/>
  <c r="J96"/>
  <c r="J87"/>
  <c r="J35" l="1"/>
  <c r="J416"/>
  <c r="J382"/>
  <c r="J381"/>
  <c r="J380"/>
  <c r="J379"/>
  <c r="J64"/>
  <c r="J42"/>
  <c r="J36"/>
  <c r="J31"/>
  <c r="J26"/>
  <c r="J25"/>
  <c r="E422"/>
  <c r="F422" s="1"/>
  <c r="D422"/>
  <c r="E67"/>
  <c r="J150"/>
  <c r="J149"/>
  <c r="J301"/>
  <c r="J293"/>
  <c r="J366"/>
  <c r="J364"/>
  <c r="D370"/>
  <c r="E370"/>
  <c r="F365"/>
  <c r="F361"/>
  <c r="J279"/>
  <c r="J268"/>
  <c r="J267"/>
  <c r="J20"/>
  <c r="J10"/>
  <c r="J355"/>
  <c r="J185"/>
  <c r="E199"/>
  <c r="J73"/>
  <c r="J72"/>
  <c r="J69"/>
  <c r="F370" l="1"/>
  <c r="E426"/>
  <c r="J371"/>
  <c r="J138"/>
  <c r="J49"/>
  <c r="J48"/>
  <c r="J47"/>
  <c r="J41"/>
  <c r="J37"/>
  <c r="J32"/>
  <c r="J28"/>
  <c r="J27"/>
  <c r="J277"/>
  <c r="D423"/>
  <c r="F423" s="1"/>
  <c r="E128"/>
  <c r="F127"/>
  <c r="F175"/>
  <c r="F417"/>
  <c r="J403"/>
  <c r="J402"/>
  <c r="J401"/>
  <c r="J196"/>
  <c r="J117" l="1"/>
  <c r="J88"/>
  <c r="J78"/>
  <c r="J11" l="1"/>
  <c r="F13" i="4"/>
  <c r="J11"/>
  <c r="E11"/>
  <c r="J9"/>
  <c r="F9"/>
  <c r="J66" i="1"/>
  <c r="J45"/>
  <c r="J23"/>
  <c r="E360"/>
  <c r="D360"/>
  <c r="J306"/>
  <c r="J303"/>
  <c r="J135"/>
  <c r="J231"/>
  <c r="J14"/>
  <c r="J13"/>
  <c r="J365"/>
  <c r="F360" l="1"/>
  <c r="E419" l="1"/>
  <c r="F419" s="1"/>
  <c r="E291"/>
  <c r="D291"/>
  <c r="D199"/>
  <c r="F199" s="1"/>
  <c r="E140"/>
  <c r="D140"/>
  <c r="F137"/>
  <c r="D128"/>
  <c r="F128" s="1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291" i="1" l="1"/>
  <c r="F140"/>
  <c r="C44" i="2"/>
  <c r="E44" s="1"/>
  <c r="G33"/>
  <c r="J7"/>
  <c r="J33" l="1"/>
  <c r="D25" i="1" l="1"/>
  <c r="D67" s="1"/>
  <c r="E386"/>
  <c r="J334"/>
  <c r="J331"/>
  <c r="J329"/>
  <c r="J297"/>
  <c r="J222"/>
  <c r="E145"/>
  <c r="D145"/>
  <c r="J58"/>
  <c r="J57"/>
  <c r="J56"/>
  <c r="J55"/>
  <c r="J54"/>
  <c r="J53"/>
  <c r="J52"/>
  <c r="J51"/>
  <c r="J24"/>
  <c r="F67" l="1"/>
  <c r="D420"/>
  <c r="F420" s="1"/>
  <c r="D424"/>
  <c r="F424" s="1"/>
  <c r="D426" l="1"/>
  <c r="F426" s="1"/>
</calcChain>
</file>

<file path=xl/sharedStrings.xml><?xml version="1.0" encoding="utf-8"?>
<sst xmlns="http://schemas.openxmlformats.org/spreadsheetml/2006/main" count="704" uniqueCount="550">
  <si>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</si>
  <si>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</si>
  <si>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</si>
  <si>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</si>
  <si>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</si>
  <si>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</si>
  <si>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</si>
  <si>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</si>
  <si>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</si>
  <si>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</si>
  <si>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</si>
  <si>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</si>
  <si>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</si>
  <si>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</si>
  <si>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</si>
  <si>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</si>
  <si>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</si>
  <si>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</si>
  <si>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</si>
  <si>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</si>
  <si>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</si>
  <si>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</si>
  <si>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</si>
  <si>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</si>
  <si>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</si>
  <si>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</si>
  <si>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</si>
  <si>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</si>
  <si>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</si>
  <si>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</si>
  <si>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</si>
  <si>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</si>
  <si>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</si>
  <si>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</si>
  <si>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</si>
  <si>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</si>
  <si>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</si>
  <si>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</si>
  <si>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</si>
  <si>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</si>
  <si>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</si>
  <si>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</si>
  <si>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</si>
  <si>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</si>
  <si>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</si>
  <si>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</si>
  <si>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</si>
  <si>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</si>
  <si>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</si>
  <si>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</si>
  <si>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</si>
  <si>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</si>
  <si>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</si>
  <si>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</si>
  <si>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</si>
  <si>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</si>
  <si>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</si>
  <si>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</si>
  <si>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</si>
  <si>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</si>
  <si>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</si>
  <si>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</si>
  <si>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</si>
  <si>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</si>
  <si>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</si>
  <si>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</si>
  <si>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</si>
  <si>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</si>
  <si>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</si>
  <si>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</si>
  <si>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</si>
  <si>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</si>
  <si>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</si>
  <si>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</si>
  <si>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</si>
  <si>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</si>
  <si>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</si>
  <si>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</si>
  <si>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</si>
  <si>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</si>
  <si>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</si>
  <si>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</si>
  <si>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</si>
  <si>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</si>
  <si>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</si>
  <si>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</si>
  <si>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</si>
  <si>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</si>
  <si>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</si>
  <si>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</si>
  <si>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</si>
  <si>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</si>
  <si>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</si>
  <si>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</si>
  <si>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</si>
  <si>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</si>
  <si>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</si>
  <si>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</si>
  <si>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</si>
  <si>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</si>
  <si>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</si>
  <si>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</si>
  <si>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</si>
  <si>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</si>
  <si>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</si>
  <si>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</si>
  <si>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</si>
  <si>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</si>
  <si>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</si>
  <si>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</si>
  <si>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</si>
  <si>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</si>
  <si>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</si>
  <si>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</si>
  <si>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</si>
  <si>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</si>
  <si>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</si>
  <si>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</si>
  <si>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</si>
  <si>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</si>
  <si>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</si>
  <si>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</si>
  <si>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</si>
  <si>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</si>
  <si>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</si>
  <si>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</si>
  <si>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</si>
  <si>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</si>
  <si>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</si>
  <si>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</si>
  <si>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</si>
  <si>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</si>
  <si>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</si>
  <si>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</si>
  <si>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</si>
  <si>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</si>
  <si>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</si>
  <si>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</si>
  <si>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</si>
  <si>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</si>
  <si>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</si>
  <si>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</si>
  <si>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</si>
  <si>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</si>
  <si>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</si>
  <si>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</si>
  <si>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</si>
  <si>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</si>
  <si>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</si>
  <si>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</si>
  <si>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</si>
  <si>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</si>
  <si>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</si>
  <si>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</si>
  <si>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</si>
  <si>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</si>
  <si>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</si>
  <si>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</si>
  <si>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</si>
  <si>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</si>
  <si>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</si>
  <si>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</si>
  <si>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</si>
  <si>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</si>
  <si>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</si>
  <si>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</si>
  <si>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</si>
  <si>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</si>
  <si>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</si>
  <si>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</si>
  <si>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</si>
  <si>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</si>
  <si>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</si>
  <si>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</si>
  <si>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</si>
  <si>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</si>
  <si>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</si>
  <si>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</si>
  <si>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</si>
  <si>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</si>
  <si>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</si>
  <si>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</si>
  <si>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</si>
  <si>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</si>
  <si>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</si>
  <si>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</si>
  <si>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</si>
  <si>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</si>
  <si>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</si>
  <si>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</si>
  <si>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</si>
  <si>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</si>
  <si>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</si>
  <si>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</si>
  <si>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</si>
  <si>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</si>
  <si>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</si>
  <si>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</si>
  <si>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</si>
  <si>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</si>
  <si>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</si>
  <si>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</si>
  <si>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</si>
  <si>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</si>
  <si>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</si>
  <si>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</si>
  <si>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</si>
  <si>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</si>
  <si>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</si>
  <si>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</si>
  <si>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</si>
  <si>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</si>
  <si>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</si>
  <si>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</si>
  <si>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</si>
  <si>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</si>
  <si>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</si>
  <si>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</si>
  <si>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</si>
  <si>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</si>
  <si>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</si>
  <si>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</si>
  <si>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</si>
  <si>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</si>
  <si>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</si>
  <si>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</si>
  <si>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</si>
  <si>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</si>
  <si>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</si>
  <si>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</si>
  <si>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</si>
  <si>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</si>
  <si>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</si>
  <si>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</si>
  <si>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</si>
  <si>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</si>
  <si>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</si>
  <si>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</si>
  <si>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</si>
  <si>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</si>
  <si>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</si>
  <si>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</si>
  <si>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</si>
  <si>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</si>
  <si>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</si>
  <si>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</si>
  <si>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</si>
  <si>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</si>
  <si>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</si>
  <si>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</si>
  <si>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</si>
  <si>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</si>
  <si>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</si>
  <si>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</si>
  <si>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</si>
  <si>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</si>
  <si>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</si>
  <si>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</si>
  <si>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</si>
  <si>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</si>
  <si>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</si>
  <si>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</si>
  <si>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</si>
  <si>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</si>
  <si>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</si>
  <si>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</si>
  <si>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</si>
  <si>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</si>
  <si>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</si>
  <si>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</si>
  <si>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</si>
  <si>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</si>
  <si>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</si>
  <si>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</si>
  <si>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</si>
  <si>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</si>
  <si>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</si>
  <si>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</si>
  <si>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</si>
  <si>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</si>
  <si>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</si>
  <si>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</si>
  <si>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</si>
  <si>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</si>
  <si>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</si>
  <si>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</si>
  <si>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</si>
  <si>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</si>
  <si>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</si>
  <si>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</si>
  <si>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</si>
  <si>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</si>
  <si>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</si>
  <si>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</si>
  <si>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</si>
  <si>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</si>
  <si>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</si>
  <si>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</si>
  <si>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</si>
  <si>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</si>
  <si>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</si>
  <si>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</si>
  <si>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</si>
  <si>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</si>
  <si>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</si>
  <si>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</si>
  <si>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</si>
  <si>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</si>
  <si>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</si>
  <si>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</si>
  <si>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</si>
  <si>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</si>
  <si>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</si>
  <si>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</si>
  <si>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</si>
  <si>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</si>
  <si>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</si>
  <si>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</si>
  <si>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</si>
  <si>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</si>
  <si>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</si>
  <si>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</si>
  <si>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</si>
  <si>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</si>
  <si>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</si>
  <si>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</si>
  <si>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</si>
  <si>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</si>
  <si>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</si>
  <si>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</si>
  <si>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</si>
  <si>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</si>
  <si>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</si>
  <si>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</si>
  <si>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</si>
  <si>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</si>
  <si>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</si>
  <si>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</si>
  <si>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</si>
  <si>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</si>
  <si>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</si>
  <si>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</si>
  <si>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</si>
  <si>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</si>
  <si>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</si>
  <si>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</si>
  <si>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</si>
  <si>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</si>
  <si>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</si>
  <si>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</si>
  <si>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</si>
  <si>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</si>
  <si>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</si>
  <si>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</si>
  <si>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</si>
  <si>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</si>
  <si>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</si>
  <si>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</si>
  <si>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</si>
  <si>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</si>
  <si>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</si>
  <si>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</si>
  <si>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</si>
  <si>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</si>
  <si>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2.2.Количество представителей СОНКО, принявших участие в мероприятиях, способствующих повышению квалификации, чел.</t>
  </si>
  <si>
    <t>2.3. Количество СОНКО, принявших участие в конкурсах грантов,ед.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</si>
  <si>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</si>
  <si>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</si>
  <si>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</si>
  <si>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</si>
  <si>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</si>
  <si>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</si>
  <si>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</si>
  <si>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</si>
  <si>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</si>
  <si>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</si>
  <si>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</si>
  <si>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</si>
  <si>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</si>
  <si>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</si>
  <si>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</si>
  <si>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</si>
  <si>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</si>
  <si>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</si>
  <si>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</si>
  <si>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</si>
  <si>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</si>
  <si>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</si>
  <si>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</si>
  <si>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</si>
  <si>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</si>
  <si>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</si>
  <si>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</si>
  <si>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</si>
  <si>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</si>
  <si>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</si>
  <si>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</si>
  <si>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</si>
  <si>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</si>
  <si>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</si>
  <si>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</si>
  <si>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</si>
  <si>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</si>
  <si>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</si>
  <si>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</si>
  <si>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</si>
  <si>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</si>
  <si>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</si>
  <si>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</si>
  <si>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</si>
  <si>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</si>
  <si>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</si>
  <si>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</si>
  <si>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</si>
  <si>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</si>
  <si>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</si>
  <si>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</si>
  <si>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</si>
  <si>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</si>
  <si>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</si>
  <si>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</si>
  <si>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</si>
  <si>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</si>
  <si>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</si>
  <si>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</si>
  <si>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</si>
  <si>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</si>
  <si>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4703,8</t>
  </si>
  <si>
    <t>Итого по подпрограмме №4:</t>
  </si>
  <si>
    <t>2,46</t>
  </si>
  <si>
    <t>1500</t>
  </si>
  <si>
    <t>5000</t>
  </si>
  <si>
    <t>196,445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</si>
  <si>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</si>
  <si>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</si>
  <si>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количество путевок выделяемых МСДиСП в 2023</t>
  </si>
  <si>
    <t>количество направлений выделенных министерством здравоохранения в 2023</t>
  </si>
  <si>
    <t>количество определено министерством труда, занятости и миграционной политики в 2023 году</t>
  </si>
  <si>
    <t>количество средств выделенных МСДиСП в 2023 году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</si>
  <si>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</si>
  <si>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</si>
  <si>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</si>
  <si>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</si>
  <si>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</si>
  <si>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</si>
  <si>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</si>
  <si>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</si>
  <si>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</si>
  <si>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</si>
  <si>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</si>
  <si>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</si>
  <si>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</si>
  <si>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</si>
  <si>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</si>
  <si>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</si>
  <si>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</si>
  <si>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</si>
  <si>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</si>
  <si>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</si>
  <si>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</si>
  <si>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</si>
  <si>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</si>
  <si>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</si>
  <si>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</si>
  <si>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</si>
  <si>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</si>
  <si>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</si>
  <si>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</si>
  <si>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Капитальный ремонт сетей водоснабжения с.Ширяево г.о.Жигулевск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</si>
  <si>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</si>
  <si>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2018-2025 годы</t>
  </si>
  <si>
    <t xml:space="preserve"> Муниципальная программа «Благоустройство городского округа Жигулевск» на 2018-2025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</si>
  <si>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2022-2025 годы</t>
  </si>
  <si>
    <t xml:space="preserve">Муниципальная программа: "Молодой семье - доступное жилье" на 2015-2025 годы
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</si>
  <si>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</si>
  <si>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«Охрана окружающей среды городского округа Жигулевск» на 2019-2025годы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</si>
  <si>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2022-2025 годы</t>
  </si>
  <si>
    <t xml:space="preserve">Муниципальная программа «Развитие физической культуры и спорта в городском округе Жигулевск» на 2018-2025 годы
</t>
  </si>
  <si>
    <t xml:space="preserve">Муниципальная программа городского округа Жигулевск «Культура» на 2018 -2025 годы
</t>
  </si>
  <si>
    <t xml:space="preserve">Муниципальная программа городского округа Жигулевск "Молодежь Жигулевска" на 2018-2025 годы
</t>
  </si>
  <si>
    <t xml:space="preserve"> Муниципальная программа «Учет и содержание муниципального имущества городского округа Жигулевск» на 2018-2025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</si>
  <si>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2018-2025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</si>
  <si>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2018-2025 годы</t>
    </r>
  </si>
  <si>
    <r>
      <t xml:space="preserve">Муниципальная программа «Повышение качества предоставления муниципальных услуг» на 2022-2025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2022-2025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</si>
  <si>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2022-2025 годы </t>
  </si>
  <si>
    <t>Подпрограмма №3: "Опубликование нормативно-правовых актов и иной официальной информации городского округа Жигулевск" на 2022-2025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</si>
  <si>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</si>
  <si>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</si>
  <si>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</si>
  <si>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2019 - 2023 годы</t>
  </si>
  <si>
    <t>Муниципальная программа «Развитие систем водоснабжения, водоочистки и водоотведения городского округа Жигулевск» на 2014-2023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</si>
  <si>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</si>
  <si>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</si>
  <si>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</si>
  <si>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Количество участников фестиваля "Жигулевский окунь-2023"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</si>
  <si>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</si>
  <si>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</si>
  <si>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</si>
  <si>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6</t>
  </si>
  <si>
    <t>количество обратившихся        в УСЗН, КЦСОН и КСПН в 2023 году</t>
  </si>
  <si>
    <t>Количество обратившихся граждан.                          Вносятся изменения в плановый показатель.</t>
  </si>
  <si>
    <t>Создание и размещение малых архитектурных форм на территориях,прилегающих к туристическим ресурсам , расположенных на территориях муниципального образования</t>
  </si>
  <si>
    <t>51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</si>
  <si>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</si>
  <si>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</si>
  <si>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Приобретение мусоросборников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</si>
  <si>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</si>
  <si>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</si>
  <si>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</si>
  <si>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</si>
  <si>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человек, посетивших музей "Жигулевская мозаика", музей Николы Теслы</t>
  </si>
  <si>
    <t>Количество человек, посетивших музей промышленных предприятий г.о. Жигулевск</t>
  </si>
  <si>
    <t>26/0/38</t>
  </si>
  <si>
    <r>
      <t>104%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0%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633%</t>
    </r>
  </si>
  <si>
    <t>532</t>
  </si>
  <si>
    <t>532/375</t>
  </si>
  <si>
    <t>212,8/375%</t>
  </si>
  <si>
    <t>53</t>
  </si>
  <si>
    <t>13</t>
  </si>
  <si>
    <t>23</t>
  </si>
  <si>
    <t>95/137</t>
  </si>
  <si>
    <t>95/114,17%</t>
  </si>
  <si>
    <t>207</t>
  </si>
  <si>
    <t>275</t>
  </si>
  <si>
    <t>210/2818</t>
  </si>
  <si>
    <t>280/140,9%</t>
  </si>
  <si>
    <t>11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</si>
  <si>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</si>
  <si>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по официальной информации Самарастата за 9 месяцев 2023 г.О годовом индикаторе данные будут предоставлены Федеральной службой государственной статистики в апреле 2024 года</t>
  </si>
  <si>
    <t>Количество созданных малобюджетных спортивных площадок по месту жительства</t>
  </si>
  <si>
    <t>Проведение лабораторно-инструментальных испытаний по объекту КОС с.Солнечная Поляна</t>
  </si>
  <si>
    <t>Количество приобретенной техники для разбрасывания песка с целью обслуживания тротуаров и объектов благоустройства в зимний период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</si>
  <si>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</si>
  <si>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</si>
  <si>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Увеличение потребления электроэнергии произощло в связи с обустройством общественных территорий по программе ФКГС</t>
  </si>
  <si>
    <t>Количество установленных светильников с люминисентными лампами на  стадионе "ТРУД"</t>
  </si>
  <si>
    <t>перенесено на 2024 год</t>
  </si>
  <si>
    <t>829463,96</t>
  </si>
  <si>
    <t>перенос срока исполнения контракта до 30.11.24</t>
  </si>
  <si>
    <t>В 1-4 кв.2023 г. несчастных случаев со смертельным исходом не зарегистрировано</t>
  </si>
  <si>
    <t>Таблички на контейнерные площадки не были изготовлены в связи с планируемой сменой  перевозчика</t>
  </si>
  <si>
    <t>Объем свалок уменьшился, в связи с повышением стоимости сбора и вывоза 1 м3</t>
  </si>
  <si>
    <t>за период январ-март 2023 не было подано заявок на участие в закупке</t>
  </si>
  <si>
    <t>Реализация мероприятий по разработке градостроительной документации, в том числе:</t>
  </si>
  <si>
    <t>строительство только ИЖС.Строительство МКД в 2023 году не велось.</t>
  </si>
  <si>
    <t>Работы выполнены в рамках доведенных лимитов субсидий из бюджета Самарской области.Работы перенесены на 2024 год.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</si>
  <si>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</si>
  <si>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</si>
  <si>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>Отчет о ходе реализации муниципальных программ городского округа Жигулевск по состоянию на "01" января 2024 года</t>
  </si>
  <si>
    <t>на 6 чел. - представления                       94 чел. - число мун.служ. и членов их семей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</si>
</sst>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0" borderId="15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vertical="top"/>
    </xf>
    <xf numFmtId="0" fontId="2" fillId="0" borderId="2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4" fontId="2" fillId="0" borderId="8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16" fontId="3" fillId="0" borderId="8" xfId="0" applyNumberFormat="1" applyFont="1" applyFill="1" applyBorder="1" applyAlignment="1">
      <alignment horizontal="left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center" vertical="center"/>
    </xf>
    <xf numFmtId="4" fontId="2" fillId="0" borderId="19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top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right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top" wrapText="1"/>
    </xf>
    <xf numFmtId="0" fontId="0" fillId="0" borderId="17" xfId="0" applyFill="1" applyBorder="1"/>
    <xf numFmtId="4" fontId="3" fillId="0" borderId="6" xfId="0" applyNumberFormat="1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0" fillId="0" borderId="15" xfId="0" applyFill="1" applyBorder="1"/>
    <xf numFmtId="0" fontId="2" fillId="0" borderId="16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16" xfId="0" applyFill="1" applyBorder="1"/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0" fillId="0" borderId="15" xfId="0" applyFill="1" applyBorder="1" applyAlignment="1"/>
    <xf numFmtId="0" fontId="0" fillId="0" borderId="16" xfId="0" applyFill="1" applyBorder="1" applyAlignment="1"/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3" fillId="0" borderId="8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31"/>
  <sheetViews>
    <sheetView tabSelected="1" view="pageBreakPreview" zoomScale="60" zoomScaleNormal="100" workbookViewId="0">
      <pane ySplit="8" topLeftCell="A94" activePane="bottomLeft" state="frozen"/>
      <selection pane="bottomLeft" activeCell="J97" sqref="J97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8.33203125" customWidth="1"/>
    <col min="11" max="11" width="3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484" t="s">
        <v>0</v>
      </c>
      <c r="I1" s="484"/>
      <c r="J1" s="484"/>
    </row>
    <row r="2" spans="1:11" ht="15.6">
      <c r="A2" s="6"/>
      <c r="B2" s="7"/>
      <c r="C2" s="8"/>
      <c r="D2" s="9"/>
      <c r="E2" s="10"/>
      <c r="F2" s="7"/>
      <c r="G2" s="11"/>
      <c r="H2" s="485" t="s">
        <v>1</v>
      </c>
      <c r="I2" s="485"/>
      <c r="J2" s="485"/>
      <c r="K2" s="12"/>
    </row>
    <row r="3" spans="1:11" ht="15.6">
      <c r="A3" s="6"/>
      <c r="B3" s="7"/>
      <c r="C3" s="8"/>
      <c r="D3" s="9"/>
      <c r="E3" s="10"/>
      <c r="F3" s="7"/>
      <c r="G3" s="7"/>
      <c r="H3" s="486" t="s">
        <v>2</v>
      </c>
      <c r="I3" s="486"/>
      <c r="J3" s="486"/>
      <c r="K3" s="12"/>
    </row>
    <row r="4" spans="1:11" ht="15.6">
      <c r="A4" s="6"/>
      <c r="B4" s="7"/>
      <c r="C4" s="8"/>
      <c r="D4" s="9"/>
      <c r="E4" s="10"/>
      <c r="F4" s="7"/>
      <c r="G4" s="7"/>
      <c r="H4" s="487" t="s">
        <v>3</v>
      </c>
      <c r="I4" s="487"/>
      <c r="J4" s="487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88" t="s">
        <v>548</v>
      </c>
      <c r="B6" s="488"/>
      <c r="C6" s="488"/>
      <c r="D6" s="488"/>
      <c r="E6" s="488"/>
      <c r="F6" s="488"/>
      <c r="G6" s="488"/>
      <c r="H6" s="488"/>
      <c r="I6" s="488"/>
      <c r="J6" s="488"/>
      <c r="K6" s="488"/>
    </row>
    <row r="7" spans="1:11" ht="15.6">
      <c r="A7" s="489" t="s">
        <v>4</v>
      </c>
      <c r="B7" s="491" t="s">
        <v>5</v>
      </c>
      <c r="C7" s="493" t="s">
        <v>6</v>
      </c>
      <c r="D7" s="491" t="s">
        <v>7</v>
      </c>
      <c r="E7" s="491"/>
      <c r="F7" s="495" t="s">
        <v>8</v>
      </c>
      <c r="G7" s="491" t="s">
        <v>9</v>
      </c>
      <c r="H7" s="491"/>
      <c r="I7" s="491"/>
      <c r="J7" s="491"/>
      <c r="K7" s="497"/>
    </row>
    <row r="8" spans="1:11" ht="47.4" thickBot="1">
      <c r="A8" s="490"/>
      <c r="B8" s="492"/>
      <c r="C8" s="494"/>
      <c r="D8" s="176" t="s">
        <v>450</v>
      </c>
      <c r="E8" s="15" t="s">
        <v>10</v>
      </c>
      <c r="F8" s="496"/>
      <c r="G8" s="16" t="s">
        <v>11</v>
      </c>
      <c r="H8" s="177" t="s">
        <v>451</v>
      </c>
      <c r="I8" s="16" t="s">
        <v>12</v>
      </c>
      <c r="J8" s="16" t="s">
        <v>13</v>
      </c>
      <c r="K8" s="14" t="s">
        <v>14</v>
      </c>
    </row>
    <row r="9" spans="1:11" s="12" customFormat="1" ht="15.6">
      <c r="A9" s="459">
        <v>1</v>
      </c>
      <c r="B9" s="515" t="s">
        <v>470</v>
      </c>
      <c r="C9" s="350" t="s">
        <v>15</v>
      </c>
      <c r="D9" s="353">
        <v>10810.78</v>
      </c>
      <c r="E9" s="356">
        <v>6917.73</v>
      </c>
      <c r="F9" s="357">
        <f>E9/D9</f>
        <v>0.63989184869176874</v>
      </c>
      <c r="G9" s="448" t="s">
        <v>16</v>
      </c>
      <c r="H9" s="449"/>
      <c r="I9" s="449"/>
      <c r="J9" s="449"/>
      <c r="K9" s="450"/>
    </row>
    <row r="10" spans="1:11" s="12" customFormat="1" ht="48.6" customHeight="1">
      <c r="A10" s="459"/>
      <c r="B10" s="365"/>
      <c r="C10" s="351"/>
      <c r="D10" s="354"/>
      <c r="E10" s="354"/>
      <c r="F10" s="358"/>
      <c r="G10" s="17" t="s">
        <v>411</v>
      </c>
      <c r="H10" s="190">
        <v>3000</v>
      </c>
      <c r="I10" s="215">
        <v>6700</v>
      </c>
      <c r="J10" s="216">
        <f>I10/H10</f>
        <v>2.2333333333333334</v>
      </c>
      <c r="K10" s="209"/>
    </row>
    <row r="11" spans="1:11" s="12" customFormat="1" ht="48.6" customHeight="1">
      <c r="A11" s="459"/>
      <c r="B11" s="365"/>
      <c r="C11" s="351"/>
      <c r="D11" s="354"/>
      <c r="E11" s="354"/>
      <c r="F11" s="358"/>
      <c r="G11" s="17" t="s">
        <v>494</v>
      </c>
      <c r="H11" s="190">
        <v>300</v>
      </c>
      <c r="I11" s="215">
        <v>450</v>
      </c>
      <c r="J11" s="216">
        <f>I11/H11</f>
        <v>1.5</v>
      </c>
      <c r="K11" s="209"/>
    </row>
    <row r="12" spans="1:11" s="12" customFormat="1" ht="48.6" customHeight="1">
      <c r="A12" s="459"/>
      <c r="B12" s="365"/>
      <c r="C12" s="351"/>
      <c r="D12" s="354"/>
      <c r="E12" s="354"/>
      <c r="F12" s="358"/>
      <c r="G12" s="17" t="s">
        <v>510</v>
      </c>
      <c r="H12" s="190">
        <v>2000</v>
      </c>
      <c r="I12" s="215">
        <v>2150</v>
      </c>
      <c r="J12" s="216">
        <f>I12/H12</f>
        <v>1.075</v>
      </c>
      <c r="K12" s="209"/>
    </row>
    <row r="13" spans="1:11" s="12" customFormat="1" ht="48.6" customHeight="1">
      <c r="A13" s="459"/>
      <c r="B13" s="365"/>
      <c r="C13" s="352"/>
      <c r="D13" s="355"/>
      <c r="E13" s="355"/>
      <c r="F13" s="359"/>
      <c r="G13" s="17" t="s">
        <v>433</v>
      </c>
      <c r="H13" s="190">
        <v>1</v>
      </c>
      <c r="I13" s="215">
        <v>0</v>
      </c>
      <c r="J13" s="216">
        <f t="shared" ref="J13:J16" si="0">I13/H13</f>
        <v>0</v>
      </c>
      <c r="K13" s="241" t="s">
        <v>538</v>
      </c>
    </row>
    <row r="14" spans="1:11" s="12" customFormat="1" ht="52.8" customHeight="1">
      <c r="A14" s="459"/>
      <c r="B14" s="365"/>
      <c r="C14" s="360" t="s">
        <v>64</v>
      </c>
      <c r="D14" s="353">
        <v>4000</v>
      </c>
      <c r="E14" s="353">
        <v>4000</v>
      </c>
      <c r="F14" s="361">
        <f>E14/D14</f>
        <v>1</v>
      </c>
      <c r="G14" s="17" t="s">
        <v>434</v>
      </c>
      <c r="H14" s="190">
        <v>1</v>
      </c>
      <c r="I14" s="215">
        <v>0</v>
      </c>
      <c r="J14" s="216">
        <f t="shared" si="0"/>
        <v>0</v>
      </c>
      <c r="K14" s="241" t="s">
        <v>538</v>
      </c>
    </row>
    <row r="15" spans="1:11" s="12" customFormat="1" ht="52.8" customHeight="1">
      <c r="A15" s="459"/>
      <c r="B15" s="365"/>
      <c r="C15" s="351"/>
      <c r="D15" s="354"/>
      <c r="E15" s="354"/>
      <c r="F15" s="358"/>
      <c r="G15" s="17" t="s">
        <v>501</v>
      </c>
      <c r="H15" s="190">
        <v>3</v>
      </c>
      <c r="I15" s="215">
        <v>3</v>
      </c>
      <c r="J15" s="216">
        <f t="shared" si="0"/>
        <v>1</v>
      </c>
      <c r="K15" s="217"/>
    </row>
    <row r="16" spans="1:11" s="12" customFormat="1" ht="66.599999999999994" customHeight="1">
      <c r="A16" s="459"/>
      <c r="B16" s="365"/>
      <c r="C16" s="351"/>
      <c r="D16" s="354"/>
      <c r="E16" s="354"/>
      <c r="F16" s="358"/>
      <c r="G16" s="17" t="s">
        <v>511</v>
      </c>
      <c r="H16" s="190">
        <v>1000</v>
      </c>
      <c r="I16" s="215">
        <v>2000</v>
      </c>
      <c r="J16" s="216">
        <f t="shared" si="0"/>
        <v>2</v>
      </c>
      <c r="K16" s="217"/>
    </row>
    <row r="17" spans="1:14" s="12" customFormat="1" ht="37.200000000000003" customHeight="1">
      <c r="A17" s="459"/>
      <c r="B17" s="365"/>
      <c r="C17" s="351"/>
      <c r="D17" s="354"/>
      <c r="E17" s="354"/>
      <c r="F17" s="358"/>
      <c r="G17" s="406" t="s">
        <v>17</v>
      </c>
      <c r="H17" s="407"/>
      <c r="I17" s="407"/>
      <c r="J17" s="407"/>
      <c r="K17" s="408"/>
    </row>
    <row r="18" spans="1:14" s="12" customFormat="1" ht="78">
      <c r="A18" s="459"/>
      <c r="B18" s="365"/>
      <c r="C18" s="351"/>
      <c r="D18" s="354"/>
      <c r="E18" s="354"/>
      <c r="F18" s="358"/>
      <c r="G18" s="194" t="s">
        <v>18</v>
      </c>
      <c r="H18" s="190">
        <v>10</v>
      </c>
      <c r="I18" s="190">
        <v>38</v>
      </c>
      <c r="J18" s="218">
        <f>I18/H18</f>
        <v>3.8</v>
      </c>
      <c r="K18" s="190"/>
    </row>
    <row r="19" spans="1:14" s="12" customFormat="1" ht="40.200000000000003" customHeight="1">
      <c r="A19" s="459"/>
      <c r="B19" s="365"/>
      <c r="C19" s="351"/>
      <c r="D19" s="354"/>
      <c r="E19" s="354"/>
      <c r="F19" s="358"/>
      <c r="G19" s="406" t="s">
        <v>19</v>
      </c>
      <c r="H19" s="407"/>
      <c r="I19" s="407"/>
      <c r="J19" s="407"/>
      <c r="K19" s="408"/>
    </row>
    <row r="20" spans="1:14" s="12" customFormat="1" ht="31.2">
      <c r="A20" s="459"/>
      <c r="B20" s="366"/>
      <c r="C20" s="352"/>
      <c r="D20" s="355"/>
      <c r="E20" s="355"/>
      <c r="F20" s="359"/>
      <c r="G20" s="17" t="s">
        <v>20</v>
      </c>
      <c r="H20" s="190">
        <v>4</v>
      </c>
      <c r="I20" s="190">
        <v>4</v>
      </c>
      <c r="J20" s="218">
        <f>I20/H20</f>
        <v>1</v>
      </c>
      <c r="K20" s="190"/>
    </row>
    <row r="21" spans="1:14" s="12" customFormat="1" ht="15.6">
      <c r="A21" s="18"/>
      <c r="B21" s="374" t="s">
        <v>21</v>
      </c>
      <c r="C21" s="374"/>
      <c r="D21" s="130">
        <f>D9+D14</f>
        <v>14810.78</v>
      </c>
      <c r="E21" s="131">
        <f>E9+E14</f>
        <v>10917.73</v>
      </c>
      <c r="F21" s="132">
        <f>E21/D21</f>
        <v>0.73714753713173775</v>
      </c>
      <c r="G21" s="133" t="s">
        <v>22</v>
      </c>
      <c r="H21" s="134"/>
      <c r="I21" s="134"/>
      <c r="J21" s="134"/>
      <c r="K21" s="135"/>
      <c r="M21" s="119"/>
      <c r="N21" s="119"/>
    </row>
    <row r="22" spans="1:14" s="12" customFormat="1" ht="39" customHeight="1">
      <c r="A22" s="367">
        <v>2</v>
      </c>
      <c r="B22" s="364" t="s">
        <v>471</v>
      </c>
      <c r="C22" s="369" t="s">
        <v>15</v>
      </c>
      <c r="D22" s="353">
        <v>109451.66</v>
      </c>
      <c r="E22" s="353">
        <v>104194</v>
      </c>
      <c r="F22" s="361">
        <f>E22/D22</f>
        <v>0.95196363399148076</v>
      </c>
      <c r="G22" s="469" t="s">
        <v>23</v>
      </c>
      <c r="H22" s="470"/>
      <c r="I22" s="470"/>
      <c r="J22" s="470"/>
      <c r="K22" s="471"/>
      <c r="M22" s="119"/>
      <c r="N22" s="119"/>
    </row>
    <row r="23" spans="1:14" s="12" customFormat="1" ht="62.4">
      <c r="A23" s="368"/>
      <c r="B23" s="365"/>
      <c r="C23" s="370"/>
      <c r="D23" s="355"/>
      <c r="E23" s="355"/>
      <c r="F23" s="359"/>
      <c r="G23" s="194" t="s">
        <v>24</v>
      </c>
      <c r="H23" s="219">
        <v>174062.5</v>
      </c>
      <c r="I23" s="219">
        <v>174063</v>
      </c>
      <c r="J23" s="216">
        <f>I23/H23</f>
        <v>1.0000028725314183</v>
      </c>
      <c r="K23" s="190"/>
      <c r="M23" s="120"/>
      <c r="N23" s="119"/>
    </row>
    <row r="24" spans="1:14" s="12" customFormat="1" ht="31.2">
      <c r="A24" s="368"/>
      <c r="B24" s="365"/>
      <c r="C24" s="229" t="s">
        <v>25</v>
      </c>
      <c r="D24" s="340">
        <v>5479.8</v>
      </c>
      <c r="E24" s="340">
        <v>4885.58</v>
      </c>
      <c r="F24" s="23">
        <f>E24/D24</f>
        <v>0.89156173582977472</v>
      </c>
      <c r="G24" s="194" t="s">
        <v>26</v>
      </c>
      <c r="H24" s="215">
        <v>384325</v>
      </c>
      <c r="I24" s="215">
        <v>384325</v>
      </c>
      <c r="J24" s="218">
        <f t="shared" ref="J24:J58" si="1">I24/H24</f>
        <v>1</v>
      </c>
      <c r="K24" s="190"/>
      <c r="M24" s="119"/>
      <c r="N24" s="119"/>
    </row>
    <row r="25" spans="1:14" s="12" customFormat="1" ht="15.6">
      <c r="A25" s="368"/>
      <c r="B25" s="365"/>
      <c r="C25" s="229" t="s">
        <v>27</v>
      </c>
      <c r="D25" s="193">
        <f>'[1]Касса на 01.04.'!E19</f>
        <v>0</v>
      </c>
      <c r="E25" s="197">
        <v>0</v>
      </c>
      <c r="F25" s="23">
        <v>0</v>
      </c>
      <c r="G25" s="194" t="s">
        <v>28</v>
      </c>
      <c r="H25" s="215">
        <v>1138182</v>
      </c>
      <c r="I25" s="215">
        <v>1138182</v>
      </c>
      <c r="J25" s="218">
        <f t="shared" ref="J25:J32" si="2">I25/H25</f>
        <v>1</v>
      </c>
      <c r="K25" s="190"/>
    </row>
    <row r="26" spans="1:14" s="12" customFormat="1" ht="31.2">
      <c r="A26" s="368"/>
      <c r="B26" s="365"/>
      <c r="C26" s="24"/>
      <c r="D26" s="25"/>
      <c r="E26" s="230"/>
      <c r="F26" s="23"/>
      <c r="G26" s="194" t="s">
        <v>29</v>
      </c>
      <c r="H26" s="215">
        <v>400</v>
      </c>
      <c r="I26" s="215">
        <v>400</v>
      </c>
      <c r="J26" s="218">
        <f t="shared" si="2"/>
        <v>1</v>
      </c>
      <c r="K26" s="190"/>
    </row>
    <row r="27" spans="1:14" s="12" customFormat="1" ht="31.2">
      <c r="A27" s="368"/>
      <c r="B27" s="365"/>
      <c r="C27" s="415"/>
      <c r="D27" s="503"/>
      <c r="E27" s="503"/>
      <c r="F27" s="412"/>
      <c r="G27" s="194" t="s">
        <v>30</v>
      </c>
      <c r="H27" s="215">
        <v>5000</v>
      </c>
      <c r="I27" s="215">
        <v>5000</v>
      </c>
      <c r="J27" s="218">
        <f t="shared" si="2"/>
        <v>1</v>
      </c>
      <c r="K27" s="190"/>
    </row>
    <row r="28" spans="1:14" s="12" customFormat="1" ht="78" customHeight="1">
      <c r="A28" s="368"/>
      <c r="B28" s="365"/>
      <c r="C28" s="382"/>
      <c r="D28" s="501"/>
      <c r="E28" s="501"/>
      <c r="F28" s="414"/>
      <c r="G28" s="194" t="s">
        <v>31</v>
      </c>
      <c r="H28" s="215">
        <v>1</v>
      </c>
      <c r="I28" s="215">
        <v>1</v>
      </c>
      <c r="J28" s="218">
        <f t="shared" si="2"/>
        <v>1</v>
      </c>
      <c r="K28" s="190"/>
    </row>
    <row r="29" spans="1:14" s="12" customFormat="1" ht="31.2">
      <c r="A29" s="368"/>
      <c r="B29" s="365"/>
      <c r="C29" s="382"/>
      <c r="D29" s="501"/>
      <c r="E29" s="501"/>
      <c r="F29" s="231"/>
      <c r="G29" s="194" t="s">
        <v>32</v>
      </c>
      <c r="H29" s="220">
        <v>55</v>
      </c>
      <c r="I29" s="215">
        <v>55</v>
      </c>
      <c r="J29" s="218">
        <f>I29/H29</f>
        <v>1</v>
      </c>
      <c r="K29" s="338"/>
    </row>
    <row r="30" spans="1:14" s="12" customFormat="1" ht="31.2">
      <c r="A30" s="368"/>
      <c r="B30" s="365"/>
      <c r="C30" s="382"/>
      <c r="D30" s="501"/>
      <c r="E30" s="501"/>
      <c r="F30" s="231"/>
      <c r="G30" s="194" t="s">
        <v>33</v>
      </c>
      <c r="H30" s="215">
        <v>16</v>
      </c>
      <c r="I30" s="215">
        <v>16</v>
      </c>
      <c r="J30" s="218">
        <f>I30/H30</f>
        <v>1</v>
      </c>
      <c r="K30" s="338"/>
    </row>
    <row r="31" spans="1:14" s="12" customFormat="1" ht="98.4" customHeight="1">
      <c r="A31" s="368"/>
      <c r="B31" s="365"/>
      <c r="C31" s="382"/>
      <c r="D31" s="501"/>
      <c r="E31" s="501"/>
      <c r="F31" s="231"/>
      <c r="G31" s="194" t="s">
        <v>34</v>
      </c>
      <c r="H31" s="215">
        <v>2</v>
      </c>
      <c r="I31" s="215">
        <v>2</v>
      </c>
      <c r="J31" s="218">
        <f t="shared" si="2"/>
        <v>1</v>
      </c>
      <c r="K31" s="190"/>
    </row>
    <row r="32" spans="1:14" s="12" customFormat="1" ht="31.2">
      <c r="A32" s="368"/>
      <c r="B32" s="365"/>
      <c r="C32" s="382"/>
      <c r="D32" s="501"/>
      <c r="E32" s="501"/>
      <c r="F32" s="231"/>
      <c r="G32" s="194" t="s">
        <v>35</v>
      </c>
      <c r="H32" s="215">
        <v>1</v>
      </c>
      <c r="I32" s="215">
        <v>1</v>
      </c>
      <c r="J32" s="218">
        <f t="shared" si="2"/>
        <v>1</v>
      </c>
      <c r="K32" s="190"/>
    </row>
    <row r="33" spans="1:11" s="12" customFormat="1" ht="31.2">
      <c r="A33" s="368"/>
      <c r="B33" s="365"/>
      <c r="C33" s="382"/>
      <c r="D33" s="501"/>
      <c r="E33" s="501"/>
      <c r="F33" s="231"/>
      <c r="G33" s="194" t="s">
        <v>36</v>
      </c>
      <c r="H33" s="215">
        <v>0</v>
      </c>
      <c r="I33" s="215">
        <v>0</v>
      </c>
      <c r="J33" s="218">
        <v>0</v>
      </c>
      <c r="K33" s="190"/>
    </row>
    <row r="34" spans="1:11" s="12" customFormat="1" ht="63.6" customHeight="1">
      <c r="A34" s="368"/>
      <c r="B34" s="365"/>
      <c r="C34" s="382"/>
      <c r="D34" s="501"/>
      <c r="E34" s="501"/>
      <c r="F34" s="231"/>
      <c r="G34" s="194" t="s">
        <v>37</v>
      </c>
      <c r="H34" s="215">
        <v>10</v>
      </c>
      <c r="I34" s="215">
        <v>16</v>
      </c>
      <c r="J34" s="218">
        <f>I34/H34</f>
        <v>1.6</v>
      </c>
      <c r="K34" s="228"/>
    </row>
    <row r="35" spans="1:11" s="12" customFormat="1" ht="44.4" customHeight="1">
      <c r="A35" s="368"/>
      <c r="B35" s="365"/>
      <c r="C35" s="382"/>
      <c r="D35" s="501"/>
      <c r="E35" s="232"/>
      <c r="F35" s="231"/>
      <c r="G35" s="194" t="s">
        <v>504</v>
      </c>
      <c r="H35" s="215">
        <v>1</v>
      </c>
      <c r="I35" s="215">
        <v>1</v>
      </c>
      <c r="J35" s="218">
        <f>I35/H35</f>
        <v>1</v>
      </c>
      <c r="K35" s="190"/>
    </row>
    <row r="36" spans="1:11" s="12" customFormat="1" ht="70.2" customHeight="1">
      <c r="A36" s="368"/>
      <c r="B36" s="365"/>
      <c r="C36" s="382"/>
      <c r="D36" s="501"/>
      <c r="E36" s="232"/>
      <c r="F36" s="231"/>
      <c r="G36" s="194" t="s">
        <v>531</v>
      </c>
      <c r="H36" s="215">
        <v>1</v>
      </c>
      <c r="I36" s="215">
        <v>1</v>
      </c>
      <c r="J36" s="218">
        <f>I36/H36</f>
        <v>1</v>
      </c>
      <c r="K36" s="190"/>
    </row>
    <row r="37" spans="1:11" s="12" customFormat="1" ht="54.6" customHeight="1">
      <c r="A37" s="368"/>
      <c r="B37" s="365"/>
      <c r="C37" s="382"/>
      <c r="D37" s="501"/>
      <c r="E37" s="233"/>
      <c r="F37" s="231"/>
      <c r="G37" s="194" t="s">
        <v>38</v>
      </c>
      <c r="H37" s="215">
        <v>2</v>
      </c>
      <c r="I37" s="215">
        <v>2</v>
      </c>
      <c r="J37" s="218">
        <f>I37/H37</f>
        <v>1</v>
      </c>
      <c r="K37" s="190"/>
    </row>
    <row r="38" spans="1:11" s="12" customFormat="1" ht="29.4" customHeight="1">
      <c r="A38" s="368"/>
      <c r="B38" s="365"/>
      <c r="C38" s="382"/>
      <c r="D38" s="234"/>
      <c r="E38" s="233"/>
      <c r="F38" s="231"/>
      <c r="G38" s="406" t="s">
        <v>39</v>
      </c>
      <c r="H38" s="407"/>
      <c r="I38" s="407"/>
      <c r="J38" s="407"/>
      <c r="K38" s="408"/>
    </row>
    <row r="39" spans="1:11" s="12" customFormat="1" ht="78">
      <c r="A39" s="368"/>
      <c r="B39" s="365"/>
      <c r="C39" s="382"/>
      <c r="D39" s="234"/>
      <c r="E39" s="233"/>
      <c r="F39" s="231"/>
      <c r="G39" s="194" t="s">
        <v>40</v>
      </c>
      <c r="H39" s="215">
        <v>13</v>
      </c>
      <c r="I39" s="215">
        <v>16</v>
      </c>
      <c r="J39" s="218">
        <f t="shared" ref="J39:J45" si="3">I39/H39</f>
        <v>1.2307692307692308</v>
      </c>
      <c r="K39" s="190"/>
    </row>
    <row r="40" spans="1:11" s="12" customFormat="1" ht="46.8">
      <c r="A40" s="368"/>
      <c r="B40" s="365"/>
      <c r="C40" s="382"/>
      <c r="D40" s="234"/>
      <c r="E40" s="233"/>
      <c r="F40" s="231"/>
      <c r="G40" s="194" t="s">
        <v>41</v>
      </c>
      <c r="H40" s="220">
        <v>1000</v>
      </c>
      <c r="I40" s="220">
        <v>928</v>
      </c>
      <c r="J40" s="218">
        <f>I40/H40</f>
        <v>0.92800000000000005</v>
      </c>
      <c r="K40" s="343" t="s">
        <v>541</v>
      </c>
    </row>
    <row r="41" spans="1:11" s="12" customFormat="1" ht="54.6" customHeight="1">
      <c r="A41" s="368"/>
      <c r="B41" s="365"/>
      <c r="C41" s="235"/>
      <c r="D41" s="501"/>
      <c r="E41" s="233"/>
      <c r="F41" s="231"/>
      <c r="G41" s="194" t="s">
        <v>42</v>
      </c>
      <c r="H41" s="215">
        <v>2</v>
      </c>
      <c r="I41" s="215">
        <v>2</v>
      </c>
      <c r="J41" s="218">
        <f t="shared" si="3"/>
        <v>1</v>
      </c>
      <c r="K41" s="190"/>
    </row>
    <row r="42" spans="1:11" s="12" customFormat="1" ht="38.4" customHeight="1">
      <c r="A42" s="368"/>
      <c r="B42" s="365"/>
      <c r="C42" s="235"/>
      <c r="D42" s="501"/>
      <c r="E42" s="233"/>
      <c r="F42" s="231"/>
      <c r="G42" s="194" t="s">
        <v>505</v>
      </c>
      <c r="H42" s="215">
        <v>7</v>
      </c>
      <c r="I42" s="215">
        <v>7</v>
      </c>
      <c r="J42" s="218">
        <f t="shared" si="3"/>
        <v>1</v>
      </c>
      <c r="K42" s="190"/>
    </row>
    <row r="43" spans="1:11" s="12" customFormat="1" ht="39.6" customHeight="1">
      <c r="A43" s="368"/>
      <c r="B43" s="365"/>
      <c r="C43" s="235"/>
      <c r="D43" s="501"/>
      <c r="E43" s="233"/>
      <c r="F43" s="231"/>
      <c r="G43" s="194" t="s">
        <v>532</v>
      </c>
      <c r="H43" s="215">
        <v>4</v>
      </c>
      <c r="I43" s="215">
        <v>4</v>
      </c>
      <c r="J43" s="218">
        <f t="shared" si="3"/>
        <v>1</v>
      </c>
      <c r="K43" s="190"/>
    </row>
    <row r="44" spans="1:11" s="12" customFormat="1" ht="76.8" customHeight="1">
      <c r="A44" s="368"/>
      <c r="B44" s="365"/>
      <c r="C44" s="235"/>
      <c r="D44" s="501"/>
      <c r="E44" s="233"/>
      <c r="F44" s="231"/>
      <c r="G44" s="194" t="s">
        <v>533</v>
      </c>
      <c r="H44" s="215">
        <v>1</v>
      </c>
      <c r="I44" s="215">
        <v>1</v>
      </c>
      <c r="J44" s="218">
        <f t="shared" si="3"/>
        <v>1</v>
      </c>
      <c r="K44" s="190"/>
    </row>
    <row r="45" spans="1:11" s="12" customFormat="1" ht="84.6" customHeight="1">
      <c r="A45" s="368"/>
      <c r="B45" s="365"/>
      <c r="C45" s="235"/>
      <c r="D45" s="501"/>
      <c r="E45" s="233"/>
      <c r="F45" s="231"/>
      <c r="G45" s="194" t="s">
        <v>469</v>
      </c>
      <c r="H45" s="215">
        <v>120</v>
      </c>
      <c r="I45" s="215">
        <v>0</v>
      </c>
      <c r="J45" s="216">
        <f t="shared" si="3"/>
        <v>0</v>
      </c>
      <c r="K45" s="343" t="s">
        <v>540</v>
      </c>
    </row>
    <row r="46" spans="1:11" s="12" customFormat="1" ht="34.200000000000003" customHeight="1">
      <c r="A46" s="368"/>
      <c r="B46" s="365"/>
      <c r="C46" s="235"/>
      <c r="D46" s="501"/>
      <c r="E46" s="233"/>
      <c r="F46" s="231"/>
      <c r="G46" s="406" t="s">
        <v>43</v>
      </c>
      <c r="H46" s="407"/>
      <c r="I46" s="407"/>
      <c r="J46" s="407"/>
      <c r="K46" s="408"/>
    </row>
    <row r="47" spans="1:11" s="12" customFormat="1" ht="46.8">
      <c r="A47" s="368"/>
      <c r="B47" s="365"/>
      <c r="C47" s="235"/>
      <c r="D47" s="501"/>
      <c r="E47" s="233"/>
      <c r="F47" s="231"/>
      <c r="G47" s="194" t="s">
        <v>44</v>
      </c>
      <c r="H47" s="215">
        <v>450</v>
      </c>
      <c r="I47" s="215">
        <v>450</v>
      </c>
      <c r="J47" s="218">
        <f>I47/H47</f>
        <v>1</v>
      </c>
      <c r="K47" s="190"/>
    </row>
    <row r="48" spans="1:11" s="12" customFormat="1" ht="54.6" customHeight="1">
      <c r="A48" s="368"/>
      <c r="B48" s="365"/>
      <c r="C48" s="235"/>
      <c r="D48" s="234"/>
      <c r="E48" s="233"/>
      <c r="F48" s="231"/>
      <c r="G48" s="194" t="s">
        <v>45</v>
      </c>
      <c r="H48" s="221">
        <v>187.3</v>
      </c>
      <c r="I48" s="26">
        <v>187.3</v>
      </c>
      <c r="J48" s="218">
        <f>I48/H48</f>
        <v>1</v>
      </c>
      <c r="K48" s="190"/>
    </row>
    <row r="49" spans="1:11" s="12" customFormat="1" ht="46.8">
      <c r="A49" s="368"/>
      <c r="B49" s="365"/>
      <c r="C49" s="235"/>
      <c r="D49" s="234"/>
      <c r="E49" s="233"/>
      <c r="F49" s="231"/>
      <c r="G49" s="194" t="s">
        <v>46</v>
      </c>
      <c r="H49" s="222">
        <v>5400</v>
      </c>
      <c r="I49" s="222">
        <v>5400</v>
      </c>
      <c r="J49" s="218">
        <f>I49/H49</f>
        <v>1</v>
      </c>
      <c r="K49" s="190"/>
    </row>
    <row r="50" spans="1:11" s="12" customFormat="1" ht="37.799999999999997" customHeight="1">
      <c r="A50" s="368"/>
      <c r="B50" s="365"/>
      <c r="C50" s="235"/>
      <c r="D50" s="234"/>
      <c r="E50" s="233"/>
      <c r="F50" s="231"/>
      <c r="G50" s="406" t="s">
        <v>47</v>
      </c>
      <c r="H50" s="407"/>
      <c r="I50" s="407"/>
      <c r="J50" s="407"/>
      <c r="K50" s="408"/>
    </row>
    <row r="51" spans="1:11" s="12" customFormat="1" ht="52.8" customHeight="1">
      <c r="A51" s="368"/>
      <c r="B51" s="365"/>
      <c r="C51" s="235"/>
      <c r="D51" s="234"/>
      <c r="E51" s="233"/>
      <c r="F51" s="231"/>
      <c r="G51" s="194" t="s">
        <v>48</v>
      </c>
      <c r="H51" s="215">
        <v>393112</v>
      </c>
      <c r="I51" s="215">
        <v>393112</v>
      </c>
      <c r="J51" s="218">
        <f t="shared" si="1"/>
        <v>1</v>
      </c>
      <c r="K51" s="190"/>
    </row>
    <row r="52" spans="1:11" s="12" customFormat="1" ht="31.2">
      <c r="A52" s="368"/>
      <c r="B52" s="365"/>
      <c r="C52" s="235"/>
      <c r="D52" s="234"/>
      <c r="E52" s="233"/>
      <c r="F52" s="231"/>
      <c r="G52" s="194" t="s">
        <v>49</v>
      </c>
      <c r="H52" s="190">
        <v>100</v>
      </c>
      <c r="I52" s="223">
        <v>100</v>
      </c>
      <c r="J52" s="218">
        <f t="shared" si="1"/>
        <v>1</v>
      </c>
      <c r="K52" s="190"/>
    </row>
    <row r="53" spans="1:11" s="12" customFormat="1" ht="46.8">
      <c r="A53" s="368"/>
      <c r="B53" s="365"/>
      <c r="C53" s="235"/>
      <c r="D53" s="234"/>
      <c r="E53" s="233"/>
      <c r="F53" s="231"/>
      <c r="G53" s="194" t="s">
        <v>50</v>
      </c>
      <c r="H53" s="190">
        <v>100</v>
      </c>
      <c r="I53" s="223">
        <v>100</v>
      </c>
      <c r="J53" s="218">
        <f t="shared" si="1"/>
        <v>1</v>
      </c>
      <c r="K53" s="190"/>
    </row>
    <row r="54" spans="1:11" s="12" customFormat="1" ht="31.2">
      <c r="A54" s="368"/>
      <c r="B54" s="365"/>
      <c r="C54" s="235"/>
      <c r="D54" s="234"/>
      <c r="E54" s="233"/>
      <c r="F54" s="231"/>
      <c r="G54" s="194" t="s">
        <v>51</v>
      </c>
      <c r="H54" s="190">
        <v>100</v>
      </c>
      <c r="I54" s="223">
        <v>100</v>
      </c>
      <c r="J54" s="218">
        <f t="shared" si="1"/>
        <v>1</v>
      </c>
      <c r="K54" s="190"/>
    </row>
    <row r="55" spans="1:11" s="12" customFormat="1" ht="46.8">
      <c r="A55" s="368"/>
      <c r="B55" s="365"/>
      <c r="C55" s="235"/>
      <c r="D55" s="234"/>
      <c r="E55" s="233"/>
      <c r="F55" s="231"/>
      <c r="G55" s="194" t="s">
        <v>52</v>
      </c>
      <c r="H55" s="190">
        <v>100</v>
      </c>
      <c r="I55" s="223">
        <v>100</v>
      </c>
      <c r="J55" s="218">
        <f t="shared" si="1"/>
        <v>1</v>
      </c>
      <c r="K55" s="190"/>
    </row>
    <row r="56" spans="1:11" s="12" customFormat="1" ht="46.8">
      <c r="A56" s="368"/>
      <c r="B56" s="365"/>
      <c r="C56" s="235"/>
      <c r="D56" s="234"/>
      <c r="E56" s="233"/>
      <c r="F56" s="231"/>
      <c r="G56" s="194" t="s">
        <v>53</v>
      </c>
      <c r="H56" s="190">
        <v>100</v>
      </c>
      <c r="I56" s="223">
        <v>100</v>
      </c>
      <c r="J56" s="218">
        <f t="shared" si="1"/>
        <v>1</v>
      </c>
      <c r="K56" s="190"/>
    </row>
    <row r="57" spans="1:11" s="12" customFormat="1" ht="46.8">
      <c r="A57" s="368"/>
      <c r="B57" s="365"/>
      <c r="C57" s="235"/>
      <c r="D57" s="234"/>
      <c r="E57" s="233"/>
      <c r="F57" s="231"/>
      <c r="G57" s="194" t="s">
        <v>54</v>
      </c>
      <c r="H57" s="190">
        <v>100</v>
      </c>
      <c r="I57" s="223">
        <v>100</v>
      </c>
      <c r="J57" s="218">
        <f t="shared" si="1"/>
        <v>1</v>
      </c>
      <c r="K57" s="190"/>
    </row>
    <row r="58" spans="1:11" s="12" customFormat="1" ht="46.8">
      <c r="A58" s="368"/>
      <c r="B58" s="365"/>
      <c r="C58" s="235"/>
      <c r="D58" s="234"/>
      <c r="E58" s="233"/>
      <c r="F58" s="231"/>
      <c r="G58" s="194" t="s">
        <v>55</v>
      </c>
      <c r="H58" s="215">
        <v>1380</v>
      </c>
      <c r="I58" s="223">
        <v>1380</v>
      </c>
      <c r="J58" s="218">
        <f t="shared" si="1"/>
        <v>1</v>
      </c>
      <c r="K58" s="190"/>
    </row>
    <row r="59" spans="1:11" s="12" customFormat="1" ht="45.6" customHeight="1">
      <c r="A59" s="368"/>
      <c r="B59" s="365"/>
      <c r="C59" s="235"/>
      <c r="D59" s="234"/>
      <c r="E59" s="233"/>
      <c r="F59" s="231"/>
      <c r="G59" s="406" t="s">
        <v>56</v>
      </c>
      <c r="H59" s="407"/>
      <c r="I59" s="407"/>
      <c r="J59" s="407"/>
      <c r="K59" s="408"/>
    </row>
    <row r="60" spans="1:11" s="12" customFormat="1" ht="62.4">
      <c r="A60" s="368"/>
      <c r="B60" s="365"/>
      <c r="C60" s="235"/>
      <c r="D60" s="501"/>
      <c r="E60" s="233"/>
      <c r="F60" s="231"/>
      <c r="G60" s="194" t="s">
        <v>57</v>
      </c>
      <c r="H60" s="215">
        <v>44</v>
      </c>
      <c r="I60" s="190">
        <v>44</v>
      </c>
      <c r="J60" s="218">
        <f>I60/H60</f>
        <v>1</v>
      </c>
      <c r="K60" s="190"/>
    </row>
    <row r="61" spans="1:11" s="12" customFormat="1" ht="46.8">
      <c r="A61" s="368"/>
      <c r="B61" s="365"/>
      <c r="C61" s="235"/>
      <c r="D61" s="501"/>
      <c r="E61" s="233"/>
      <c r="F61" s="231"/>
      <c r="G61" s="194" t="s">
        <v>58</v>
      </c>
      <c r="H61" s="190">
        <v>16</v>
      </c>
      <c r="I61" s="190">
        <v>16</v>
      </c>
      <c r="J61" s="218">
        <f>I61/H61</f>
        <v>1</v>
      </c>
      <c r="K61" s="190"/>
    </row>
    <row r="62" spans="1:11" s="12" customFormat="1" ht="68.400000000000006" customHeight="1">
      <c r="A62" s="368"/>
      <c r="B62" s="365"/>
      <c r="C62" s="235"/>
      <c r="D62" s="501"/>
      <c r="E62" s="233"/>
      <c r="F62" s="231"/>
      <c r="G62" s="194" t="s">
        <v>59</v>
      </c>
      <c r="H62" s="215">
        <v>1460</v>
      </c>
      <c r="I62" s="215">
        <v>1531</v>
      </c>
      <c r="J62" s="216">
        <f>I62/H62</f>
        <v>1.0486301369863014</v>
      </c>
      <c r="K62" s="190" t="s">
        <v>534</v>
      </c>
    </row>
    <row r="63" spans="1:11" s="12" customFormat="1" ht="68.400000000000006" customHeight="1">
      <c r="A63" s="202"/>
      <c r="B63" s="365"/>
      <c r="C63" s="235"/>
      <c r="D63" s="501"/>
      <c r="E63" s="233"/>
      <c r="F63" s="231"/>
      <c r="G63" s="194" t="s">
        <v>535</v>
      </c>
      <c r="H63" s="215">
        <v>7</v>
      </c>
      <c r="I63" s="215">
        <v>7</v>
      </c>
      <c r="J63" s="216">
        <f>I63/H63</f>
        <v>1</v>
      </c>
      <c r="K63" s="190"/>
    </row>
    <row r="64" spans="1:11" s="12" customFormat="1" ht="88.8" customHeight="1">
      <c r="A64" s="200"/>
      <c r="B64" s="365"/>
      <c r="C64" s="235"/>
      <c r="D64" s="501"/>
      <c r="E64" s="233"/>
      <c r="F64" s="231"/>
      <c r="G64" s="194" t="s">
        <v>506</v>
      </c>
      <c r="H64" s="215">
        <v>1</v>
      </c>
      <c r="I64" s="215">
        <v>1</v>
      </c>
      <c r="J64" s="216">
        <f>I64/H64</f>
        <v>1</v>
      </c>
      <c r="K64" s="190"/>
    </row>
    <row r="65" spans="1:11" s="12" customFormat="1" ht="15.6">
      <c r="A65" s="103"/>
      <c r="B65" s="365"/>
      <c r="C65" s="235"/>
      <c r="D65" s="501"/>
      <c r="E65" s="233"/>
      <c r="F65" s="231"/>
      <c r="G65" s="224" t="s">
        <v>60</v>
      </c>
      <c r="H65" s="215"/>
      <c r="I65" s="215"/>
      <c r="J65" s="216"/>
      <c r="K65" s="190"/>
    </row>
    <row r="66" spans="1:11" s="12" customFormat="1" ht="31.2">
      <c r="A66" s="103"/>
      <c r="B66" s="366"/>
      <c r="C66" s="236"/>
      <c r="D66" s="502"/>
      <c r="E66" s="237"/>
      <c r="F66" s="213"/>
      <c r="G66" s="194" t="s">
        <v>61</v>
      </c>
      <c r="H66" s="215">
        <v>2</v>
      </c>
      <c r="I66" s="215">
        <v>2</v>
      </c>
      <c r="J66" s="218">
        <f>I66/H66</f>
        <v>1</v>
      </c>
      <c r="K66" s="190"/>
    </row>
    <row r="67" spans="1:11" s="12" customFormat="1" ht="15.6">
      <c r="A67" s="18"/>
      <c r="B67" s="374" t="s">
        <v>21</v>
      </c>
      <c r="C67" s="374"/>
      <c r="D67" s="130">
        <f>SUM(D22:D26)</f>
        <v>114931.46</v>
      </c>
      <c r="E67" s="131">
        <f>SUM(E22:E24)</f>
        <v>109079.58</v>
      </c>
      <c r="F67" s="132">
        <f>E67/D67</f>
        <v>0.94908374086607783</v>
      </c>
      <c r="G67" s="133"/>
      <c r="H67" s="136"/>
      <c r="I67" s="134"/>
      <c r="J67" s="134"/>
      <c r="K67" s="135"/>
    </row>
    <row r="68" spans="1:11" s="12" customFormat="1" ht="15.6" customHeight="1">
      <c r="A68" s="367">
        <v>3</v>
      </c>
      <c r="B68" s="375" t="s">
        <v>472</v>
      </c>
      <c r="C68" s="369" t="s">
        <v>15</v>
      </c>
      <c r="D68" s="371">
        <v>81815.25</v>
      </c>
      <c r="E68" s="372">
        <v>80215.67</v>
      </c>
      <c r="F68" s="361">
        <f>E68/D68</f>
        <v>0.98044887719587726</v>
      </c>
      <c r="G68" s="225" t="s">
        <v>62</v>
      </c>
      <c r="H68" s="226"/>
      <c r="I68" s="18"/>
      <c r="J68" s="18"/>
      <c r="K68" s="506"/>
    </row>
    <row r="69" spans="1:11" s="12" customFormat="1" ht="373.2" customHeight="1">
      <c r="A69" s="368"/>
      <c r="B69" s="376"/>
      <c r="C69" s="370"/>
      <c r="D69" s="371"/>
      <c r="E69" s="373"/>
      <c r="F69" s="359"/>
      <c r="G69" s="17" t="s">
        <v>63</v>
      </c>
      <c r="H69" s="223">
        <v>2</v>
      </c>
      <c r="I69" s="223">
        <v>1</v>
      </c>
      <c r="J69" s="218">
        <f>H69/I69</f>
        <v>2</v>
      </c>
      <c r="K69" s="507"/>
    </row>
    <row r="70" spans="1:11" s="12" customFormat="1" ht="39.6" customHeight="1">
      <c r="A70" s="368"/>
      <c r="B70" s="376"/>
      <c r="C70" s="239" t="s">
        <v>64</v>
      </c>
      <c r="D70" s="193">
        <v>132000</v>
      </c>
      <c r="E70" s="240">
        <v>109008.84</v>
      </c>
      <c r="F70" s="205">
        <f>E70/D70</f>
        <v>0.82582454545454542</v>
      </c>
      <c r="G70" s="17" t="s">
        <v>65</v>
      </c>
      <c r="H70" s="227" t="s">
        <v>429</v>
      </c>
      <c r="I70" s="220">
        <v>4.9710000000000001</v>
      </c>
      <c r="J70" s="216">
        <f>I70/H70</f>
        <v>2.0207317073170734</v>
      </c>
      <c r="K70" s="17"/>
    </row>
    <row r="71" spans="1:11" s="12" customFormat="1" ht="31.2">
      <c r="A71" s="368"/>
      <c r="B71" s="376"/>
      <c r="C71" s="508"/>
      <c r="D71" s="511"/>
      <c r="E71" s="512"/>
      <c r="F71" s="412"/>
      <c r="G71" s="210" t="s">
        <v>66</v>
      </c>
      <c r="H71" s="227" t="s">
        <v>430</v>
      </c>
      <c r="I71" s="220">
        <v>2301</v>
      </c>
      <c r="J71" s="216">
        <f>I71/H71</f>
        <v>1.534</v>
      </c>
      <c r="K71" s="17"/>
    </row>
    <row r="72" spans="1:11" s="12" customFormat="1" ht="67.2" customHeight="1">
      <c r="A72" s="368"/>
      <c r="B72" s="376"/>
      <c r="C72" s="509"/>
      <c r="D72" s="511"/>
      <c r="E72" s="513"/>
      <c r="F72" s="414"/>
      <c r="G72" s="339" t="s">
        <v>67</v>
      </c>
      <c r="H72" s="227" t="s">
        <v>431</v>
      </c>
      <c r="I72" s="220">
        <v>2413</v>
      </c>
      <c r="J72" s="216">
        <f>I72/H72</f>
        <v>0.48259999999999997</v>
      </c>
      <c r="K72" s="17" t="s">
        <v>545</v>
      </c>
    </row>
    <row r="73" spans="1:11" s="12" customFormat="1" ht="31.2">
      <c r="A73" s="368"/>
      <c r="B73" s="376"/>
      <c r="C73" s="509"/>
      <c r="D73" s="511"/>
      <c r="E73" s="513"/>
      <c r="F73" s="414"/>
      <c r="G73" s="194" t="s">
        <v>68</v>
      </c>
      <c r="H73" s="227" t="s">
        <v>431</v>
      </c>
      <c r="I73" s="220">
        <v>5046</v>
      </c>
      <c r="J73" s="216">
        <f>I73/H73</f>
        <v>1.0092000000000001</v>
      </c>
      <c r="K73" s="17"/>
    </row>
    <row r="74" spans="1:11" s="12" customFormat="1" ht="46.8">
      <c r="A74" s="208"/>
      <c r="B74" s="377"/>
      <c r="C74" s="510"/>
      <c r="D74" s="511"/>
      <c r="E74" s="514"/>
      <c r="F74" s="413"/>
      <c r="G74" s="194" t="s">
        <v>69</v>
      </c>
      <c r="H74" s="227" t="s">
        <v>432</v>
      </c>
      <c r="I74" s="220">
        <v>196.90700000000001</v>
      </c>
      <c r="J74" s="216">
        <f>I74/H74</f>
        <v>1.0023518033037238</v>
      </c>
      <c r="K74" s="190"/>
    </row>
    <row r="75" spans="1:11" s="12" customFormat="1" ht="15.6">
      <c r="A75" s="134"/>
      <c r="B75" s="374" t="s">
        <v>21</v>
      </c>
      <c r="C75" s="374"/>
      <c r="D75" s="130">
        <f>D68+D70</f>
        <v>213815.25</v>
      </c>
      <c r="E75" s="131">
        <f>E68+E70</f>
        <v>189224.51</v>
      </c>
      <c r="F75" s="132">
        <f>E75/D75</f>
        <v>0.88499071043810018</v>
      </c>
      <c r="G75" s="133"/>
      <c r="H75" s="134"/>
      <c r="I75" s="134"/>
      <c r="J75" s="137"/>
      <c r="K75" s="135"/>
    </row>
    <row r="76" spans="1:11" s="12" customFormat="1" ht="15.6">
      <c r="A76" s="367">
        <v>4</v>
      </c>
      <c r="B76" s="364" t="s">
        <v>70</v>
      </c>
      <c r="C76" s="360" t="s">
        <v>15</v>
      </c>
      <c r="D76" s="353">
        <v>21936.91</v>
      </c>
      <c r="E76" s="353">
        <v>20623.16</v>
      </c>
      <c r="F76" s="361">
        <f>E76/D76</f>
        <v>0.94011234946033873</v>
      </c>
      <c r="G76" s="224" t="s">
        <v>62</v>
      </c>
      <c r="H76" s="245"/>
      <c r="I76" s="246"/>
      <c r="J76" s="247"/>
      <c r="K76" s="190"/>
    </row>
    <row r="77" spans="1:11" s="12" customFormat="1" ht="85.8" customHeight="1">
      <c r="A77" s="368"/>
      <c r="B77" s="365"/>
      <c r="C77" s="351"/>
      <c r="D77" s="354"/>
      <c r="E77" s="354"/>
      <c r="F77" s="358"/>
      <c r="G77" s="194" t="s">
        <v>71</v>
      </c>
      <c r="H77" s="190">
        <v>100</v>
      </c>
      <c r="I77" s="190">
        <v>48.6</v>
      </c>
      <c r="J77" s="248">
        <f>H77/I77</f>
        <v>2.0576131687242798</v>
      </c>
      <c r="K77" s="17" t="s">
        <v>495</v>
      </c>
    </row>
    <row r="78" spans="1:11" s="12" customFormat="1" ht="46.8">
      <c r="A78" s="368"/>
      <c r="B78" s="365"/>
      <c r="C78" s="351"/>
      <c r="D78" s="354"/>
      <c r="E78" s="354"/>
      <c r="F78" s="358"/>
      <c r="G78" s="194" t="s">
        <v>72</v>
      </c>
      <c r="H78" s="190">
        <v>1</v>
      </c>
      <c r="I78" s="190">
        <v>1</v>
      </c>
      <c r="J78" s="218">
        <f>H78/I78</f>
        <v>1</v>
      </c>
      <c r="K78" s="17"/>
    </row>
    <row r="79" spans="1:11" s="12" customFormat="1" ht="15.6">
      <c r="A79" s="368"/>
      <c r="B79" s="365"/>
      <c r="C79" s="351"/>
      <c r="D79" s="354"/>
      <c r="E79" s="354"/>
      <c r="F79" s="358"/>
      <c r="G79" s="224" t="s">
        <v>73</v>
      </c>
      <c r="H79" s="190"/>
      <c r="I79" s="190"/>
      <c r="J79" s="218"/>
      <c r="K79" s="17"/>
    </row>
    <row r="80" spans="1:11" s="12" customFormat="1" ht="31.2">
      <c r="A80" s="368"/>
      <c r="B80" s="365"/>
      <c r="C80" s="351"/>
      <c r="D80" s="354"/>
      <c r="E80" s="354"/>
      <c r="F80" s="358"/>
      <c r="G80" s="194" t="s">
        <v>74</v>
      </c>
      <c r="H80" s="190">
        <v>0</v>
      </c>
      <c r="I80" s="190">
        <v>0</v>
      </c>
      <c r="J80" s="218">
        <v>1</v>
      </c>
      <c r="K80" s="17"/>
    </row>
    <row r="81" spans="1:11" s="12" customFormat="1" ht="15.6">
      <c r="A81" s="368"/>
      <c r="B81" s="365"/>
      <c r="C81" s="351"/>
      <c r="D81" s="354"/>
      <c r="E81" s="354"/>
      <c r="F81" s="358"/>
      <c r="G81" s="194" t="s">
        <v>75</v>
      </c>
      <c r="H81" s="22"/>
      <c r="I81" s="190"/>
      <c r="J81" s="218"/>
      <c r="K81" s="17"/>
    </row>
    <row r="82" spans="1:11" s="12" customFormat="1" ht="91.8" customHeight="1">
      <c r="A82" s="368"/>
      <c r="B82" s="365"/>
      <c r="C82" s="352"/>
      <c r="D82" s="355"/>
      <c r="E82" s="355"/>
      <c r="F82" s="359"/>
      <c r="G82" s="194" t="s">
        <v>76</v>
      </c>
      <c r="H82" s="190">
        <v>10</v>
      </c>
      <c r="I82" s="190">
        <v>8</v>
      </c>
      <c r="J82" s="218">
        <f>H82/I82</f>
        <v>1.25</v>
      </c>
      <c r="K82" s="17" t="s">
        <v>495</v>
      </c>
    </row>
    <row r="83" spans="1:11" s="12" customFormat="1" ht="91.2" customHeight="1">
      <c r="A83" s="368"/>
      <c r="B83" s="365"/>
      <c r="C83" s="242" t="s">
        <v>64</v>
      </c>
      <c r="D83" s="193">
        <v>3854.68</v>
      </c>
      <c r="E83" s="193">
        <v>2221.42</v>
      </c>
      <c r="F83" s="23">
        <f>E83/D83</f>
        <v>0.57629167661128811</v>
      </c>
      <c r="G83" s="194" t="s">
        <v>77</v>
      </c>
      <c r="H83" s="190">
        <v>6</v>
      </c>
      <c r="I83" s="190">
        <v>7</v>
      </c>
      <c r="J83" s="218">
        <f>H83/I83</f>
        <v>0.8571428571428571</v>
      </c>
      <c r="K83" s="17"/>
    </row>
    <row r="84" spans="1:11" s="12" customFormat="1" ht="15.6">
      <c r="A84" s="368"/>
      <c r="B84" s="365"/>
      <c r="C84" s="360"/>
      <c r="D84" s="353"/>
      <c r="E84" s="353"/>
      <c r="F84" s="361"/>
      <c r="G84" s="224" t="s">
        <v>78</v>
      </c>
      <c r="H84" s="190"/>
      <c r="I84" s="190"/>
      <c r="J84" s="218"/>
      <c r="K84" s="17"/>
    </row>
    <row r="85" spans="1:11" s="12" customFormat="1" ht="51" customHeight="1">
      <c r="A85" s="368"/>
      <c r="B85" s="365"/>
      <c r="C85" s="378"/>
      <c r="D85" s="354"/>
      <c r="E85" s="354"/>
      <c r="F85" s="358"/>
      <c r="G85" s="194" t="s">
        <v>507</v>
      </c>
      <c r="H85" s="190">
        <v>0</v>
      </c>
      <c r="I85" s="190">
        <v>0</v>
      </c>
      <c r="J85" s="218">
        <v>1</v>
      </c>
      <c r="K85" s="190"/>
    </row>
    <row r="86" spans="1:11" s="12" customFormat="1" ht="31.2">
      <c r="A86" s="368"/>
      <c r="B86" s="365"/>
      <c r="C86" s="378"/>
      <c r="D86" s="354"/>
      <c r="E86" s="354"/>
      <c r="F86" s="358"/>
      <c r="G86" s="194" t="s">
        <v>79</v>
      </c>
      <c r="H86" s="190">
        <v>30</v>
      </c>
      <c r="I86" s="190">
        <v>34</v>
      </c>
      <c r="J86" s="218">
        <f>I86/H86</f>
        <v>1.1333333333333333</v>
      </c>
      <c r="K86" s="190"/>
    </row>
    <row r="87" spans="1:11" s="12" customFormat="1" ht="78">
      <c r="A87" s="368"/>
      <c r="B87" s="365"/>
      <c r="C87" s="378"/>
      <c r="D87" s="354"/>
      <c r="E87" s="354"/>
      <c r="F87" s="358"/>
      <c r="G87" s="194" t="s">
        <v>80</v>
      </c>
      <c r="H87" s="190">
        <v>35</v>
      </c>
      <c r="I87" s="190">
        <v>35</v>
      </c>
      <c r="J87" s="218">
        <f>I87/H87</f>
        <v>1</v>
      </c>
      <c r="K87" s="190"/>
    </row>
    <row r="88" spans="1:11" s="12" customFormat="1" ht="62.4">
      <c r="A88" s="368"/>
      <c r="B88" s="365"/>
      <c r="C88" s="378"/>
      <c r="D88" s="354"/>
      <c r="E88" s="354"/>
      <c r="F88" s="358"/>
      <c r="G88" s="194" t="s">
        <v>81</v>
      </c>
      <c r="H88" s="190">
        <v>2</v>
      </c>
      <c r="I88" s="190">
        <v>2</v>
      </c>
      <c r="J88" s="218">
        <f>I88/H88</f>
        <v>1</v>
      </c>
      <c r="K88" s="190"/>
    </row>
    <row r="89" spans="1:11" s="12" customFormat="1" ht="15.6">
      <c r="A89" s="368"/>
      <c r="B89" s="365"/>
      <c r="C89" s="378"/>
      <c r="D89" s="354"/>
      <c r="E89" s="354"/>
      <c r="F89" s="358"/>
      <c r="G89" s="224" t="s">
        <v>82</v>
      </c>
      <c r="H89" s="190"/>
      <c r="I89" s="190"/>
      <c r="J89" s="218"/>
      <c r="K89" s="190"/>
    </row>
    <row r="90" spans="1:11" s="12" customFormat="1" ht="60" customHeight="1">
      <c r="A90" s="368"/>
      <c r="B90" s="365"/>
      <c r="C90" s="378"/>
      <c r="D90" s="354"/>
      <c r="E90" s="354"/>
      <c r="F90" s="358"/>
      <c r="G90" s="194" t="s">
        <v>83</v>
      </c>
      <c r="H90" s="190">
        <v>190</v>
      </c>
      <c r="I90" s="190">
        <v>190</v>
      </c>
      <c r="J90" s="216">
        <f>H90/I90</f>
        <v>1</v>
      </c>
      <c r="K90" s="17"/>
    </row>
    <row r="91" spans="1:11" s="12" customFormat="1" ht="39" customHeight="1">
      <c r="A91" s="368"/>
      <c r="B91" s="365"/>
      <c r="C91" s="378"/>
      <c r="D91" s="354"/>
      <c r="E91" s="354"/>
      <c r="F91" s="358"/>
      <c r="G91" s="194" t="s">
        <v>84</v>
      </c>
      <c r="H91" s="190">
        <v>437</v>
      </c>
      <c r="I91" s="190">
        <v>605</v>
      </c>
      <c r="J91" s="216">
        <f>I91/H91</f>
        <v>1.3844393592677346</v>
      </c>
      <c r="K91" s="190"/>
    </row>
    <row r="92" spans="1:11" s="12" customFormat="1" ht="31.2">
      <c r="A92" s="368"/>
      <c r="B92" s="365"/>
      <c r="C92" s="378"/>
      <c r="D92" s="354"/>
      <c r="E92" s="354"/>
      <c r="F92" s="358"/>
      <c r="G92" s="244" t="s">
        <v>85</v>
      </c>
      <c r="H92" s="190">
        <v>5470</v>
      </c>
      <c r="I92" s="190">
        <v>5730</v>
      </c>
      <c r="J92" s="216">
        <f>I92/H92</f>
        <v>1.0475319926873858</v>
      </c>
      <c r="K92" s="190"/>
    </row>
    <row r="93" spans="1:11" s="12" customFormat="1" ht="15.6">
      <c r="A93" s="368"/>
      <c r="B93" s="365"/>
      <c r="C93" s="378"/>
      <c r="D93" s="354"/>
      <c r="E93" s="354"/>
      <c r="F93" s="358"/>
      <c r="G93" s="243" t="s">
        <v>60</v>
      </c>
      <c r="H93" s="22"/>
      <c r="I93" s="190"/>
      <c r="J93" s="216"/>
      <c r="K93" s="190"/>
    </row>
    <row r="94" spans="1:11" s="12" customFormat="1" ht="62.4">
      <c r="A94" s="368"/>
      <c r="B94" s="365"/>
      <c r="C94" s="378"/>
      <c r="D94" s="354"/>
      <c r="E94" s="354"/>
      <c r="F94" s="358"/>
      <c r="G94" s="244" t="s">
        <v>86</v>
      </c>
      <c r="H94" s="190">
        <v>100</v>
      </c>
      <c r="I94" s="190">
        <v>100</v>
      </c>
      <c r="J94" s="216">
        <v>1</v>
      </c>
      <c r="K94" s="190"/>
    </row>
    <row r="95" spans="1:11" s="12" customFormat="1" ht="78">
      <c r="A95" s="368"/>
      <c r="B95" s="365"/>
      <c r="C95" s="378"/>
      <c r="D95" s="354"/>
      <c r="E95" s="354"/>
      <c r="F95" s="358"/>
      <c r="G95" s="244" t="s">
        <v>87</v>
      </c>
      <c r="H95" s="190">
        <v>100</v>
      </c>
      <c r="I95" s="190">
        <v>100</v>
      </c>
      <c r="J95" s="216">
        <v>1</v>
      </c>
      <c r="K95" s="190"/>
    </row>
    <row r="96" spans="1:11" s="12" customFormat="1" ht="62.4">
      <c r="A96" s="368"/>
      <c r="B96" s="365"/>
      <c r="C96" s="378"/>
      <c r="D96" s="354"/>
      <c r="E96" s="354"/>
      <c r="F96" s="358"/>
      <c r="G96" s="244" t="s">
        <v>88</v>
      </c>
      <c r="H96" s="190">
        <v>10</v>
      </c>
      <c r="I96" s="190">
        <v>10</v>
      </c>
      <c r="J96" s="216">
        <f>I96/H96</f>
        <v>1</v>
      </c>
      <c r="K96" s="190"/>
    </row>
    <row r="97" spans="1:11" s="12" customFormat="1" ht="83.4" customHeight="1">
      <c r="A97" s="368"/>
      <c r="B97" s="365"/>
      <c r="C97" s="378"/>
      <c r="D97" s="354"/>
      <c r="E97" s="354"/>
      <c r="F97" s="358"/>
      <c r="G97" s="244" t="s">
        <v>89</v>
      </c>
      <c r="H97" s="190">
        <v>0</v>
      </c>
      <c r="I97" s="190">
        <v>6.38</v>
      </c>
      <c r="J97" s="216">
        <f>H97/I97</f>
        <v>0</v>
      </c>
      <c r="K97" s="349" t="s">
        <v>549</v>
      </c>
    </row>
    <row r="98" spans="1:11" s="12" customFormat="1" ht="42" customHeight="1">
      <c r="A98" s="368"/>
      <c r="B98" s="365"/>
      <c r="C98" s="378"/>
      <c r="D98" s="354"/>
      <c r="E98" s="354"/>
      <c r="F98" s="358"/>
      <c r="G98" s="244" t="s">
        <v>90</v>
      </c>
      <c r="H98" s="190">
        <v>12</v>
      </c>
      <c r="I98" s="190">
        <v>12</v>
      </c>
      <c r="J98" s="216">
        <f>I98/H98</f>
        <v>1</v>
      </c>
      <c r="K98" s="190"/>
    </row>
    <row r="99" spans="1:11" s="12" customFormat="1" ht="93.6">
      <c r="A99" s="368"/>
      <c r="B99" s="365"/>
      <c r="C99" s="378"/>
      <c r="D99" s="354"/>
      <c r="E99" s="354"/>
      <c r="F99" s="358"/>
      <c r="G99" s="244" t="s">
        <v>91</v>
      </c>
      <c r="H99" s="190">
        <v>5</v>
      </c>
      <c r="I99" s="190">
        <v>5</v>
      </c>
      <c r="J99" s="216">
        <v>1</v>
      </c>
      <c r="K99" s="190"/>
    </row>
    <row r="100" spans="1:11" s="12" customFormat="1" ht="93.6">
      <c r="A100" s="368"/>
      <c r="B100" s="365"/>
      <c r="C100" s="378"/>
      <c r="D100" s="354"/>
      <c r="E100" s="354"/>
      <c r="F100" s="358"/>
      <c r="G100" s="244" t="s">
        <v>92</v>
      </c>
      <c r="H100" s="190">
        <v>5</v>
      </c>
      <c r="I100" s="190">
        <v>5</v>
      </c>
      <c r="J100" s="216">
        <v>1</v>
      </c>
      <c r="K100" s="190"/>
    </row>
    <row r="101" spans="1:11" s="12" customFormat="1" ht="62.4">
      <c r="A101" s="368"/>
      <c r="B101" s="365"/>
      <c r="C101" s="378"/>
      <c r="D101" s="354"/>
      <c r="E101" s="354"/>
      <c r="F101" s="358"/>
      <c r="G101" s="244" t="s">
        <v>93</v>
      </c>
      <c r="H101" s="190">
        <v>5</v>
      </c>
      <c r="I101" s="190">
        <v>5</v>
      </c>
      <c r="J101" s="216">
        <v>1</v>
      </c>
      <c r="K101" s="190"/>
    </row>
    <row r="102" spans="1:11" s="12" customFormat="1" ht="15.6">
      <c r="A102" s="368"/>
      <c r="B102" s="365"/>
      <c r="C102" s="378"/>
      <c r="D102" s="354"/>
      <c r="E102" s="354"/>
      <c r="F102" s="358"/>
      <c r="G102" s="243" t="s">
        <v>94</v>
      </c>
      <c r="H102" s="22"/>
      <c r="I102" s="190"/>
      <c r="J102" s="216"/>
      <c r="K102" s="190"/>
    </row>
    <row r="103" spans="1:11" s="12" customFormat="1" ht="46.8">
      <c r="A103" s="368"/>
      <c r="B103" s="365"/>
      <c r="C103" s="378"/>
      <c r="D103" s="354"/>
      <c r="E103" s="354"/>
      <c r="F103" s="358"/>
      <c r="G103" s="244" t="s">
        <v>95</v>
      </c>
      <c r="H103" s="190">
        <v>20</v>
      </c>
      <c r="I103" s="190">
        <v>20</v>
      </c>
      <c r="J103" s="216">
        <v>1</v>
      </c>
      <c r="K103" s="190"/>
    </row>
    <row r="104" spans="1:11" s="12" customFormat="1" ht="38.4" customHeight="1">
      <c r="A104" s="368"/>
      <c r="B104" s="365"/>
      <c r="C104" s="378"/>
      <c r="D104" s="354"/>
      <c r="E104" s="354"/>
      <c r="F104" s="358"/>
      <c r="G104" s="244" t="s">
        <v>96</v>
      </c>
      <c r="H104" s="190">
        <v>16</v>
      </c>
      <c r="I104" s="190">
        <v>16</v>
      </c>
      <c r="J104" s="216">
        <f>I104/H104</f>
        <v>1</v>
      </c>
      <c r="K104" s="190"/>
    </row>
    <row r="105" spans="1:11" s="12" customFormat="1" ht="31.2">
      <c r="A105" s="368"/>
      <c r="B105" s="365"/>
      <c r="C105" s="378"/>
      <c r="D105" s="354"/>
      <c r="E105" s="354"/>
      <c r="F105" s="358"/>
      <c r="G105" s="244" t="s">
        <v>97</v>
      </c>
      <c r="H105" s="190">
        <v>125</v>
      </c>
      <c r="I105" s="190">
        <v>125</v>
      </c>
      <c r="J105" s="216">
        <f>I105/H105</f>
        <v>1</v>
      </c>
      <c r="K105" s="190"/>
    </row>
    <row r="106" spans="1:11" s="12" customFormat="1" ht="15.6">
      <c r="A106" s="368"/>
      <c r="B106" s="365"/>
      <c r="C106" s="378"/>
      <c r="D106" s="354"/>
      <c r="E106" s="354"/>
      <c r="F106" s="358"/>
      <c r="G106" s="243" t="s">
        <v>98</v>
      </c>
      <c r="H106" s="190"/>
      <c r="I106" s="190"/>
      <c r="J106" s="216"/>
      <c r="K106" s="190"/>
    </row>
    <row r="107" spans="1:11" s="12" customFormat="1" ht="55.2" customHeight="1">
      <c r="A107" s="368"/>
      <c r="B107" s="365"/>
      <c r="C107" s="378"/>
      <c r="D107" s="354"/>
      <c r="E107" s="354"/>
      <c r="F107" s="358"/>
      <c r="G107" s="244" t="s">
        <v>99</v>
      </c>
      <c r="H107" s="190">
        <v>91</v>
      </c>
      <c r="I107" s="190">
        <v>91</v>
      </c>
      <c r="J107" s="216">
        <f>I107/H107</f>
        <v>1</v>
      </c>
      <c r="K107" s="190"/>
    </row>
    <row r="108" spans="1:11" s="12" customFormat="1" ht="54.6" customHeight="1">
      <c r="A108" s="368"/>
      <c r="B108" s="365"/>
      <c r="C108" s="378"/>
      <c r="D108" s="354"/>
      <c r="E108" s="354"/>
      <c r="F108" s="358"/>
      <c r="G108" s="244" t="s">
        <v>100</v>
      </c>
      <c r="H108" s="190">
        <v>100</v>
      </c>
      <c r="I108" s="190">
        <v>100</v>
      </c>
      <c r="J108" s="216">
        <v>1</v>
      </c>
      <c r="K108" s="190"/>
    </row>
    <row r="109" spans="1:11" s="12" customFormat="1" ht="46.8">
      <c r="A109" s="368"/>
      <c r="B109" s="365"/>
      <c r="C109" s="378"/>
      <c r="D109" s="354"/>
      <c r="E109" s="354"/>
      <c r="F109" s="358"/>
      <c r="G109" s="244" t="s">
        <v>101</v>
      </c>
      <c r="H109" s="190">
        <v>0</v>
      </c>
      <c r="I109" s="190">
        <v>0</v>
      </c>
      <c r="J109" s="216">
        <v>1</v>
      </c>
      <c r="K109" s="190"/>
    </row>
    <row r="110" spans="1:11" s="12" customFormat="1" ht="31.2">
      <c r="A110" s="368"/>
      <c r="B110" s="365"/>
      <c r="C110" s="378"/>
      <c r="D110" s="354"/>
      <c r="E110" s="354"/>
      <c r="F110" s="358"/>
      <c r="G110" s="244" t="s">
        <v>102</v>
      </c>
      <c r="H110" s="190">
        <v>0</v>
      </c>
      <c r="I110" s="190">
        <v>0</v>
      </c>
      <c r="J110" s="216">
        <v>1</v>
      </c>
      <c r="K110" s="249"/>
    </row>
    <row r="111" spans="1:11" s="12" customFormat="1" ht="190.8" customHeight="1">
      <c r="A111" s="368"/>
      <c r="B111" s="365"/>
      <c r="C111" s="378"/>
      <c r="D111" s="354"/>
      <c r="E111" s="354"/>
      <c r="F111" s="358"/>
      <c r="G111" s="244" t="s">
        <v>103</v>
      </c>
      <c r="H111" s="190">
        <v>65</v>
      </c>
      <c r="I111" s="190">
        <v>65</v>
      </c>
      <c r="J111" s="216">
        <f>I111/H111</f>
        <v>1</v>
      </c>
      <c r="K111" s="190"/>
    </row>
    <row r="112" spans="1:11" s="12" customFormat="1" ht="15.6">
      <c r="A112" s="368"/>
      <c r="B112" s="365"/>
      <c r="C112" s="378"/>
      <c r="D112" s="354"/>
      <c r="E112" s="354"/>
      <c r="F112" s="358"/>
      <c r="G112" s="243" t="s">
        <v>104</v>
      </c>
      <c r="H112" s="22"/>
      <c r="I112" s="190"/>
      <c r="J112" s="216"/>
      <c r="K112" s="190"/>
    </row>
    <row r="113" spans="1:11" s="12" customFormat="1" ht="51.6" customHeight="1">
      <c r="A113" s="368"/>
      <c r="B113" s="365"/>
      <c r="C113" s="378"/>
      <c r="D113" s="354"/>
      <c r="E113" s="354"/>
      <c r="F113" s="358"/>
      <c r="G113" s="244" t="s">
        <v>105</v>
      </c>
      <c r="H113" s="190">
        <v>130</v>
      </c>
      <c r="I113" s="190">
        <v>130</v>
      </c>
      <c r="J113" s="216">
        <f>I113/H113</f>
        <v>1</v>
      </c>
      <c r="K113" s="190"/>
    </row>
    <row r="114" spans="1:11" s="12" customFormat="1" ht="31.2">
      <c r="A114" s="368"/>
      <c r="B114" s="365"/>
      <c r="C114" s="378"/>
      <c r="D114" s="354"/>
      <c r="E114" s="354"/>
      <c r="F114" s="358"/>
      <c r="G114" s="244" t="s">
        <v>496</v>
      </c>
      <c r="H114" s="190">
        <v>28</v>
      </c>
      <c r="I114" s="190">
        <v>28</v>
      </c>
      <c r="J114" s="216">
        <f>I114/H114</f>
        <v>1</v>
      </c>
      <c r="K114" s="190"/>
    </row>
    <row r="115" spans="1:11" s="12" customFormat="1" ht="15.6">
      <c r="A115" s="368"/>
      <c r="B115" s="365"/>
      <c r="C115" s="351"/>
      <c r="D115" s="354"/>
      <c r="E115" s="354"/>
      <c r="F115" s="358"/>
      <c r="G115" s="243" t="s">
        <v>106</v>
      </c>
      <c r="H115" s="190"/>
      <c r="I115" s="190"/>
      <c r="J115" s="216"/>
      <c r="K115" s="190"/>
    </row>
    <row r="116" spans="1:11" s="12" customFormat="1" ht="42" customHeight="1">
      <c r="A116" s="368"/>
      <c r="B116" s="365"/>
      <c r="C116" s="378"/>
      <c r="D116" s="354"/>
      <c r="E116" s="354"/>
      <c r="F116" s="358"/>
      <c r="G116" s="244" t="s">
        <v>107</v>
      </c>
      <c r="H116" s="190">
        <v>600</v>
      </c>
      <c r="I116" s="190">
        <v>600</v>
      </c>
      <c r="J116" s="216">
        <f>I116/H116</f>
        <v>1</v>
      </c>
      <c r="K116" s="190"/>
    </row>
    <row r="117" spans="1:11" s="12" customFormat="1" ht="31.2">
      <c r="A117" s="368"/>
      <c r="B117" s="365"/>
      <c r="C117" s="378"/>
      <c r="D117" s="354"/>
      <c r="E117" s="354"/>
      <c r="F117" s="358"/>
      <c r="G117" s="244" t="s">
        <v>108</v>
      </c>
      <c r="H117" s="190">
        <v>63.2</v>
      </c>
      <c r="I117" s="190">
        <v>63.2</v>
      </c>
      <c r="J117" s="216">
        <f>I117/H117</f>
        <v>1</v>
      </c>
      <c r="K117" s="190"/>
    </row>
    <row r="118" spans="1:11" s="12" customFormat="1" ht="46.8">
      <c r="A118" s="368"/>
      <c r="B118" s="365"/>
      <c r="C118" s="378"/>
      <c r="D118" s="354"/>
      <c r="E118" s="354"/>
      <c r="F118" s="358"/>
      <c r="G118" s="244" t="s">
        <v>109</v>
      </c>
      <c r="H118" s="190">
        <v>29.9</v>
      </c>
      <c r="I118" s="219">
        <v>29.9</v>
      </c>
      <c r="J118" s="216">
        <f>I118/H118</f>
        <v>1</v>
      </c>
      <c r="K118" s="190"/>
    </row>
    <row r="119" spans="1:11" s="12" customFormat="1" ht="73.2" customHeight="1">
      <c r="A119" s="368"/>
      <c r="B119" s="365"/>
      <c r="C119" s="378"/>
      <c r="D119" s="354"/>
      <c r="E119" s="354"/>
      <c r="F119" s="358"/>
      <c r="G119" s="244" t="s">
        <v>110</v>
      </c>
      <c r="H119" s="190">
        <v>315</v>
      </c>
      <c r="I119" s="190">
        <v>220</v>
      </c>
      <c r="J119" s="216">
        <f>I119/H119</f>
        <v>0.69841269841269837</v>
      </c>
      <c r="K119" s="338" t="s">
        <v>542</v>
      </c>
    </row>
    <row r="120" spans="1:11" s="12" customFormat="1" ht="15.6">
      <c r="A120" s="368"/>
      <c r="B120" s="365"/>
      <c r="C120" s="378"/>
      <c r="D120" s="354"/>
      <c r="E120" s="354"/>
      <c r="F120" s="358"/>
      <c r="G120" s="243" t="s">
        <v>111</v>
      </c>
      <c r="H120" s="190"/>
      <c r="I120" s="190"/>
      <c r="J120" s="216"/>
      <c r="K120" s="190"/>
    </row>
    <row r="121" spans="1:11" s="12" customFormat="1" ht="54" customHeight="1">
      <c r="A121" s="368"/>
      <c r="B121" s="365"/>
      <c r="C121" s="378"/>
      <c r="D121" s="354"/>
      <c r="E121" s="354"/>
      <c r="F121" s="358"/>
      <c r="G121" s="244" t="s">
        <v>112</v>
      </c>
      <c r="H121" s="190">
        <v>0</v>
      </c>
      <c r="I121" s="190">
        <v>0</v>
      </c>
      <c r="J121" s="216">
        <v>1</v>
      </c>
      <c r="K121" s="190"/>
    </row>
    <row r="122" spans="1:11" s="12" customFormat="1" ht="99.6" customHeight="1">
      <c r="A122" s="379"/>
      <c r="B122" s="366"/>
      <c r="C122" s="401"/>
      <c r="D122" s="355"/>
      <c r="E122" s="355"/>
      <c r="F122" s="359"/>
      <c r="G122" s="244" t="s">
        <v>113</v>
      </c>
      <c r="H122" s="190">
        <v>0</v>
      </c>
      <c r="I122" s="190">
        <v>0</v>
      </c>
      <c r="J122" s="216">
        <v>1</v>
      </c>
      <c r="K122" s="190"/>
    </row>
    <row r="123" spans="1:11" s="12" customFormat="1" ht="24.6" customHeight="1">
      <c r="A123" s="18"/>
      <c r="B123" s="374" t="s">
        <v>21</v>
      </c>
      <c r="C123" s="374"/>
      <c r="D123" s="130">
        <f>SUM(D76:D83)</f>
        <v>25791.59</v>
      </c>
      <c r="E123" s="131">
        <f>SUM(E76:E83)</f>
        <v>22844.58</v>
      </c>
      <c r="F123" s="132">
        <f>E123/D123</f>
        <v>0.88573756018919347</v>
      </c>
      <c r="G123" s="133"/>
      <c r="H123" s="134"/>
      <c r="I123" s="134"/>
      <c r="J123" s="134"/>
      <c r="K123" s="135"/>
    </row>
    <row r="124" spans="1:11" s="12" customFormat="1" ht="33" customHeight="1">
      <c r="A124" s="367">
        <v>5</v>
      </c>
      <c r="B124" s="375" t="s">
        <v>473</v>
      </c>
      <c r="C124" s="369" t="s">
        <v>15</v>
      </c>
      <c r="D124" s="371">
        <v>3870.78</v>
      </c>
      <c r="E124" s="372">
        <v>3853.35</v>
      </c>
      <c r="F124" s="361">
        <f>E124/D124</f>
        <v>0.99549703160603287</v>
      </c>
      <c r="G124" s="430" t="s">
        <v>114</v>
      </c>
      <c r="H124" s="431"/>
      <c r="I124" s="431"/>
      <c r="J124" s="431"/>
      <c r="K124" s="432"/>
    </row>
    <row r="125" spans="1:11" s="12" customFormat="1" ht="11.4" hidden="1" customHeight="1">
      <c r="A125" s="368"/>
      <c r="B125" s="376"/>
      <c r="C125" s="370"/>
      <c r="D125" s="371"/>
      <c r="E125" s="373"/>
      <c r="F125" s="359"/>
      <c r="G125" s="458" t="s">
        <v>115</v>
      </c>
      <c r="H125" s="516">
        <v>13</v>
      </c>
      <c r="I125" s="367">
        <v>13</v>
      </c>
      <c r="J125" s="412">
        <f>I125/H125</f>
        <v>1</v>
      </c>
      <c r="K125" s="367"/>
    </row>
    <row r="126" spans="1:11" s="12" customFormat="1" ht="25.8" customHeight="1">
      <c r="A126" s="27"/>
      <c r="B126" s="376"/>
      <c r="C126" s="229" t="s">
        <v>64</v>
      </c>
      <c r="D126" s="251" t="s">
        <v>427</v>
      </c>
      <c r="E126" s="252">
        <v>4682.62</v>
      </c>
      <c r="F126" s="23">
        <f>E126/D126</f>
        <v>0.99549725753645979</v>
      </c>
      <c r="G126" s="458"/>
      <c r="H126" s="517"/>
      <c r="I126" s="378"/>
      <c r="J126" s="378"/>
      <c r="K126" s="378"/>
    </row>
    <row r="127" spans="1:11" s="12" customFormat="1" ht="28.2" customHeight="1">
      <c r="A127" s="253"/>
      <c r="B127" s="377"/>
      <c r="C127" s="229" t="s">
        <v>27</v>
      </c>
      <c r="D127" s="254">
        <v>1217.43</v>
      </c>
      <c r="E127" s="252">
        <v>1211.95</v>
      </c>
      <c r="F127" s="23">
        <f>E127/D127</f>
        <v>0.99549871450514604</v>
      </c>
      <c r="G127" s="458"/>
      <c r="H127" s="518"/>
      <c r="I127" s="401"/>
      <c r="J127" s="401"/>
      <c r="K127" s="401"/>
    </row>
    <row r="128" spans="1:11" s="12" customFormat="1" ht="26.4" customHeight="1">
      <c r="A128" s="18"/>
      <c r="B128" s="374" t="s">
        <v>21</v>
      </c>
      <c r="C128" s="374"/>
      <c r="D128" s="130">
        <f>SUM(D124+D126+D127)</f>
        <v>9792.01</v>
      </c>
      <c r="E128" s="138">
        <f>SUM(E124:E127)</f>
        <v>9747.92</v>
      </c>
      <c r="F128" s="132">
        <f>E128/D128</f>
        <v>0.99549734936953693</v>
      </c>
      <c r="G128" s="133"/>
      <c r="H128" s="134"/>
      <c r="I128" s="134"/>
      <c r="J128" s="134"/>
      <c r="K128" s="135"/>
    </row>
    <row r="129" spans="1:11" s="12" customFormat="1" ht="27" customHeight="1">
      <c r="A129" s="367">
        <v>6</v>
      </c>
      <c r="B129" s="364" t="s">
        <v>474</v>
      </c>
      <c r="C129" s="369" t="s">
        <v>15</v>
      </c>
      <c r="D129" s="371">
        <v>15849.24</v>
      </c>
      <c r="E129" s="372">
        <v>14078.69</v>
      </c>
      <c r="F129" s="361">
        <f>E129/D129</f>
        <v>0.8882880188576866</v>
      </c>
      <c r="G129" s="469" t="s">
        <v>116</v>
      </c>
      <c r="H129" s="470"/>
      <c r="I129" s="470"/>
      <c r="J129" s="470"/>
      <c r="K129" s="471"/>
    </row>
    <row r="130" spans="1:11" s="12" customFormat="1" ht="52.2" customHeight="1">
      <c r="A130" s="368"/>
      <c r="B130" s="365"/>
      <c r="C130" s="482"/>
      <c r="D130" s="371"/>
      <c r="E130" s="483"/>
      <c r="F130" s="358"/>
      <c r="G130" s="339" t="s">
        <v>117</v>
      </c>
      <c r="H130" s="215">
        <v>17200</v>
      </c>
      <c r="I130" s="215">
        <v>13028</v>
      </c>
      <c r="J130" s="216">
        <f>I130/H130</f>
        <v>0.7574418604651163</v>
      </c>
      <c r="K130" s="338" t="s">
        <v>544</v>
      </c>
    </row>
    <row r="131" spans="1:11" s="12" customFormat="1" ht="32.4" customHeight="1">
      <c r="A131" s="368"/>
      <c r="B131" s="365"/>
      <c r="C131" s="482"/>
      <c r="D131" s="371"/>
      <c r="E131" s="483"/>
      <c r="F131" s="358"/>
      <c r="G131" s="339" t="s">
        <v>543</v>
      </c>
      <c r="H131" s="215"/>
      <c r="I131" s="215"/>
      <c r="J131" s="216"/>
      <c r="K131" s="281"/>
    </row>
    <row r="132" spans="1:11" s="12" customFormat="1" ht="32.4" customHeight="1">
      <c r="A132" s="368"/>
      <c r="B132" s="365"/>
      <c r="C132" s="482"/>
      <c r="D132" s="371"/>
      <c r="E132" s="483"/>
      <c r="F132" s="358"/>
      <c r="G132" s="339" t="s">
        <v>546</v>
      </c>
      <c r="H132" s="215">
        <v>1</v>
      </c>
      <c r="I132" s="215">
        <v>1</v>
      </c>
      <c r="J132" s="216">
        <f>I132/H132</f>
        <v>1</v>
      </c>
      <c r="K132" s="281"/>
    </row>
    <row r="133" spans="1:11" s="12" customFormat="1" ht="53.4" customHeight="1">
      <c r="A133" s="368"/>
      <c r="B133" s="365"/>
      <c r="C133" s="482"/>
      <c r="D133" s="371"/>
      <c r="E133" s="483"/>
      <c r="F133" s="358"/>
      <c r="G133" s="339" t="s">
        <v>547</v>
      </c>
      <c r="H133" s="215">
        <v>1</v>
      </c>
      <c r="I133" s="215">
        <v>1</v>
      </c>
      <c r="J133" s="216">
        <f>I133/H133</f>
        <v>1</v>
      </c>
      <c r="K133" s="281"/>
    </row>
    <row r="134" spans="1:11" s="12" customFormat="1" ht="24" customHeight="1">
      <c r="A134" s="368"/>
      <c r="B134" s="365"/>
      <c r="C134" s="370"/>
      <c r="D134" s="371"/>
      <c r="E134" s="373"/>
      <c r="F134" s="359"/>
      <c r="G134" s="406" t="s">
        <v>118</v>
      </c>
      <c r="H134" s="407"/>
      <c r="I134" s="407"/>
      <c r="J134" s="407"/>
      <c r="K134" s="408"/>
    </row>
    <row r="135" spans="1:11" s="12" customFormat="1" ht="36.6" customHeight="1">
      <c r="A135" s="379"/>
      <c r="B135" s="366"/>
      <c r="C135" s="229" t="s">
        <v>64</v>
      </c>
      <c r="D135" s="238">
        <v>794218.57</v>
      </c>
      <c r="E135" s="331">
        <v>529878.54</v>
      </c>
      <c r="F135" s="23">
        <f>E135/D135</f>
        <v>0.66716966842011771</v>
      </c>
      <c r="G135" s="339" t="s">
        <v>119</v>
      </c>
      <c r="H135" s="215">
        <v>4</v>
      </c>
      <c r="I135" s="341">
        <v>0</v>
      </c>
      <c r="J135" s="216">
        <f>I135/H135</f>
        <v>0</v>
      </c>
      <c r="K135" s="338" t="s">
        <v>536</v>
      </c>
    </row>
    <row r="136" spans="1:11" s="12" customFormat="1" ht="15.6">
      <c r="A136" s="18"/>
      <c r="B136" s="374" t="s">
        <v>21</v>
      </c>
      <c r="C136" s="374"/>
      <c r="D136" s="130">
        <f>SUM(D129:D135)</f>
        <v>810067.80999999994</v>
      </c>
      <c r="E136" s="131">
        <f>SUM(E129:E135)</f>
        <v>543957.23</v>
      </c>
      <c r="F136" s="132">
        <f>E136/D136</f>
        <v>0.67149592081680176</v>
      </c>
      <c r="G136" s="133"/>
      <c r="H136" s="134"/>
      <c r="I136" s="134"/>
      <c r="J136" s="134"/>
      <c r="K136" s="135"/>
    </row>
    <row r="137" spans="1:11" s="12" customFormat="1" ht="31.2">
      <c r="A137" s="367">
        <v>7</v>
      </c>
      <c r="B137" s="364" t="s">
        <v>475</v>
      </c>
      <c r="C137" s="229" t="s">
        <v>15</v>
      </c>
      <c r="D137" s="193">
        <v>149.5</v>
      </c>
      <c r="E137" s="197">
        <v>149.5</v>
      </c>
      <c r="F137" s="23">
        <f>E137/D137</f>
        <v>1</v>
      </c>
      <c r="G137" s="194" t="s">
        <v>120</v>
      </c>
      <c r="H137" s="190">
        <v>20</v>
      </c>
      <c r="I137" s="190">
        <v>20</v>
      </c>
      <c r="J137" s="216">
        <f>I137/H137</f>
        <v>1</v>
      </c>
      <c r="K137" s="190"/>
    </row>
    <row r="138" spans="1:11" s="12" customFormat="1" ht="46.8">
      <c r="A138" s="368"/>
      <c r="B138" s="365"/>
      <c r="C138" s="229" t="s">
        <v>64</v>
      </c>
      <c r="D138" s="193">
        <v>0</v>
      </c>
      <c r="E138" s="197">
        <v>0</v>
      </c>
      <c r="F138" s="23"/>
      <c r="G138" s="194" t="s">
        <v>121</v>
      </c>
      <c r="H138" s="190">
        <v>1</v>
      </c>
      <c r="I138" s="190">
        <v>1</v>
      </c>
      <c r="J138" s="216">
        <f>I138/H138</f>
        <v>1</v>
      </c>
      <c r="K138" s="190"/>
    </row>
    <row r="139" spans="1:11" s="12" customFormat="1" ht="85.8" customHeight="1">
      <c r="A139" s="379"/>
      <c r="B139" s="366"/>
      <c r="C139" s="24"/>
      <c r="D139" s="219"/>
      <c r="E139" s="255"/>
      <c r="F139" s="216"/>
      <c r="G139" s="250" t="s">
        <v>122</v>
      </c>
      <c r="H139" s="228">
        <v>0</v>
      </c>
      <c r="I139" s="228">
        <v>0</v>
      </c>
      <c r="J139" s="216">
        <v>0</v>
      </c>
      <c r="K139" s="228"/>
    </row>
    <row r="140" spans="1:11" s="12" customFormat="1" ht="15.6">
      <c r="A140" s="18"/>
      <c r="B140" s="374" t="s">
        <v>21</v>
      </c>
      <c r="C140" s="374"/>
      <c r="D140" s="130">
        <f>SUM(D137:D139)</f>
        <v>149.5</v>
      </c>
      <c r="E140" s="131">
        <f>SUM(E137:E139)</f>
        <v>149.5</v>
      </c>
      <c r="F140" s="132">
        <f>E140/D140</f>
        <v>1</v>
      </c>
      <c r="G140" s="133"/>
      <c r="H140" s="134"/>
      <c r="I140" s="134"/>
      <c r="J140" s="134"/>
      <c r="K140" s="135"/>
    </row>
    <row r="141" spans="1:11" s="12" customFormat="1" ht="40.799999999999997" customHeight="1">
      <c r="A141" s="367">
        <v>8</v>
      </c>
      <c r="B141" s="364" t="s">
        <v>476</v>
      </c>
      <c r="C141" s="369" t="s">
        <v>15</v>
      </c>
      <c r="D141" s="371">
        <v>100751.15</v>
      </c>
      <c r="E141" s="372">
        <v>98381.03</v>
      </c>
      <c r="F141" s="361">
        <f>E141/D141</f>
        <v>0.97647550424982743</v>
      </c>
      <c r="G141" s="469" t="s">
        <v>409</v>
      </c>
      <c r="H141" s="470"/>
      <c r="I141" s="470"/>
      <c r="J141" s="470"/>
      <c r="K141" s="471"/>
    </row>
    <row r="142" spans="1:11" s="12" customFormat="1" ht="62.4">
      <c r="A142" s="368"/>
      <c r="B142" s="365"/>
      <c r="C142" s="370"/>
      <c r="D142" s="371"/>
      <c r="E142" s="373"/>
      <c r="F142" s="359"/>
      <c r="G142" s="194" t="s">
        <v>123</v>
      </c>
      <c r="H142" s="190">
        <v>0</v>
      </c>
      <c r="I142" s="190">
        <v>0</v>
      </c>
      <c r="J142" s="216">
        <v>0</v>
      </c>
      <c r="K142" s="190"/>
    </row>
    <row r="143" spans="1:11" s="12" customFormat="1" ht="36" customHeight="1">
      <c r="A143" s="368"/>
      <c r="B143" s="365"/>
      <c r="C143" s="369" t="s">
        <v>64</v>
      </c>
      <c r="D143" s="371">
        <v>27817.74</v>
      </c>
      <c r="E143" s="372">
        <v>25442.63</v>
      </c>
      <c r="F143" s="361">
        <f>E143/D143</f>
        <v>0.91461887270497166</v>
      </c>
      <c r="G143" s="406" t="s">
        <v>124</v>
      </c>
      <c r="H143" s="407"/>
      <c r="I143" s="407"/>
      <c r="J143" s="407"/>
      <c r="K143" s="408"/>
    </row>
    <row r="144" spans="1:11" s="12" customFormat="1" ht="62.4">
      <c r="A144" s="368"/>
      <c r="B144" s="365"/>
      <c r="C144" s="370"/>
      <c r="D144" s="371"/>
      <c r="E144" s="373"/>
      <c r="F144" s="359"/>
      <c r="G144" s="194" t="s">
        <v>125</v>
      </c>
      <c r="H144" s="190">
        <v>1</v>
      </c>
      <c r="I144" s="190">
        <v>0</v>
      </c>
      <c r="J144" s="216">
        <v>1</v>
      </c>
      <c r="K144" s="190"/>
    </row>
    <row r="145" spans="1:11" s="12" customFormat="1" ht="62.4">
      <c r="A145" s="368"/>
      <c r="B145" s="365"/>
      <c r="C145" s="229" t="s">
        <v>126</v>
      </c>
      <c r="D145" s="193">
        <f>'[1]Касса на 01.04.'!E13</f>
        <v>0</v>
      </c>
      <c r="E145" s="197">
        <f>'[1]Касса на 01.04.'!I13</f>
        <v>0</v>
      </c>
      <c r="F145" s="23">
        <v>0</v>
      </c>
      <c r="G145" s="194" t="s">
        <v>127</v>
      </c>
      <c r="H145" s="190">
        <v>0</v>
      </c>
      <c r="I145" s="190">
        <v>0</v>
      </c>
      <c r="J145" s="216"/>
      <c r="K145" s="190"/>
    </row>
    <row r="146" spans="1:11" s="12" customFormat="1" ht="78">
      <c r="A146" s="368"/>
      <c r="B146" s="365"/>
      <c r="C146" s="478"/>
      <c r="D146" s="417"/>
      <c r="E146" s="417"/>
      <c r="F146" s="412"/>
      <c r="G146" s="194" t="s">
        <v>128</v>
      </c>
      <c r="H146" s="190">
        <v>0</v>
      </c>
      <c r="I146" s="190">
        <v>0</v>
      </c>
      <c r="J146" s="216"/>
      <c r="K146" s="190"/>
    </row>
    <row r="147" spans="1:11" s="12" customFormat="1" ht="62.4">
      <c r="A147" s="368"/>
      <c r="B147" s="365"/>
      <c r="C147" s="479"/>
      <c r="D147" s="418"/>
      <c r="E147" s="418"/>
      <c r="F147" s="414"/>
      <c r="G147" s="194" t="s">
        <v>129</v>
      </c>
      <c r="H147" s="190">
        <v>0</v>
      </c>
      <c r="I147" s="190">
        <v>0</v>
      </c>
      <c r="J147" s="216"/>
      <c r="K147" s="190"/>
    </row>
    <row r="148" spans="1:11" s="12" customFormat="1" ht="15.6">
      <c r="A148" s="368"/>
      <c r="B148" s="365"/>
      <c r="C148" s="479"/>
      <c r="D148" s="418"/>
      <c r="E148" s="418"/>
      <c r="F148" s="414"/>
      <c r="G148" s="406" t="s">
        <v>130</v>
      </c>
      <c r="H148" s="407"/>
      <c r="I148" s="407"/>
      <c r="J148" s="407"/>
      <c r="K148" s="408"/>
    </row>
    <row r="149" spans="1:11" s="12" customFormat="1" ht="54" customHeight="1">
      <c r="A149" s="368"/>
      <c r="B149" s="365"/>
      <c r="C149" s="479"/>
      <c r="D149" s="418"/>
      <c r="E149" s="418"/>
      <c r="F149" s="414"/>
      <c r="G149" s="194" t="s">
        <v>131</v>
      </c>
      <c r="H149" s="190">
        <v>2</v>
      </c>
      <c r="I149" s="190">
        <v>2</v>
      </c>
      <c r="J149" s="216">
        <f>I149/H149</f>
        <v>1</v>
      </c>
      <c r="K149" s="190"/>
    </row>
    <row r="150" spans="1:11" s="12" customFormat="1" ht="62.4">
      <c r="A150" s="368"/>
      <c r="B150" s="365"/>
      <c r="C150" s="479"/>
      <c r="D150" s="418"/>
      <c r="E150" s="418"/>
      <c r="F150" s="414"/>
      <c r="G150" s="194" t="s">
        <v>132</v>
      </c>
      <c r="H150" s="190">
        <v>11</v>
      </c>
      <c r="I150" s="190">
        <v>11</v>
      </c>
      <c r="J150" s="216">
        <f>I150/H150</f>
        <v>1</v>
      </c>
      <c r="K150" s="190"/>
    </row>
    <row r="151" spans="1:11" s="12" customFormat="1" ht="46.8">
      <c r="A151" s="256"/>
      <c r="B151" s="365"/>
      <c r="C151" s="479"/>
      <c r="D151" s="418"/>
      <c r="E151" s="418"/>
      <c r="F151" s="414"/>
      <c r="G151" s="194" t="s">
        <v>133</v>
      </c>
      <c r="H151" s="190">
        <v>0</v>
      </c>
      <c r="I151" s="190">
        <v>0</v>
      </c>
      <c r="J151" s="216">
        <v>0</v>
      </c>
      <c r="K151" s="190"/>
    </row>
    <row r="152" spans="1:11" s="12" customFormat="1" ht="31.2">
      <c r="A152" s="256"/>
      <c r="B152" s="365"/>
      <c r="C152" s="479"/>
      <c r="D152" s="418"/>
      <c r="E152" s="418"/>
      <c r="F152" s="414"/>
      <c r="G152" s="194" t="s">
        <v>134</v>
      </c>
      <c r="H152" s="190">
        <v>2</v>
      </c>
      <c r="I152" s="190">
        <v>3</v>
      </c>
      <c r="J152" s="216">
        <f>I152/H152</f>
        <v>1.5</v>
      </c>
      <c r="K152" s="190"/>
    </row>
    <row r="153" spans="1:11" s="12" customFormat="1" ht="15.6">
      <c r="A153" s="256"/>
      <c r="B153" s="365"/>
      <c r="C153" s="479"/>
      <c r="D153" s="418"/>
      <c r="E153" s="418"/>
      <c r="F153" s="414"/>
      <c r="G153" s="406" t="s">
        <v>135</v>
      </c>
      <c r="H153" s="421"/>
      <c r="I153" s="421"/>
      <c r="J153" s="421"/>
      <c r="K153" s="422"/>
    </row>
    <row r="154" spans="1:11" s="12" customFormat="1" ht="51" customHeight="1">
      <c r="A154" s="256"/>
      <c r="B154" s="366"/>
      <c r="C154" s="480"/>
      <c r="D154" s="481"/>
      <c r="E154" s="481"/>
      <c r="F154" s="413"/>
      <c r="G154" s="194" t="s">
        <v>136</v>
      </c>
      <c r="H154" s="190" t="s">
        <v>137</v>
      </c>
      <c r="I154" s="190" t="s">
        <v>137</v>
      </c>
      <c r="J154" s="216">
        <v>0</v>
      </c>
      <c r="K154" s="190"/>
    </row>
    <row r="155" spans="1:11" s="12" customFormat="1" ht="15.6">
      <c r="A155" s="104"/>
      <c r="B155" s="472" t="s">
        <v>21</v>
      </c>
      <c r="C155" s="473"/>
      <c r="D155" s="130">
        <f>SUM(D141:D144)</f>
        <v>128568.89</v>
      </c>
      <c r="E155" s="131">
        <f>SUM(E141:E144)</f>
        <v>123823.66</v>
      </c>
      <c r="F155" s="132">
        <f>E155/D155</f>
        <v>0.9630919268261553</v>
      </c>
      <c r="G155" s="133"/>
      <c r="H155" s="134"/>
      <c r="I155" s="134"/>
      <c r="J155" s="134"/>
      <c r="K155" s="135"/>
    </row>
    <row r="156" spans="1:11" s="12" customFormat="1" ht="15.6">
      <c r="A156" s="367">
        <v>9</v>
      </c>
      <c r="B156" s="445" t="s">
        <v>477</v>
      </c>
      <c r="C156" s="360" t="s">
        <v>15</v>
      </c>
      <c r="D156" s="353">
        <v>24503.5</v>
      </c>
      <c r="E156" s="353">
        <v>24503.5</v>
      </c>
      <c r="F156" s="361">
        <f>E156/D156</f>
        <v>1</v>
      </c>
      <c r="G156" s="430" t="s">
        <v>138</v>
      </c>
      <c r="H156" s="431"/>
      <c r="I156" s="431"/>
      <c r="J156" s="431"/>
      <c r="K156" s="432"/>
    </row>
    <row r="157" spans="1:11" s="12" customFormat="1" ht="58.2" customHeight="1">
      <c r="A157" s="368"/>
      <c r="B157" s="474"/>
      <c r="C157" s="351"/>
      <c r="D157" s="354"/>
      <c r="E157" s="354"/>
      <c r="F157" s="358"/>
      <c r="G157" s="194" t="s">
        <v>139</v>
      </c>
      <c r="H157" s="223">
        <v>105</v>
      </c>
      <c r="I157" s="190">
        <v>105</v>
      </c>
      <c r="J157" s="216">
        <f>I157/H157</f>
        <v>1</v>
      </c>
      <c r="K157" s="190"/>
    </row>
    <row r="158" spans="1:11" s="12" customFormat="1" ht="55.8" customHeight="1">
      <c r="A158" s="368"/>
      <c r="B158" s="474"/>
      <c r="C158" s="351"/>
      <c r="D158" s="354"/>
      <c r="E158" s="354"/>
      <c r="F158" s="358"/>
      <c r="G158" s="339" t="s">
        <v>140</v>
      </c>
      <c r="H158" s="341">
        <v>53.6</v>
      </c>
      <c r="I158" s="338">
        <v>54.8</v>
      </c>
      <c r="J158" s="216">
        <f>I158/H158</f>
        <v>1.0223880597014925</v>
      </c>
      <c r="K158" s="338"/>
    </row>
    <row r="159" spans="1:11" s="12" customFormat="1" ht="38.4" customHeight="1">
      <c r="A159" s="368"/>
      <c r="B159" s="474"/>
      <c r="C159" s="351"/>
      <c r="D159" s="354"/>
      <c r="E159" s="354"/>
      <c r="F159" s="358"/>
      <c r="G159" s="194" t="s">
        <v>141</v>
      </c>
      <c r="H159" s="215">
        <v>115000</v>
      </c>
      <c r="I159" s="215">
        <v>141646</v>
      </c>
      <c r="J159" s="216">
        <f>I159/H159</f>
        <v>1.231704347826087</v>
      </c>
      <c r="K159" s="190"/>
    </row>
    <row r="160" spans="1:11" s="12" customFormat="1" ht="54.6" customHeight="1">
      <c r="A160" s="368"/>
      <c r="B160" s="474"/>
      <c r="C160" s="351"/>
      <c r="D160" s="354"/>
      <c r="E160" s="354"/>
      <c r="F160" s="358"/>
      <c r="G160" s="194" t="s">
        <v>529</v>
      </c>
      <c r="H160" s="215">
        <v>1</v>
      </c>
      <c r="I160" s="215">
        <v>1</v>
      </c>
      <c r="J160" s="216">
        <f>I160/H160</f>
        <v>1</v>
      </c>
      <c r="K160" s="190"/>
    </row>
    <row r="161" spans="1:11" s="12" customFormat="1" ht="62.4">
      <c r="A161" s="368"/>
      <c r="B161" s="474"/>
      <c r="C161" s="351"/>
      <c r="D161" s="354"/>
      <c r="E161" s="354"/>
      <c r="F161" s="358"/>
      <c r="G161" s="194" t="s">
        <v>142</v>
      </c>
      <c r="H161" s="221">
        <v>36.5</v>
      </c>
      <c r="I161" s="221">
        <v>40.799999999999997</v>
      </c>
      <c r="J161" s="216">
        <f>I161/H161</f>
        <v>1.117808219178082</v>
      </c>
      <c r="K161" s="190"/>
    </row>
    <row r="162" spans="1:11" s="12" customFormat="1" ht="15.6">
      <c r="A162" s="368"/>
      <c r="B162" s="474"/>
      <c r="C162" s="351"/>
      <c r="D162" s="354"/>
      <c r="E162" s="354"/>
      <c r="F162" s="358"/>
      <c r="G162" s="475" t="s">
        <v>143</v>
      </c>
      <c r="H162" s="476"/>
      <c r="I162" s="476"/>
      <c r="J162" s="476"/>
      <c r="K162" s="477"/>
    </row>
    <row r="163" spans="1:11" s="12" customFormat="1" ht="109.2">
      <c r="A163" s="368"/>
      <c r="B163" s="474"/>
      <c r="C163" s="351"/>
      <c r="D163" s="354"/>
      <c r="E163" s="354"/>
      <c r="F163" s="358"/>
      <c r="G163" s="194" t="s">
        <v>144</v>
      </c>
      <c r="H163" s="223">
        <v>105</v>
      </c>
      <c r="I163" s="215">
        <v>105</v>
      </c>
      <c r="J163" s="216">
        <f>I163/H163</f>
        <v>1</v>
      </c>
      <c r="K163" s="190"/>
    </row>
    <row r="164" spans="1:11" s="12" customFormat="1" ht="97.2" customHeight="1">
      <c r="A164" s="379"/>
      <c r="B164" s="448"/>
      <c r="C164" s="352"/>
      <c r="D164" s="355"/>
      <c r="E164" s="355"/>
      <c r="F164" s="359"/>
      <c r="G164" s="210" t="s">
        <v>145</v>
      </c>
      <c r="H164" s="257">
        <v>13.4</v>
      </c>
      <c r="I164" s="207">
        <v>13.4</v>
      </c>
      <c r="J164" s="212">
        <f>I164/H164</f>
        <v>1</v>
      </c>
      <c r="K164" s="190"/>
    </row>
    <row r="165" spans="1:11" s="12" customFormat="1" ht="15.6">
      <c r="A165" s="18"/>
      <c r="B165" s="362" t="s">
        <v>21</v>
      </c>
      <c r="C165" s="363"/>
      <c r="D165" s="140">
        <v>24503.5</v>
      </c>
      <c r="E165" s="140">
        <v>24503.5</v>
      </c>
      <c r="F165" s="141">
        <v>1</v>
      </c>
      <c r="G165" s="133"/>
      <c r="H165" s="134"/>
      <c r="I165" s="134"/>
      <c r="J165" s="134"/>
      <c r="K165" s="135"/>
    </row>
    <row r="166" spans="1:11" s="12" customFormat="1" ht="34.200000000000003" customHeight="1">
      <c r="A166" s="207">
        <v>10</v>
      </c>
      <c r="B166" s="364" t="s">
        <v>478</v>
      </c>
      <c r="C166" s="360" t="s">
        <v>15</v>
      </c>
      <c r="D166" s="353">
        <v>134026.07</v>
      </c>
      <c r="E166" s="353">
        <v>132420.44</v>
      </c>
      <c r="F166" s="361">
        <f>E166/D166</f>
        <v>0.98802001729961941</v>
      </c>
      <c r="G166" s="469" t="s">
        <v>147</v>
      </c>
      <c r="H166" s="470"/>
      <c r="I166" s="470"/>
      <c r="J166" s="470"/>
      <c r="K166" s="471"/>
    </row>
    <row r="167" spans="1:11" s="12" customFormat="1" ht="113.4" customHeight="1">
      <c r="A167" s="208"/>
      <c r="B167" s="365"/>
      <c r="C167" s="351"/>
      <c r="D167" s="354"/>
      <c r="E167" s="354"/>
      <c r="F167" s="358"/>
      <c r="G167" s="194" t="s">
        <v>148</v>
      </c>
      <c r="H167" s="190">
        <v>0</v>
      </c>
      <c r="I167" s="190">
        <v>0</v>
      </c>
      <c r="J167" s="216">
        <v>0</v>
      </c>
      <c r="K167" s="190"/>
    </row>
    <row r="168" spans="1:11" s="12" customFormat="1" ht="33" customHeight="1">
      <c r="A168" s="208"/>
      <c r="B168" s="365"/>
      <c r="C168" s="351"/>
      <c r="D168" s="354"/>
      <c r="E168" s="354"/>
      <c r="F168" s="358"/>
      <c r="G168" s="406" t="s">
        <v>149</v>
      </c>
      <c r="H168" s="407"/>
      <c r="I168" s="407"/>
      <c r="J168" s="407"/>
      <c r="K168" s="408"/>
    </row>
    <row r="169" spans="1:11" s="12" customFormat="1" ht="208.2" customHeight="1">
      <c r="A169" s="208"/>
      <c r="B169" s="365"/>
      <c r="C169" s="351"/>
      <c r="D169" s="354"/>
      <c r="E169" s="354"/>
      <c r="F169" s="358"/>
      <c r="G169" s="194" t="s">
        <v>425</v>
      </c>
      <c r="H169" s="246">
        <v>0.2</v>
      </c>
      <c r="I169" s="246">
        <v>0.35</v>
      </c>
      <c r="J169" s="261">
        <f>I169/H169</f>
        <v>1.7499999999999998</v>
      </c>
      <c r="K169" s="262"/>
    </row>
    <row r="170" spans="1:11" s="12" customFormat="1" ht="39.6" customHeight="1">
      <c r="A170" s="208"/>
      <c r="B170" s="365"/>
      <c r="C170" s="351"/>
      <c r="D170" s="354"/>
      <c r="E170" s="354"/>
      <c r="F170" s="358"/>
      <c r="G170" s="194" t="s">
        <v>150</v>
      </c>
      <c r="H170" s="190">
        <v>2443</v>
      </c>
      <c r="I170" s="190">
        <v>2723</v>
      </c>
      <c r="J170" s="216">
        <f>I170/H170</f>
        <v>1.1146131805157593</v>
      </c>
      <c r="K170" s="190"/>
    </row>
    <row r="171" spans="1:11" s="12" customFormat="1" ht="42.6" customHeight="1">
      <c r="A171" s="208"/>
      <c r="B171" s="365"/>
      <c r="C171" s="351"/>
      <c r="D171" s="354"/>
      <c r="E171" s="354"/>
      <c r="F171" s="358"/>
      <c r="G171" s="406" t="s">
        <v>151</v>
      </c>
      <c r="H171" s="407"/>
      <c r="I171" s="407"/>
      <c r="J171" s="407"/>
      <c r="K171" s="408"/>
    </row>
    <row r="172" spans="1:11" s="12" customFormat="1" ht="37.200000000000003" customHeight="1">
      <c r="A172" s="208"/>
      <c r="B172" s="365"/>
      <c r="C172" s="351"/>
      <c r="D172" s="354"/>
      <c r="E172" s="354"/>
      <c r="F172" s="358"/>
      <c r="G172" s="194" t="s">
        <v>152</v>
      </c>
      <c r="H172" s="215">
        <v>1000</v>
      </c>
      <c r="I172" s="263">
        <v>1159</v>
      </c>
      <c r="J172" s="216">
        <f>I172/H172</f>
        <v>1.159</v>
      </c>
      <c r="K172" s="190"/>
    </row>
    <row r="173" spans="1:11" s="12" customFormat="1" ht="15.6">
      <c r="A173" s="208"/>
      <c r="B173" s="365"/>
      <c r="C173" s="352"/>
      <c r="D173" s="355"/>
      <c r="E173" s="355"/>
      <c r="F173" s="359"/>
      <c r="G173" s="406" t="s">
        <v>153</v>
      </c>
      <c r="H173" s="407"/>
      <c r="I173" s="407"/>
      <c r="J173" s="407"/>
      <c r="K173" s="408"/>
    </row>
    <row r="174" spans="1:11" s="12" customFormat="1" ht="39.6" customHeight="1">
      <c r="A174" s="208"/>
      <c r="B174" s="365"/>
      <c r="C174" s="229" t="s">
        <v>64</v>
      </c>
      <c r="D174" s="340">
        <v>82553.759999999995</v>
      </c>
      <c r="E174" s="342">
        <v>52047.02</v>
      </c>
      <c r="F174" s="23">
        <f>E174/D174</f>
        <v>0.63046213764218617</v>
      </c>
      <c r="G174" s="194" t="s">
        <v>154</v>
      </c>
      <c r="H174" s="215">
        <v>41</v>
      </c>
      <c r="I174" s="215">
        <v>43</v>
      </c>
      <c r="J174" s="216">
        <f>I174/H174</f>
        <v>1.0487804878048781</v>
      </c>
      <c r="K174" s="190"/>
    </row>
    <row r="175" spans="1:11" s="12" customFormat="1" ht="52.8" customHeight="1">
      <c r="A175" s="208"/>
      <c r="B175" s="365"/>
      <c r="C175" s="258" t="s">
        <v>27</v>
      </c>
      <c r="D175" s="25">
        <v>178.74</v>
      </c>
      <c r="E175" s="230">
        <v>178.74</v>
      </c>
      <c r="F175" s="23">
        <f>E175/D175</f>
        <v>1</v>
      </c>
      <c r="G175" s="194" t="s">
        <v>155</v>
      </c>
      <c r="H175" s="215">
        <v>246080</v>
      </c>
      <c r="I175" s="215">
        <v>294901</v>
      </c>
      <c r="J175" s="216">
        <f>I175/H175</f>
        <v>1.1983948309492849</v>
      </c>
      <c r="K175" s="190"/>
    </row>
    <row r="176" spans="1:11" s="12" customFormat="1" ht="15.6">
      <c r="A176" s="208"/>
      <c r="B176" s="365"/>
      <c r="C176" s="24"/>
      <c r="D176" s="193"/>
      <c r="E176" s="197"/>
      <c r="F176" s="23"/>
      <c r="G176" s="406" t="s">
        <v>156</v>
      </c>
      <c r="H176" s="407"/>
      <c r="I176" s="407"/>
      <c r="J176" s="407"/>
      <c r="K176" s="408"/>
    </row>
    <row r="177" spans="1:11" s="12" customFormat="1" ht="117" customHeight="1">
      <c r="A177" s="208"/>
      <c r="B177" s="365"/>
      <c r="C177" s="259"/>
      <c r="D177" s="259"/>
      <c r="E177" s="259"/>
      <c r="F177" s="212"/>
      <c r="G177" s="194" t="s">
        <v>157</v>
      </c>
      <c r="H177" s="190">
        <v>12</v>
      </c>
      <c r="I177" s="190">
        <v>14</v>
      </c>
      <c r="J177" s="216">
        <f>I177/H177</f>
        <v>1.1666666666666667</v>
      </c>
      <c r="K177" s="264"/>
    </row>
    <row r="178" spans="1:11" s="12" customFormat="1" ht="15.6">
      <c r="A178" s="208"/>
      <c r="B178" s="365"/>
      <c r="C178" s="260"/>
      <c r="D178" s="260"/>
      <c r="E178" s="260"/>
      <c r="F178" s="231"/>
      <c r="G178" s="406" t="s">
        <v>158</v>
      </c>
      <c r="H178" s="407"/>
      <c r="I178" s="407"/>
      <c r="J178" s="407"/>
      <c r="K178" s="408"/>
    </row>
    <row r="179" spans="1:11" s="12" customFormat="1" ht="78">
      <c r="A179" s="208"/>
      <c r="B179" s="366"/>
      <c r="C179" s="260"/>
      <c r="D179" s="260"/>
      <c r="E179" s="260"/>
      <c r="F179" s="231"/>
      <c r="G179" s="210" t="s">
        <v>159</v>
      </c>
      <c r="H179" s="265">
        <v>95</v>
      </c>
      <c r="I179" s="265">
        <v>95.3</v>
      </c>
      <c r="J179" s="212">
        <f>I179/H179</f>
        <v>1.003157894736842</v>
      </c>
      <c r="K179" s="190"/>
    </row>
    <row r="180" spans="1:11" s="12" customFormat="1" ht="15.6">
      <c r="A180" s="18"/>
      <c r="B180" s="362" t="s">
        <v>21</v>
      </c>
      <c r="C180" s="363"/>
      <c r="D180" s="142">
        <f>SUM(D166:D179)</f>
        <v>216758.57</v>
      </c>
      <c r="E180" s="142">
        <f>SUM(E166:E175)</f>
        <v>184646.19999999998</v>
      </c>
      <c r="F180" s="143">
        <f>E180/D180</f>
        <v>0.85185190140348299</v>
      </c>
      <c r="G180" s="133"/>
      <c r="H180" s="134"/>
      <c r="I180" s="134"/>
      <c r="J180" s="134"/>
      <c r="K180" s="135"/>
    </row>
    <row r="181" spans="1:11" s="12" customFormat="1" ht="15.6">
      <c r="A181" s="367">
        <v>11</v>
      </c>
      <c r="B181" s="364" t="s">
        <v>479</v>
      </c>
      <c r="C181" s="360" t="s">
        <v>15</v>
      </c>
      <c r="D181" s="353">
        <v>9508.68</v>
      </c>
      <c r="E181" s="353">
        <v>9508.68</v>
      </c>
      <c r="F181" s="361">
        <f>E181/D181</f>
        <v>1</v>
      </c>
      <c r="G181" s="406" t="s">
        <v>160</v>
      </c>
      <c r="H181" s="407"/>
      <c r="I181" s="407"/>
      <c r="J181" s="407"/>
      <c r="K181" s="408"/>
    </row>
    <row r="182" spans="1:11" s="12" customFormat="1" ht="62.4">
      <c r="A182" s="368"/>
      <c r="B182" s="365"/>
      <c r="C182" s="351"/>
      <c r="D182" s="354"/>
      <c r="E182" s="354"/>
      <c r="F182" s="358"/>
      <c r="G182" s="194" t="s">
        <v>161</v>
      </c>
      <c r="H182" s="190">
        <v>160</v>
      </c>
      <c r="I182" s="190">
        <v>220</v>
      </c>
      <c r="J182" s="216">
        <f>I182/H182</f>
        <v>1.375</v>
      </c>
      <c r="K182" s="190"/>
    </row>
    <row r="183" spans="1:11" s="12" customFormat="1" ht="62.4">
      <c r="A183" s="368"/>
      <c r="B183" s="365"/>
      <c r="C183" s="351"/>
      <c r="D183" s="354"/>
      <c r="E183" s="354"/>
      <c r="F183" s="358"/>
      <c r="G183" s="194" t="s">
        <v>162</v>
      </c>
      <c r="H183" s="190">
        <v>15</v>
      </c>
      <c r="I183" s="190">
        <v>20</v>
      </c>
      <c r="J183" s="216">
        <f>I183/H183</f>
        <v>1.3333333333333333</v>
      </c>
      <c r="K183" s="190"/>
    </row>
    <row r="184" spans="1:11" s="12" customFormat="1" ht="15.6">
      <c r="A184" s="368"/>
      <c r="B184" s="365"/>
      <c r="C184" s="351"/>
      <c r="D184" s="354"/>
      <c r="E184" s="354"/>
      <c r="F184" s="358"/>
      <c r="G184" s="406" t="s">
        <v>163</v>
      </c>
      <c r="H184" s="407"/>
      <c r="I184" s="407"/>
      <c r="J184" s="407"/>
      <c r="K184" s="408"/>
    </row>
    <row r="185" spans="1:11" s="12" customFormat="1" ht="62.4">
      <c r="A185" s="368"/>
      <c r="B185" s="365"/>
      <c r="C185" s="351"/>
      <c r="D185" s="354"/>
      <c r="E185" s="354"/>
      <c r="F185" s="358"/>
      <c r="G185" s="194" t="s">
        <v>164</v>
      </c>
      <c r="H185" s="190">
        <v>25</v>
      </c>
      <c r="I185" s="190">
        <v>25</v>
      </c>
      <c r="J185" s="216">
        <f>I185/H185</f>
        <v>1</v>
      </c>
      <c r="K185" s="190"/>
    </row>
    <row r="186" spans="1:11" s="12" customFormat="1" ht="94.2" customHeight="1">
      <c r="A186" s="368"/>
      <c r="B186" s="365"/>
      <c r="C186" s="351"/>
      <c r="D186" s="354"/>
      <c r="E186" s="354"/>
      <c r="F186" s="358"/>
      <c r="G186" s="194" t="s">
        <v>165</v>
      </c>
      <c r="H186" s="190">
        <v>900</v>
      </c>
      <c r="I186" s="190">
        <v>1488</v>
      </c>
      <c r="J186" s="216">
        <f>I186/H186</f>
        <v>1.6533333333333333</v>
      </c>
      <c r="K186" s="190"/>
    </row>
    <row r="187" spans="1:11" s="12" customFormat="1" ht="15.6">
      <c r="A187" s="368"/>
      <c r="B187" s="365"/>
      <c r="C187" s="352"/>
      <c r="D187" s="355"/>
      <c r="E187" s="355"/>
      <c r="F187" s="359"/>
      <c r="G187" s="406" t="s">
        <v>166</v>
      </c>
      <c r="H187" s="407"/>
      <c r="I187" s="407"/>
      <c r="J187" s="407"/>
      <c r="K187" s="408"/>
    </row>
    <row r="188" spans="1:11" s="12" customFormat="1" ht="46.8">
      <c r="A188" s="368"/>
      <c r="B188" s="365"/>
      <c r="C188" s="360" t="s">
        <v>64</v>
      </c>
      <c r="D188" s="353">
        <v>3613.64</v>
      </c>
      <c r="E188" s="353">
        <v>3413.64</v>
      </c>
      <c r="F188" s="361">
        <f>E188/D188</f>
        <v>0.94465414374425782</v>
      </c>
      <c r="G188" s="194" t="s">
        <v>167</v>
      </c>
      <c r="H188" s="190">
        <v>100</v>
      </c>
      <c r="I188" s="190">
        <v>456</v>
      </c>
      <c r="J188" s="216">
        <f>I188/H188</f>
        <v>4.5599999999999996</v>
      </c>
      <c r="K188" s="190"/>
    </row>
    <row r="189" spans="1:11" s="12" customFormat="1" ht="40.200000000000003" customHeight="1">
      <c r="A189" s="368"/>
      <c r="B189" s="365"/>
      <c r="C189" s="351"/>
      <c r="D189" s="354"/>
      <c r="E189" s="354"/>
      <c r="F189" s="358"/>
      <c r="G189" s="406" t="s">
        <v>168</v>
      </c>
      <c r="H189" s="407"/>
      <c r="I189" s="407"/>
      <c r="J189" s="407"/>
      <c r="K189" s="408"/>
    </row>
    <row r="190" spans="1:11" s="12" customFormat="1" ht="31.2">
      <c r="A190" s="368"/>
      <c r="B190" s="365"/>
      <c r="C190" s="351"/>
      <c r="D190" s="354"/>
      <c r="E190" s="354"/>
      <c r="F190" s="358"/>
      <c r="G190" s="194" t="s">
        <v>169</v>
      </c>
      <c r="H190" s="190">
        <v>45</v>
      </c>
      <c r="I190" s="190">
        <v>45</v>
      </c>
      <c r="J190" s="216">
        <f>I190/H190</f>
        <v>1</v>
      </c>
      <c r="K190" s="190"/>
    </row>
    <row r="191" spans="1:11" s="12" customFormat="1" ht="15.6">
      <c r="A191" s="368"/>
      <c r="B191" s="365"/>
      <c r="C191" s="352"/>
      <c r="D191" s="355"/>
      <c r="E191" s="355"/>
      <c r="F191" s="359"/>
      <c r="G191" s="194" t="s">
        <v>171</v>
      </c>
      <c r="H191" s="190">
        <v>33000</v>
      </c>
      <c r="I191" s="190">
        <v>51108</v>
      </c>
      <c r="J191" s="216">
        <f>I191/H191</f>
        <v>1.5487272727272727</v>
      </c>
      <c r="K191" s="190"/>
    </row>
    <row r="192" spans="1:11" s="12" customFormat="1" ht="31.2">
      <c r="A192" s="368"/>
      <c r="B192" s="365"/>
      <c r="C192" s="394" t="s">
        <v>27</v>
      </c>
      <c r="D192" s="402">
        <v>633.83000000000004</v>
      </c>
      <c r="E192" s="405">
        <v>633.83000000000004</v>
      </c>
      <c r="F192" s="361">
        <f>E192/D192</f>
        <v>1</v>
      </c>
      <c r="G192" s="194" t="s">
        <v>497</v>
      </c>
      <c r="H192" s="215">
        <v>6</v>
      </c>
      <c r="I192" s="215">
        <v>2</v>
      </c>
      <c r="J192" s="216">
        <f>I192/H192</f>
        <v>0.33333333333333331</v>
      </c>
      <c r="K192" s="190" t="s">
        <v>509</v>
      </c>
    </row>
    <row r="193" spans="1:11" s="12" customFormat="1" ht="15.6">
      <c r="A193" s="368"/>
      <c r="B193" s="365"/>
      <c r="C193" s="395"/>
      <c r="D193" s="403"/>
      <c r="E193" s="351"/>
      <c r="F193" s="358"/>
      <c r="G193" s="406" t="s">
        <v>172</v>
      </c>
      <c r="H193" s="407"/>
      <c r="I193" s="407"/>
      <c r="J193" s="407"/>
      <c r="K193" s="408"/>
    </row>
    <row r="194" spans="1:11" s="12" customFormat="1" ht="93.6">
      <c r="A194" s="368"/>
      <c r="B194" s="365"/>
      <c r="C194" s="395"/>
      <c r="D194" s="403"/>
      <c r="E194" s="351"/>
      <c r="F194" s="358"/>
      <c r="G194" s="194" t="s">
        <v>173</v>
      </c>
      <c r="H194" s="215">
        <v>17</v>
      </c>
      <c r="I194" s="190">
        <v>28</v>
      </c>
      <c r="J194" s="216">
        <f>I194/H194</f>
        <v>1.6470588235294117</v>
      </c>
      <c r="K194" s="190"/>
    </row>
    <row r="195" spans="1:11" s="12" customFormat="1" ht="15.6">
      <c r="A195" s="368"/>
      <c r="B195" s="365"/>
      <c r="C195" s="395"/>
      <c r="D195" s="403"/>
      <c r="E195" s="351"/>
      <c r="F195" s="358"/>
      <c r="G195" s="406" t="s">
        <v>174</v>
      </c>
      <c r="H195" s="407"/>
      <c r="I195" s="407"/>
      <c r="J195" s="407"/>
      <c r="K195" s="408"/>
    </row>
    <row r="196" spans="1:11" s="12" customFormat="1" ht="31.2">
      <c r="A196" s="368"/>
      <c r="B196" s="365"/>
      <c r="C196" s="395"/>
      <c r="D196" s="403"/>
      <c r="E196" s="351"/>
      <c r="F196" s="358"/>
      <c r="G196" s="194" t="s">
        <v>175</v>
      </c>
      <c r="H196" s="190">
        <v>700</v>
      </c>
      <c r="I196" s="190">
        <v>700</v>
      </c>
      <c r="J196" s="218">
        <f>I196/H196</f>
        <v>1</v>
      </c>
      <c r="K196" s="266"/>
    </row>
    <row r="197" spans="1:11" s="12" customFormat="1" ht="15.6">
      <c r="A197" s="368"/>
      <c r="B197" s="365"/>
      <c r="C197" s="395"/>
      <c r="D197" s="403"/>
      <c r="E197" s="351"/>
      <c r="F197" s="358"/>
      <c r="G197" s="406" t="s">
        <v>176</v>
      </c>
      <c r="H197" s="407"/>
      <c r="I197" s="407"/>
      <c r="J197" s="407"/>
      <c r="K197" s="408"/>
    </row>
    <row r="198" spans="1:11" s="12" customFormat="1" ht="31.2">
      <c r="A198" s="379"/>
      <c r="B198" s="366"/>
      <c r="C198" s="396"/>
      <c r="D198" s="404"/>
      <c r="E198" s="352"/>
      <c r="F198" s="359"/>
      <c r="G198" s="210" t="s">
        <v>177</v>
      </c>
      <c r="H198" s="267">
        <v>127</v>
      </c>
      <c r="I198" s="207">
        <v>180</v>
      </c>
      <c r="J198" s="212">
        <f>I198/H198</f>
        <v>1.4173228346456692</v>
      </c>
      <c r="K198" s="207"/>
    </row>
    <row r="199" spans="1:11" s="12" customFormat="1" ht="15.6">
      <c r="A199" s="18"/>
      <c r="B199" s="362" t="s">
        <v>21</v>
      </c>
      <c r="C199" s="363"/>
      <c r="D199" s="144">
        <f>SUM(D181:D198)</f>
        <v>13756.15</v>
      </c>
      <c r="E199" s="144">
        <f>E192+E188+E181</f>
        <v>13556.15</v>
      </c>
      <c r="F199" s="143">
        <f>E199/D199</f>
        <v>0.98546104833111003</v>
      </c>
      <c r="G199" s="133"/>
      <c r="H199" s="134"/>
      <c r="I199" s="134"/>
      <c r="J199" s="134"/>
      <c r="K199" s="135"/>
    </row>
    <row r="200" spans="1:11" s="12" customFormat="1" ht="15.6">
      <c r="A200" s="27">
        <v>12</v>
      </c>
      <c r="B200" s="364" t="s">
        <v>444</v>
      </c>
      <c r="C200" s="360" t="s">
        <v>15</v>
      </c>
      <c r="D200" s="353">
        <v>0</v>
      </c>
      <c r="E200" s="353">
        <v>0</v>
      </c>
      <c r="F200" s="361">
        <v>0</v>
      </c>
      <c r="G200" s="460" t="s">
        <v>178</v>
      </c>
      <c r="H200" s="461"/>
      <c r="I200" s="461"/>
      <c r="J200" s="461"/>
      <c r="K200" s="462"/>
    </row>
    <row r="201" spans="1:11" s="12" customFormat="1" ht="15.6">
      <c r="A201" s="27"/>
      <c r="B201" s="378"/>
      <c r="C201" s="351"/>
      <c r="D201" s="354"/>
      <c r="E201" s="354"/>
      <c r="F201" s="358"/>
      <c r="G201" s="463"/>
      <c r="H201" s="464"/>
      <c r="I201" s="464"/>
      <c r="J201" s="464"/>
      <c r="K201" s="465"/>
    </row>
    <row r="202" spans="1:11" s="12" customFormat="1" ht="46.8">
      <c r="A202" s="27"/>
      <c r="B202" s="378"/>
      <c r="C202" s="351"/>
      <c r="D202" s="354"/>
      <c r="E202" s="354"/>
      <c r="F202" s="358"/>
      <c r="G202" s="194" t="s">
        <v>179</v>
      </c>
      <c r="H202" s="215">
        <v>3000</v>
      </c>
      <c r="I202" s="190">
        <v>1370</v>
      </c>
      <c r="J202" s="216">
        <f>I202/H202</f>
        <v>0.45666666666666667</v>
      </c>
      <c r="K202" s="190" t="s">
        <v>180</v>
      </c>
    </row>
    <row r="203" spans="1:11" s="12" customFormat="1" ht="15.6">
      <c r="A203" s="27"/>
      <c r="B203" s="378"/>
      <c r="C203" s="351"/>
      <c r="D203" s="354"/>
      <c r="E203" s="354"/>
      <c r="F203" s="358"/>
      <c r="G203" s="224" t="s">
        <v>73</v>
      </c>
      <c r="H203" s="215"/>
      <c r="I203" s="190"/>
      <c r="J203" s="216"/>
      <c r="K203" s="190"/>
    </row>
    <row r="204" spans="1:11" s="12" customFormat="1" ht="34.799999999999997" customHeight="1">
      <c r="A204" s="27"/>
      <c r="B204" s="378"/>
      <c r="C204" s="351"/>
      <c r="D204" s="354"/>
      <c r="E204" s="354"/>
      <c r="F204" s="358"/>
      <c r="G204" s="194" t="s">
        <v>181</v>
      </c>
      <c r="H204" s="190">
        <v>500</v>
      </c>
      <c r="I204" s="190">
        <v>476</v>
      </c>
      <c r="J204" s="216">
        <f>I204/H204</f>
        <v>0.95199999999999996</v>
      </c>
      <c r="K204" s="190" t="s">
        <v>412</v>
      </c>
    </row>
    <row r="205" spans="1:11" s="12" customFormat="1" ht="69" customHeight="1">
      <c r="A205" s="27"/>
      <c r="B205" s="378"/>
      <c r="C205" s="351"/>
      <c r="D205" s="354"/>
      <c r="E205" s="354"/>
      <c r="F205" s="358"/>
      <c r="G205" s="194" t="s">
        <v>182</v>
      </c>
      <c r="H205" s="215">
        <v>1200</v>
      </c>
      <c r="I205" s="215">
        <v>1193</v>
      </c>
      <c r="J205" s="216">
        <f>I205/H205</f>
        <v>0.99416666666666664</v>
      </c>
      <c r="K205" s="190" t="s">
        <v>183</v>
      </c>
    </row>
    <row r="206" spans="1:11" s="12" customFormat="1" ht="46.8">
      <c r="A206" s="27"/>
      <c r="B206" s="378"/>
      <c r="C206" s="351"/>
      <c r="D206" s="354"/>
      <c r="E206" s="354"/>
      <c r="F206" s="358"/>
      <c r="G206" s="194" t="s">
        <v>184</v>
      </c>
      <c r="H206" s="190">
        <v>30</v>
      </c>
      <c r="I206" s="190">
        <v>126</v>
      </c>
      <c r="J206" s="216">
        <f>I206/H206</f>
        <v>4.2</v>
      </c>
      <c r="K206" s="190"/>
    </row>
    <row r="207" spans="1:11" s="12" customFormat="1" ht="46.8">
      <c r="A207" s="27"/>
      <c r="B207" s="411" t="s">
        <v>443</v>
      </c>
      <c r="C207" s="351"/>
      <c r="D207" s="354"/>
      <c r="E207" s="354"/>
      <c r="F207" s="358"/>
      <c r="G207" s="194" t="s">
        <v>185</v>
      </c>
      <c r="H207" s="190">
        <v>100</v>
      </c>
      <c r="I207" s="190">
        <v>211</v>
      </c>
      <c r="J207" s="216">
        <f>I207/H207</f>
        <v>2.11</v>
      </c>
      <c r="K207" s="190" t="s">
        <v>413</v>
      </c>
    </row>
    <row r="208" spans="1:11" s="12" customFormat="1" ht="46.8">
      <c r="A208" s="27"/>
      <c r="B208" s="411"/>
      <c r="C208" s="351"/>
      <c r="D208" s="354"/>
      <c r="E208" s="354"/>
      <c r="F208" s="358"/>
      <c r="G208" s="194" t="s">
        <v>186</v>
      </c>
      <c r="H208" s="190">
        <v>30</v>
      </c>
      <c r="I208" s="190">
        <v>49</v>
      </c>
      <c r="J208" s="216">
        <f>I208/H208</f>
        <v>1.6333333333333333</v>
      </c>
      <c r="K208" s="190" t="s">
        <v>414</v>
      </c>
    </row>
    <row r="209" spans="1:11" s="12" customFormat="1" ht="25.8" customHeight="1">
      <c r="A209" s="27"/>
      <c r="B209" s="411"/>
      <c r="C209" s="351"/>
      <c r="D209" s="354"/>
      <c r="E209" s="354"/>
      <c r="F209" s="358"/>
      <c r="G209" s="406" t="s">
        <v>187</v>
      </c>
      <c r="H209" s="407"/>
      <c r="I209" s="407"/>
      <c r="J209" s="407"/>
      <c r="K209" s="408"/>
    </row>
    <row r="210" spans="1:11" s="12" customFormat="1" ht="46.8">
      <c r="A210" s="103"/>
      <c r="B210" s="410"/>
      <c r="C210" s="352"/>
      <c r="D210" s="355"/>
      <c r="E210" s="355"/>
      <c r="F210" s="359"/>
      <c r="G210" s="194" t="s">
        <v>188</v>
      </c>
      <c r="H210" s="215">
        <v>2200</v>
      </c>
      <c r="I210" s="215">
        <v>5858</v>
      </c>
      <c r="J210" s="216">
        <f>I210/H210</f>
        <v>2.6627272727272726</v>
      </c>
      <c r="K210" s="190" t="s">
        <v>415</v>
      </c>
    </row>
    <row r="211" spans="1:11" s="12" customFormat="1" ht="15.6">
      <c r="A211" s="103"/>
      <c r="B211" s="380" t="s">
        <v>189</v>
      </c>
      <c r="C211" s="381"/>
      <c r="D211" s="145">
        <v>0</v>
      </c>
      <c r="E211" s="145">
        <v>0</v>
      </c>
      <c r="F211" s="146">
        <v>0</v>
      </c>
      <c r="G211" s="147"/>
      <c r="H211" s="201"/>
      <c r="I211" s="139"/>
      <c r="J211" s="139"/>
      <c r="K211" s="139"/>
    </row>
    <row r="212" spans="1:11" s="12" customFormat="1" ht="15.6">
      <c r="A212" s="103"/>
      <c r="B212" s="409" t="s">
        <v>442</v>
      </c>
      <c r="C212" s="268"/>
      <c r="D212" s="269"/>
      <c r="E212" s="269"/>
      <c r="F212" s="231"/>
      <c r="G212" s="406" t="s">
        <v>416</v>
      </c>
      <c r="H212" s="407"/>
      <c r="I212" s="407"/>
      <c r="J212" s="407"/>
      <c r="K212" s="408"/>
    </row>
    <row r="213" spans="1:11" s="12" customFormat="1" ht="69" customHeight="1">
      <c r="A213" s="103"/>
      <c r="B213" s="411"/>
      <c r="C213" s="351" t="s">
        <v>15</v>
      </c>
      <c r="D213" s="354">
        <v>0</v>
      </c>
      <c r="E213" s="354">
        <v>0</v>
      </c>
      <c r="F213" s="358">
        <v>0</v>
      </c>
      <c r="G213" s="194" t="s">
        <v>190</v>
      </c>
      <c r="H213" s="227" t="s">
        <v>191</v>
      </c>
      <c r="I213" s="227" t="s">
        <v>512</v>
      </c>
      <c r="J213" s="227" t="s">
        <v>513</v>
      </c>
      <c r="K213" s="190" t="s">
        <v>436</v>
      </c>
    </row>
    <row r="214" spans="1:11" s="12" customFormat="1" ht="46.8">
      <c r="A214" s="29"/>
      <c r="B214" s="411"/>
      <c r="C214" s="351"/>
      <c r="D214" s="354"/>
      <c r="E214" s="354"/>
      <c r="F214" s="358"/>
      <c r="G214" s="194" t="s">
        <v>192</v>
      </c>
      <c r="H214" s="227" t="s">
        <v>193</v>
      </c>
      <c r="I214" s="227" t="s">
        <v>514</v>
      </c>
      <c r="J214" s="216">
        <f>I214/H214</f>
        <v>2.1280000000000001</v>
      </c>
      <c r="K214" s="190" t="s">
        <v>194</v>
      </c>
    </row>
    <row r="215" spans="1:11" s="12" customFormat="1" ht="62.4">
      <c r="A215" s="29"/>
      <c r="B215" s="411"/>
      <c r="C215" s="351"/>
      <c r="D215" s="354"/>
      <c r="E215" s="354"/>
      <c r="F215" s="358"/>
      <c r="G215" s="194" t="s">
        <v>195</v>
      </c>
      <c r="H215" s="227" t="s">
        <v>196</v>
      </c>
      <c r="I215" s="227" t="s">
        <v>515</v>
      </c>
      <c r="J215" s="227" t="s">
        <v>516</v>
      </c>
      <c r="K215" s="190" t="s">
        <v>194</v>
      </c>
    </row>
    <row r="216" spans="1:11" s="12" customFormat="1" ht="31.2">
      <c r="A216" s="29"/>
      <c r="B216" s="411"/>
      <c r="C216" s="351"/>
      <c r="D216" s="354"/>
      <c r="E216" s="354"/>
      <c r="F216" s="358"/>
      <c r="G216" s="194" t="s">
        <v>197</v>
      </c>
      <c r="H216" s="227" t="s">
        <v>198</v>
      </c>
      <c r="I216" s="227" t="s">
        <v>514</v>
      </c>
      <c r="J216" s="216">
        <f t="shared" ref="J216:J221" si="4">I216/H216</f>
        <v>1.52</v>
      </c>
      <c r="K216" s="190" t="s">
        <v>194</v>
      </c>
    </row>
    <row r="217" spans="1:11" s="12" customFormat="1" ht="31.2">
      <c r="A217" s="29"/>
      <c r="B217" s="411"/>
      <c r="C217" s="351"/>
      <c r="D217" s="354"/>
      <c r="E217" s="354"/>
      <c r="F217" s="358"/>
      <c r="G217" s="194" t="s">
        <v>199</v>
      </c>
      <c r="H217" s="227" t="s">
        <v>200</v>
      </c>
      <c r="I217" s="227" t="s">
        <v>502</v>
      </c>
      <c r="J217" s="216">
        <f t="shared" si="4"/>
        <v>1.4571428571428571</v>
      </c>
      <c r="K217" s="190" t="s">
        <v>435</v>
      </c>
    </row>
    <row r="218" spans="1:11" s="12" customFormat="1" ht="63.6" customHeight="1">
      <c r="A218" s="29"/>
      <c r="B218" s="411"/>
      <c r="C218" s="351"/>
      <c r="D218" s="354"/>
      <c r="E218" s="354"/>
      <c r="F218" s="358"/>
      <c r="G218" s="194" t="s">
        <v>201</v>
      </c>
      <c r="H218" s="227" t="s">
        <v>202</v>
      </c>
      <c r="I218" s="227" t="s">
        <v>498</v>
      </c>
      <c r="J218" s="216">
        <f t="shared" si="4"/>
        <v>0.6</v>
      </c>
      <c r="K218" s="190" t="s">
        <v>437</v>
      </c>
    </row>
    <row r="219" spans="1:11" s="12" customFormat="1" ht="62.4" customHeight="1">
      <c r="A219" s="29"/>
      <c r="B219" s="411"/>
      <c r="C219" s="351"/>
      <c r="D219" s="354"/>
      <c r="E219" s="354"/>
      <c r="F219" s="358"/>
      <c r="G219" s="194" t="s">
        <v>204</v>
      </c>
      <c r="H219" s="227" t="s">
        <v>205</v>
      </c>
      <c r="I219" s="227" t="s">
        <v>517</v>
      </c>
      <c r="J219" s="216">
        <f t="shared" si="4"/>
        <v>1.7666666666666666</v>
      </c>
      <c r="K219" s="190" t="s">
        <v>437</v>
      </c>
    </row>
    <row r="220" spans="1:11" s="12" customFormat="1" ht="70.8" customHeight="1">
      <c r="A220" s="29"/>
      <c r="B220" s="411"/>
      <c r="C220" s="351"/>
      <c r="D220" s="354"/>
      <c r="E220" s="354"/>
      <c r="F220" s="358"/>
      <c r="G220" s="194" t="s">
        <v>206</v>
      </c>
      <c r="H220" s="227" t="s">
        <v>202</v>
      </c>
      <c r="I220" s="227" t="s">
        <v>518</v>
      </c>
      <c r="J220" s="216">
        <f t="shared" si="4"/>
        <v>1.3</v>
      </c>
      <c r="K220" s="190" t="s">
        <v>437</v>
      </c>
    </row>
    <row r="221" spans="1:11" s="12" customFormat="1" ht="70.8" customHeight="1">
      <c r="A221" s="29"/>
      <c r="B221" s="411"/>
      <c r="C221" s="351"/>
      <c r="D221" s="354"/>
      <c r="E221" s="354"/>
      <c r="F221" s="358"/>
      <c r="G221" s="194" t="s">
        <v>207</v>
      </c>
      <c r="H221" s="227" t="s">
        <v>205</v>
      </c>
      <c r="I221" s="227" t="s">
        <v>519</v>
      </c>
      <c r="J221" s="216">
        <f t="shared" si="4"/>
        <v>0.76666666666666672</v>
      </c>
      <c r="K221" s="190" t="s">
        <v>437</v>
      </c>
    </row>
    <row r="222" spans="1:11" s="12" customFormat="1" ht="71.400000000000006" customHeight="1">
      <c r="A222" s="29"/>
      <c r="B222" s="411"/>
      <c r="C222" s="351"/>
      <c r="D222" s="354"/>
      <c r="E222" s="354"/>
      <c r="F222" s="358"/>
      <c r="G222" s="194" t="s">
        <v>208</v>
      </c>
      <c r="H222" s="227" t="s">
        <v>209</v>
      </c>
      <c r="I222" s="227" t="s">
        <v>170</v>
      </c>
      <c r="J222" s="216">
        <f t="shared" ref="J222" si="5">I222/H222</f>
        <v>0</v>
      </c>
      <c r="K222" s="190" t="s">
        <v>437</v>
      </c>
    </row>
    <row r="223" spans="1:11" s="12" customFormat="1" ht="72.599999999999994" customHeight="1">
      <c r="A223" s="29"/>
      <c r="B223" s="411"/>
      <c r="C223" s="351"/>
      <c r="D223" s="354"/>
      <c r="E223" s="354"/>
      <c r="F223" s="358"/>
      <c r="G223" s="194" t="s">
        <v>210</v>
      </c>
      <c r="H223" s="227" t="s">
        <v>209</v>
      </c>
      <c r="I223" s="227" t="s">
        <v>518</v>
      </c>
      <c r="J223" s="216">
        <f>I223/H223</f>
        <v>0.8125</v>
      </c>
      <c r="K223" s="190" t="s">
        <v>437</v>
      </c>
    </row>
    <row r="224" spans="1:11" s="12" customFormat="1" ht="15.6">
      <c r="A224" s="29"/>
      <c r="B224" s="411"/>
      <c r="C224" s="351"/>
      <c r="D224" s="354"/>
      <c r="E224" s="354"/>
      <c r="F224" s="358"/>
      <c r="G224" s="406" t="s">
        <v>418</v>
      </c>
      <c r="H224" s="407"/>
      <c r="I224" s="407"/>
      <c r="J224" s="407"/>
      <c r="K224" s="408"/>
    </row>
    <row r="225" spans="1:11" s="12" customFormat="1" ht="78">
      <c r="A225" s="29"/>
      <c r="B225" s="411"/>
      <c r="C225" s="351"/>
      <c r="D225" s="354"/>
      <c r="E225" s="354"/>
      <c r="F225" s="358"/>
      <c r="G225" s="194" t="s">
        <v>211</v>
      </c>
      <c r="H225" s="227" t="s">
        <v>212</v>
      </c>
      <c r="I225" s="227" t="s">
        <v>520</v>
      </c>
      <c r="J225" s="227" t="s">
        <v>521</v>
      </c>
      <c r="K225" s="190" t="s">
        <v>438</v>
      </c>
    </row>
    <row r="226" spans="1:11" s="12" customFormat="1" ht="62.4">
      <c r="A226" s="29"/>
      <c r="B226" s="411"/>
      <c r="C226" s="351"/>
      <c r="D226" s="354"/>
      <c r="E226" s="354"/>
      <c r="F226" s="358"/>
      <c r="G226" s="194" t="s">
        <v>213</v>
      </c>
      <c r="H226" s="227" t="s">
        <v>214</v>
      </c>
      <c r="I226" s="227" t="s">
        <v>522</v>
      </c>
      <c r="J226" s="216">
        <f>I226/H226</f>
        <v>2.0699999999999998</v>
      </c>
      <c r="K226" s="190" t="s">
        <v>438</v>
      </c>
    </row>
    <row r="227" spans="1:11" s="12" customFormat="1" ht="46.8">
      <c r="A227" s="29"/>
      <c r="B227" s="411"/>
      <c r="C227" s="351"/>
      <c r="D227" s="354"/>
      <c r="E227" s="354"/>
      <c r="F227" s="358"/>
      <c r="G227" s="194" t="s">
        <v>215</v>
      </c>
      <c r="H227" s="227" t="s">
        <v>216</v>
      </c>
      <c r="I227" s="227" t="s">
        <v>523</v>
      </c>
      <c r="J227" s="216">
        <f>I227/H227</f>
        <v>1.375</v>
      </c>
      <c r="K227" s="190" t="s">
        <v>417</v>
      </c>
    </row>
    <row r="228" spans="1:11" s="12" customFormat="1" ht="30" customHeight="1">
      <c r="A228" s="29"/>
      <c r="B228" s="411"/>
      <c r="C228" s="351"/>
      <c r="D228" s="354"/>
      <c r="E228" s="354"/>
      <c r="F228" s="358"/>
      <c r="G228" s="406" t="s">
        <v>419</v>
      </c>
      <c r="H228" s="407"/>
      <c r="I228" s="407"/>
      <c r="J228" s="407"/>
      <c r="K228" s="408"/>
    </row>
    <row r="229" spans="1:11" s="12" customFormat="1" ht="35.4" customHeight="1">
      <c r="A229" s="29"/>
      <c r="B229" s="411"/>
      <c r="C229" s="351"/>
      <c r="D229" s="354"/>
      <c r="E229" s="354"/>
      <c r="F229" s="358"/>
      <c r="G229" s="194" t="s">
        <v>219</v>
      </c>
      <c r="H229" s="190">
        <v>0</v>
      </c>
      <c r="I229" s="190">
        <v>0</v>
      </c>
      <c r="J229" s="216">
        <v>0</v>
      </c>
      <c r="K229" s="190" t="s">
        <v>439</v>
      </c>
    </row>
    <row r="230" spans="1:11" s="12" customFormat="1" ht="35.4" customHeight="1">
      <c r="A230" s="29"/>
      <c r="B230" s="411"/>
      <c r="C230" s="351"/>
      <c r="D230" s="354"/>
      <c r="E230" s="354"/>
      <c r="F230" s="358"/>
      <c r="G230" s="194" t="s">
        <v>220</v>
      </c>
      <c r="H230" s="190">
        <v>0</v>
      </c>
      <c r="I230" s="190">
        <v>0</v>
      </c>
      <c r="J230" s="216">
        <v>0</v>
      </c>
      <c r="K230" s="190" t="s">
        <v>218</v>
      </c>
    </row>
    <row r="231" spans="1:11" s="12" customFormat="1" ht="66.599999999999994" customHeight="1">
      <c r="A231" s="29"/>
      <c r="B231" s="411"/>
      <c r="C231" s="351"/>
      <c r="D231" s="354"/>
      <c r="E231" s="354"/>
      <c r="F231" s="358"/>
      <c r="G231" s="194" t="s">
        <v>221</v>
      </c>
      <c r="H231" s="227" t="s">
        <v>222</v>
      </c>
      <c r="I231" s="227" t="s">
        <v>170</v>
      </c>
      <c r="J231" s="216">
        <f>I231/H231</f>
        <v>0</v>
      </c>
      <c r="K231" s="190" t="s">
        <v>218</v>
      </c>
    </row>
    <row r="232" spans="1:11" s="12" customFormat="1" ht="66.599999999999994" customHeight="1">
      <c r="A232" s="29"/>
      <c r="B232" s="411"/>
      <c r="C232" s="351"/>
      <c r="D232" s="354"/>
      <c r="E232" s="354"/>
      <c r="F232" s="358"/>
      <c r="G232" s="194" t="s">
        <v>217</v>
      </c>
      <c r="H232" s="227" t="s">
        <v>203</v>
      </c>
      <c r="I232" s="227" t="s">
        <v>222</v>
      </c>
      <c r="J232" s="216">
        <f>I232/H232</f>
        <v>0.5</v>
      </c>
      <c r="K232" s="190" t="s">
        <v>218</v>
      </c>
    </row>
    <row r="233" spans="1:11" s="12" customFormat="1" ht="15.6">
      <c r="A233" s="29"/>
      <c r="B233" s="411"/>
      <c r="C233" s="351"/>
      <c r="D233" s="354"/>
      <c r="E233" s="354"/>
      <c r="F233" s="358"/>
      <c r="G233" s="406" t="s">
        <v>420</v>
      </c>
      <c r="H233" s="407"/>
      <c r="I233" s="407"/>
      <c r="J233" s="407"/>
      <c r="K233" s="408"/>
    </row>
    <row r="234" spans="1:11" s="12" customFormat="1" ht="55.2" customHeight="1">
      <c r="A234" s="29"/>
      <c r="B234" s="411"/>
      <c r="C234" s="351"/>
      <c r="D234" s="354"/>
      <c r="E234" s="354"/>
      <c r="F234" s="358"/>
      <c r="G234" s="194" t="s">
        <v>223</v>
      </c>
      <c r="H234" s="227" t="s">
        <v>224</v>
      </c>
      <c r="I234" s="227" t="s">
        <v>524</v>
      </c>
      <c r="J234" s="227" t="s">
        <v>525</v>
      </c>
      <c r="K234" s="190" t="s">
        <v>415</v>
      </c>
    </row>
    <row r="235" spans="1:11" s="12" customFormat="1" ht="15.6">
      <c r="A235" s="29"/>
      <c r="B235" s="411"/>
      <c r="C235" s="351"/>
      <c r="D235" s="354"/>
      <c r="E235" s="354"/>
      <c r="F235" s="358"/>
      <c r="G235" s="406" t="s">
        <v>421</v>
      </c>
      <c r="H235" s="407"/>
      <c r="I235" s="407"/>
      <c r="J235" s="407"/>
      <c r="K235" s="408"/>
    </row>
    <row r="236" spans="1:11" s="12" customFormat="1" ht="109.8" customHeight="1">
      <c r="A236" s="29"/>
      <c r="B236" s="411"/>
      <c r="C236" s="351"/>
      <c r="D236" s="354"/>
      <c r="E236" s="354"/>
      <c r="F236" s="358"/>
      <c r="G236" s="194" t="s">
        <v>440</v>
      </c>
      <c r="H236" s="227" t="s">
        <v>202</v>
      </c>
      <c r="I236" s="227" t="s">
        <v>526</v>
      </c>
      <c r="J236" s="216">
        <f>I236/H236</f>
        <v>1.1000000000000001</v>
      </c>
      <c r="K236" s="190"/>
    </row>
    <row r="237" spans="1:11" s="12" customFormat="1" ht="46.8">
      <c r="A237" s="30"/>
      <c r="B237" s="410"/>
      <c r="C237" s="352"/>
      <c r="D237" s="355"/>
      <c r="E237" s="355"/>
      <c r="F237" s="359"/>
      <c r="G237" s="194" t="s">
        <v>225</v>
      </c>
      <c r="H237" s="215">
        <v>2700</v>
      </c>
      <c r="I237" s="215">
        <v>1321</v>
      </c>
      <c r="J237" s="216">
        <f>I237/H237</f>
        <v>0.48925925925925928</v>
      </c>
      <c r="K237" s="190" t="s">
        <v>499</v>
      </c>
    </row>
    <row r="238" spans="1:11" s="12" customFormat="1" ht="15.6">
      <c r="A238" s="30"/>
      <c r="B238" s="380" t="s">
        <v>226</v>
      </c>
      <c r="C238" s="381"/>
      <c r="D238" s="148">
        <v>0</v>
      </c>
      <c r="E238" s="148">
        <v>0</v>
      </c>
      <c r="F238" s="146">
        <v>0</v>
      </c>
      <c r="G238" s="147"/>
      <c r="H238" s="139"/>
      <c r="I238" s="139"/>
      <c r="J238" s="139"/>
      <c r="K238" s="139"/>
    </row>
    <row r="239" spans="1:11" s="12" customFormat="1" ht="248.4" customHeight="1">
      <c r="A239" s="31"/>
      <c r="B239" s="409" t="s">
        <v>441</v>
      </c>
      <c r="C239" s="360" t="s">
        <v>15</v>
      </c>
      <c r="D239" s="203">
        <v>222.5</v>
      </c>
      <c r="E239" s="203">
        <v>209.5</v>
      </c>
      <c r="F239" s="205">
        <f>E239/D239</f>
        <v>0.94157303370786516</v>
      </c>
      <c r="G239" s="194" t="s">
        <v>422</v>
      </c>
      <c r="H239" s="190">
        <v>2472</v>
      </c>
      <c r="I239" s="190">
        <v>2327</v>
      </c>
      <c r="J239" s="216">
        <f>I239/H239</f>
        <v>0.94134304207119746</v>
      </c>
      <c r="K239" s="270" t="s">
        <v>227</v>
      </c>
    </row>
    <row r="240" spans="1:11" s="12" customFormat="1" ht="131.4" customHeight="1">
      <c r="A240" s="32"/>
      <c r="B240" s="410"/>
      <c r="C240" s="352"/>
      <c r="D240" s="193"/>
      <c r="E240" s="193"/>
      <c r="F240" s="23"/>
      <c r="G240" s="194" t="s">
        <v>228</v>
      </c>
      <c r="H240" s="190">
        <v>0</v>
      </c>
      <c r="I240" s="190">
        <v>0</v>
      </c>
      <c r="J240" s="216">
        <v>0</v>
      </c>
      <c r="K240" s="270"/>
    </row>
    <row r="241" spans="1:11" s="12" customFormat="1" ht="15.6">
      <c r="A241" s="22"/>
      <c r="B241" s="380" t="s">
        <v>229</v>
      </c>
      <c r="C241" s="381"/>
      <c r="D241" s="148">
        <f>SUM(D239:D240)</f>
        <v>222.5</v>
      </c>
      <c r="E241" s="148">
        <f>SUM(E239:E240)</f>
        <v>209.5</v>
      </c>
      <c r="F241" s="146">
        <f>E241/D241</f>
        <v>0.94157303370786516</v>
      </c>
      <c r="G241" s="147"/>
      <c r="H241" s="139"/>
      <c r="I241" s="139"/>
      <c r="J241" s="139"/>
      <c r="K241" s="139"/>
    </row>
    <row r="242" spans="1:11" s="12" customFormat="1" ht="15.6">
      <c r="A242" s="22"/>
      <c r="B242" s="367" t="s">
        <v>423</v>
      </c>
      <c r="C242" s="384" t="s">
        <v>15</v>
      </c>
      <c r="D242" s="353">
        <v>511.35</v>
      </c>
      <c r="E242" s="353">
        <v>511.35</v>
      </c>
      <c r="F242" s="361">
        <f>E242/D242</f>
        <v>1</v>
      </c>
      <c r="G242" s="409" t="s">
        <v>446</v>
      </c>
      <c r="H242" s="367">
        <v>571</v>
      </c>
      <c r="I242" s="367">
        <v>320</v>
      </c>
      <c r="J242" s="412">
        <f>I242/H242</f>
        <v>0.56042031523642732</v>
      </c>
      <c r="K242" s="367" t="s">
        <v>500</v>
      </c>
    </row>
    <row r="243" spans="1:11" s="12" customFormat="1" ht="15.6">
      <c r="A243" s="22"/>
      <c r="B243" s="368"/>
      <c r="C243" s="385"/>
      <c r="D243" s="354"/>
      <c r="E243" s="354"/>
      <c r="F243" s="358"/>
      <c r="G243" s="411"/>
      <c r="H243" s="368"/>
      <c r="I243" s="368"/>
      <c r="J243" s="368"/>
      <c r="K243" s="368"/>
    </row>
    <row r="244" spans="1:11" s="12" customFormat="1" ht="123" customHeight="1">
      <c r="A244" s="22"/>
      <c r="B244" s="379"/>
      <c r="C244" s="385"/>
      <c r="D244" s="354"/>
      <c r="E244" s="354"/>
      <c r="F244" s="358"/>
      <c r="G244" s="410"/>
      <c r="H244" s="379"/>
      <c r="I244" s="379"/>
      <c r="J244" s="379"/>
      <c r="K244" s="379"/>
    </row>
    <row r="245" spans="1:11" s="12" customFormat="1" ht="109.8" customHeight="1">
      <c r="A245" s="22"/>
      <c r="B245" s="190"/>
      <c r="C245" s="385"/>
      <c r="D245" s="355"/>
      <c r="E245" s="355"/>
      <c r="F245" s="359"/>
      <c r="G245" s="211" t="s">
        <v>503</v>
      </c>
      <c r="H245" s="209">
        <v>29</v>
      </c>
      <c r="I245" s="209">
        <v>38</v>
      </c>
      <c r="J245" s="213">
        <f>I245/H245</f>
        <v>1.3103448275862069</v>
      </c>
      <c r="K245" s="209" t="s">
        <v>508</v>
      </c>
    </row>
    <row r="246" spans="1:11" s="12" customFormat="1" ht="165" customHeight="1">
      <c r="A246" s="22"/>
      <c r="B246" s="190"/>
      <c r="C246" s="385"/>
      <c r="D246" s="204"/>
      <c r="E246" s="204"/>
      <c r="F246" s="206"/>
      <c r="G246" s="211" t="s">
        <v>527</v>
      </c>
      <c r="H246" s="209">
        <v>0</v>
      </c>
      <c r="I246" s="209">
        <v>0</v>
      </c>
      <c r="J246" s="213">
        <v>0</v>
      </c>
      <c r="K246" s="209" t="s">
        <v>508</v>
      </c>
    </row>
    <row r="247" spans="1:11" s="12" customFormat="1" ht="109.8" customHeight="1">
      <c r="A247" s="22"/>
      <c r="B247" s="190"/>
      <c r="C247" s="386"/>
      <c r="D247" s="204">
        <v>10</v>
      </c>
      <c r="E247" s="204">
        <v>5.57</v>
      </c>
      <c r="F247" s="206">
        <f>E247/D247</f>
        <v>0.55700000000000005</v>
      </c>
      <c r="G247" s="211" t="s">
        <v>447</v>
      </c>
      <c r="H247" s="209">
        <v>0</v>
      </c>
      <c r="I247" s="209">
        <v>0</v>
      </c>
      <c r="J247" s="271">
        <v>0</v>
      </c>
      <c r="K247" s="209" t="s">
        <v>448</v>
      </c>
    </row>
    <row r="248" spans="1:11" s="12" customFormat="1" ht="28.8" customHeight="1">
      <c r="A248" s="18"/>
      <c r="B248" s="380" t="s">
        <v>428</v>
      </c>
      <c r="C248" s="381"/>
      <c r="D248" s="148">
        <f>D242+D247</f>
        <v>521.35</v>
      </c>
      <c r="E248" s="148">
        <f>E242+E247</f>
        <v>516.92000000000007</v>
      </c>
      <c r="F248" s="151">
        <f>E248/D248</f>
        <v>0.99150282919344024</v>
      </c>
      <c r="G248" s="147"/>
      <c r="H248" s="139"/>
      <c r="I248" s="139"/>
      <c r="J248" s="139"/>
      <c r="K248" s="139"/>
    </row>
    <row r="249" spans="1:11" s="12" customFormat="1" ht="27.6" customHeight="1">
      <c r="A249" s="17"/>
      <c r="B249" s="362" t="s">
        <v>21</v>
      </c>
      <c r="C249" s="363"/>
      <c r="D249" s="149">
        <f>D248+D241+D238</f>
        <v>743.85</v>
      </c>
      <c r="E249" s="149">
        <f>E248+E241+E211</f>
        <v>726.42000000000007</v>
      </c>
      <c r="F249" s="150">
        <f>E249/D249</f>
        <v>0.97656785642266597</v>
      </c>
      <c r="G249" s="133"/>
      <c r="H249" s="134"/>
      <c r="I249" s="134"/>
      <c r="J249" s="134"/>
      <c r="K249" s="135"/>
    </row>
    <row r="250" spans="1:11" s="12" customFormat="1" ht="15.6" customHeight="1">
      <c r="A250" s="272">
        <v>13</v>
      </c>
      <c r="B250" s="375" t="s">
        <v>445</v>
      </c>
      <c r="C250" s="227"/>
      <c r="D250" s="33"/>
      <c r="E250" s="33"/>
      <c r="F250" s="216"/>
      <c r="G250" s="406"/>
      <c r="H250" s="407"/>
      <c r="I250" s="407"/>
      <c r="J250" s="407"/>
      <c r="K250" s="408"/>
    </row>
    <row r="251" spans="1:11" s="12" customFormat="1" ht="33" customHeight="1">
      <c r="A251" s="208"/>
      <c r="B251" s="376"/>
      <c r="C251" s="273"/>
      <c r="D251" s="274"/>
      <c r="E251" s="274"/>
      <c r="F251" s="275"/>
      <c r="G251" s="276"/>
      <c r="H251" s="276"/>
      <c r="I251" s="276"/>
      <c r="J251" s="276"/>
      <c r="K251" s="276"/>
    </row>
    <row r="252" spans="1:11" s="12" customFormat="1" ht="15.6">
      <c r="A252" s="208"/>
      <c r="B252" s="376"/>
      <c r="C252" s="273"/>
      <c r="D252" s="274"/>
      <c r="E252" s="274"/>
      <c r="F252" s="275"/>
      <c r="G252" s="468" t="s">
        <v>230</v>
      </c>
      <c r="H252" s="468"/>
      <c r="I252" s="468"/>
      <c r="J252" s="468"/>
      <c r="K252" s="468"/>
    </row>
    <row r="253" spans="1:11" s="12" customFormat="1" ht="29.4" customHeight="1">
      <c r="A253" s="208"/>
      <c r="B253" s="376"/>
      <c r="C253" s="277" t="s">
        <v>15</v>
      </c>
      <c r="D253" s="278">
        <v>3230.63</v>
      </c>
      <c r="E253" s="278">
        <v>3230.63</v>
      </c>
      <c r="F253" s="279">
        <f>E253/D253</f>
        <v>1</v>
      </c>
      <c r="G253" s="194"/>
      <c r="H253" s="190"/>
      <c r="I253" s="215"/>
      <c r="J253" s="216"/>
      <c r="K253" s="190"/>
    </row>
    <row r="254" spans="1:11" s="12" customFormat="1" ht="31.2">
      <c r="A254" s="208"/>
      <c r="B254" s="376"/>
      <c r="C254" s="277"/>
      <c r="D254" s="278"/>
      <c r="E254" s="278"/>
      <c r="F254" s="279"/>
      <c r="G254" s="194" t="s">
        <v>452</v>
      </c>
      <c r="H254" s="190">
        <v>20</v>
      </c>
      <c r="I254" s="215">
        <v>51</v>
      </c>
      <c r="J254" s="216">
        <f t="shared" ref="J254:J261" si="6">I254/H254</f>
        <v>2.5499999999999998</v>
      </c>
      <c r="K254" s="270"/>
    </row>
    <row r="255" spans="1:11" s="12" customFormat="1" ht="41.4" customHeight="1">
      <c r="A255" s="208"/>
      <c r="B255" s="376"/>
      <c r="C255" s="277"/>
      <c r="D255" s="278"/>
      <c r="E255" s="278"/>
      <c r="F255" s="279"/>
      <c r="G255" s="194" t="s">
        <v>453</v>
      </c>
      <c r="H255" s="190">
        <v>17</v>
      </c>
      <c r="I255" s="215">
        <v>77</v>
      </c>
      <c r="J255" s="216">
        <f t="shared" si="6"/>
        <v>4.5294117647058822</v>
      </c>
      <c r="K255" s="270"/>
    </row>
    <row r="256" spans="1:11" s="12" customFormat="1" ht="39" customHeight="1">
      <c r="A256" s="208"/>
      <c r="B256" s="376"/>
      <c r="C256" s="277"/>
      <c r="D256" s="278"/>
      <c r="E256" s="278"/>
      <c r="F256" s="279"/>
      <c r="G256" s="194" t="s">
        <v>454</v>
      </c>
      <c r="H256" s="190">
        <v>104</v>
      </c>
      <c r="I256" s="215">
        <v>113</v>
      </c>
      <c r="J256" s="216">
        <f t="shared" si="6"/>
        <v>1.0865384615384615</v>
      </c>
      <c r="K256" s="270"/>
    </row>
    <row r="257" spans="1:11" s="12" customFormat="1" ht="39" customHeight="1">
      <c r="A257" s="208"/>
      <c r="B257" s="376"/>
      <c r="C257" s="277"/>
      <c r="D257" s="278"/>
      <c r="E257" s="278"/>
      <c r="F257" s="279"/>
      <c r="G257" s="194" t="s">
        <v>456</v>
      </c>
      <c r="H257" s="190">
        <v>820</v>
      </c>
      <c r="I257" s="215">
        <v>862</v>
      </c>
      <c r="J257" s="216">
        <f t="shared" si="6"/>
        <v>1.051219512195122</v>
      </c>
      <c r="K257" s="270"/>
    </row>
    <row r="258" spans="1:11" s="12" customFormat="1" ht="27.6" customHeight="1">
      <c r="A258" s="208"/>
      <c r="B258" s="376"/>
      <c r="C258" s="277"/>
      <c r="D258" s="278"/>
      <c r="E258" s="278"/>
      <c r="F258" s="279"/>
      <c r="G258" s="194" t="s">
        <v>455</v>
      </c>
      <c r="H258" s="190">
        <v>165</v>
      </c>
      <c r="I258" s="215">
        <v>370</v>
      </c>
      <c r="J258" s="216">
        <f t="shared" si="6"/>
        <v>2.2424242424242422</v>
      </c>
      <c r="K258" s="270"/>
    </row>
    <row r="259" spans="1:11" s="12" customFormat="1" ht="37.799999999999997" customHeight="1">
      <c r="A259" s="208"/>
      <c r="B259" s="376"/>
      <c r="C259" s="277"/>
      <c r="D259" s="278"/>
      <c r="E259" s="278"/>
      <c r="F259" s="279"/>
      <c r="G259" s="194" t="s">
        <v>457</v>
      </c>
      <c r="H259" s="190">
        <v>70</v>
      </c>
      <c r="I259" s="215">
        <v>81</v>
      </c>
      <c r="J259" s="216">
        <f t="shared" si="6"/>
        <v>1.1571428571428573</v>
      </c>
      <c r="K259" s="270"/>
    </row>
    <row r="260" spans="1:11" s="12" customFormat="1" ht="45.6" customHeight="1">
      <c r="A260" s="208"/>
      <c r="B260" s="376"/>
      <c r="C260" s="277"/>
      <c r="D260" s="278"/>
      <c r="E260" s="278"/>
      <c r="F260" s="279"/>
      <c r="G260" s="194" t="s">
        <v>458</v>
      </c>
      <c r="H260" s="190">
        <v>110</v>
      </c>
      <c r="I260" s="215">
        <v>142</v>
      </c>
      <c r="J260" s="216">
        <f t="shared" si="6"/>
        <v>1.290909090909091</v>
      </c>
      <c r="K260" s="270"/>
    </row>
    <row r="261" spans="1:11" s="12" customFormat="1" ht="44.4" customHeight="1">
      <c r="A261" s="208"/>
      <c r="B261" s="376"/>
      <c r="C261" s="273"/>
      <c r="D261" s="274"/>
      <c r="E261" s="274"/>
      <c r="F261" s="275"/>
      <c r="G261" s="194" t="s">
        <v>459</v>
      </c>
      <c r="H261" s="190">
        <v>1250</v>
      </c>
      <c r="I261" s="215">
        <v>1463</v>
      </c>
      <c r="J261" s="216">
        <f t="shared" si="6"/>
        <v>1.1704000000000001</v>
      </c>
      <c r="K261" s="270"/>
    </row>
    <row r="262" spans="1:11" s="12" customFormat="1" ht="15.6">
      <c r="A262" s="208"/>
      <c r="B262" s="376"/>
      <c r="C262" s="273"/>
      <c r="D262" s="274"/>
      <c r="E262" s="274"/>
      <c r="F262" s="275"/>
      <c r="G262" s="406" t="s">
        <v>231</v>
      </c>
      <c r="H262" s="407"/>
      <c r="I262" s="407"/>
      <c r="J262" s="407"/>
      <c r="K262" s="408"/>
    </row>
    <row r="263" spans="1:11" s="12" customFormat="1" ht="31.2">
      <c r="A263" s="208"/>
      <c r="B263" s="376"/>
      <c r="C263" s="273"/>
      <c r="D263" s="274"/>
      <c r="E263" s="274"/>
      <c r="F263" s="275"/>
      <c r="G263" s="194" t="s">
        <v>232</v>
      </c>
      <c r="H263" s="190">
        <v>4</v>
      </c>
      <c r="I263" s="215">
        <v>8</v>
      </c>
      <c r="J263" s="216">
        <f>I263/H263</f>
        <v>2</v>
      </c>
      <c r="K263" s="190"/>
    </row>
    <row r="264" spans="1:11" s="12" customFormat="1" ht="31.2">
      <c r="A264" s="208"/>
      <c r="B264" s="376"/>
      <c r="C264" s="273"/>
      <c r="D264" s="274"/>
      <c r="E264" s="274"/>
      <c r="F264" s="275"/>
      <c r="G264" s="194" t="s">
        <v>233</v>
      </c>
      <c r="H264" s="190">
        <v>3.6</v>
      </c>
      <c r="I264" s="219">
        <v>6.6</v>
      </c>
      <c r="J264" s="216">
        <f>I264/H264</f>
        <v>1.8333333333333333</v>
      </c>
      <c r="K264" s="190"/>
    </row>
    <row r="265" spans="1:11" s="12" customFormat="1" ht="62.4">
      <c r="A265" s="208"/>
      <c r="B265" s="376"/>
      <c r="C265" s="273"/>
      <c r="D265" s="274"/>
      <c r="E265" s="274"/>
      <c r="F265" s="275"/>
      <c r="G265" s="194" t="s">
        <v>467</v>
      </c>
      <c r="H265" s="190">
        <v>19</v>
      </c>
      <c r="I265" s="215">
        <v>33</v>
      </c>
      <c r="J265" s="216">
        <f>I265/H265</f>
        <v>1.736842105263158</v>
      </c>
      <c r="K265" s="190"/>
    </row>
    <row r="266" spans="1:11" s="12" customFormat="1" ht="15.6">
      <c r="A266" s="208"/>
      <c r="B266" s="376"/>
      <c r="C266" s="273"/>
      <c r="D266" s="274"/>
      <c r="E266" s="274"/>
      <c r="F266" s="275"/>
      <c r="G266" s="194" t="s">
        <v>234</v>
      </c>
      <c r="H266" s="190">
        <v>8</v>
      </c>
      <c r="I266" s="215">
        <v>17</v>
      </c>
      <c r="J266" s="216">
        <f>I266/H266</f>
        <v>2.125</v>
      </c>
      <c r="K266" s="190"/>
    </row>
    <row r="267" spans="1:11" s="12" customFormat="1" ht="15.6">
      <c r="A267" s="208"/>
      <c r="B267" s="376"/>
      <c r="C267" s="273"/>
      <c r="D267" s="274"/>
      <c r="E267" s="274"/>
      <c r="F267" s="275"/>
      <c r="G267" s="194" t="s">
        <v>235</v>
      </c>
      <c r="H267" s="190">
        <v>3</v>
      </c>
      <c r="I267" s="215">
        <v>5</v>
      </c>
      <c r="J267" s="216">
        <f t="shared" ref="J267:J268" si="7">I267/H267</f>
        <v>1.6666666666666667</v>
      </c>
      <c r="K267" s="190"/>
    </row>
    <row r="268" spans="1:11" s="12" customFormat="1" ht="39" customHeight="1">
      <c r="A268" s="208"/>
      <c r="B268" s="376"/>
      <c r="C268" s="273"/>
      <c r="D268" s="274"/>
      <c r="E268" s="274"/>
      <c r="F268" s="275"/>
      <c r="G268" s="194" t="s">
        <v>491</v>
      </c>
      <c r="H268" s="190">
        <v>8</v>
      </c>
      <c r="I268" s="215">
        <v>11</v>
      </c>
      <c r="J268" s="280">
        <f t="shared" si="7"/>
        <v>1.375</v>
      </c>
      <c r="K268" s="281"/>
    </row>
    <row r="269" spans="1:11" s="12" customFormat="1" ht="59.4" customHeight="1">
      <c r="A269" s="208"/>
      <c r="B269" s="376"/>
      <c r="C269" s="273"/>
      <c r="D269" s="274"/>
      <c r="E269" s="274"/>
      <c r="F269" s="275"/>
      <c r="G269" s="406" t="s">
        <v>236</v>
      </c>
      <c r="H269" s="407"/>
      <c r="I269" s="407"/>
      <c r="J269" s="407"/>
      <c r="K269" s="408"/>
    </row>
    <row r="270" spans="1:11" s="12" customFormat="1" ht="15.6">
      <c r="A270" s="208"/>
      <c r="B270" s="376"/>
      <c r="C270" s="273"/>
      <c r="D270" s="274"/>
      <c r="E270" s="274"/>
      <c r="F270" s="275"/>
      <c r="G270" s="282"/>
      <c r="H270" s="190"/>
      <c r="I270" s="215"/>
      <c r="J270" s="216"/>
      <c r="K270" s="190"/>
    </row>
    <row r="271" spans="1:11" s="12" customFormat="1" ht="43.2" customHeight="1">
      <c r="A271" s="208"/>
      <c r="B271" s="376"/>
      <c r="C271" s="273"/>
      <c r="D271" s="274"/>
      <c r="E271" s="274"/>
      <c r="F271" s="275"/>
      <c r="G271" s="282" t="s">
        <v>237</v>
      </c>
      <c r="H271" s="190">
        <v>48</v>
      </c>
      <c r="I271" s="215">
        <v>56</v>
      </c>
      <c r="J271" s="216">
        <f>I271/H271</f>
        <v>1.1666666666666667</v>
      </c>
      <c r="K271" s="190"/>
    </row>
    <row r="272" spans="1:11" s="12" customFormat="1" ht="43.2" customHeight="1">
      <c r="A272" s="208"/>
      <c r="B272" s="376"/>
      <c r="C272" s="273"/>
      <c r="D272" s="274"/>
      <c r="E272" s="274"/>
      <c r="F272" s="275"/>
      <c r="G272" s="282" t="s">
        <v>238</v>
      </c>
      <c r="H272" s="190">
        <v>5</v>
      </c>
      <c r="I272" s="215">
        <v>17</v>
      </c>
      <c r="J272" s="216">
        <f>I272/H272</f>
        <v>3.4</v>
      </c>
      <c r="K272" s="190"/>
    </row>
    <row r="273" spans="1:11" s="12" customFormat="1" ht="32.4" customHeight="1">
      <c r="A273" s="208"/>
      <c r="B273" s="376"/>
      <c r="C273" s="273"/>
      <c r="D273" s="274"/>
      <c r="E273" s="274"/>
      <c r="F273" s="275"/>
      <c r="G273" s="282" t="s">
        <v>460</v>
      </c>
      <c r="H273" s="190">
        <v>1636</v>
      </c>
      <c r="I273" s="215">
        <v>1711</v>
      </c>
      <c r="J273" s="216">
        <f>I273/H273</f>
        <v>1.0458435207823962</v>
      </c>
      <c r="K273" s="190"/>
    </row>
    <row r="274" spans="1:11" s="12" customFormat="1" ht="15.6">
      <c r="A274" s="208"/>
      <c r="B274" s="376"/>
      <c r="C274" s="273"/>
      <c r="D274" s="274"/>
      <c r="E274" s="274"/>
      <c r="F274" s="275"/>
      <c r="G274" s="469" t="s">
        <v>239</v>
      </c>
      <c r="H274" s="470"/>
      <c r="I274" s="470"/>
      <c r="J274" s="470"/>
      <c r="K274" s="471"/>
    </row>
    <row r="275" spans="1:11" s="12" customFormat="1" ht="62.4">
      <c r="A275" s="208"/>
      <c r="B275" s="376"/>
      <c r="C275" s="273"/>
      <c r="D275" s="274"/>
      <c r="E275" s="274"/>
      <c r="F275" s="275"/>
      <c r="G275" s="194" t="s">
        <v>240</v>
      </c>
      <c r="H275" s="22">
        <v>18</v>
      </c>
      <c r="I275" s="215">
        <v>25</v>
      </c>
      <c r="J275" s="216">
        <f>I275/H275</f>
        <v>1.3888888888888888</v>
      </c>
      <c r="K275" s="190"/>
    </row>
    <row r="276" spans="1:11" s="12" customFormat="1" ht="15.6">
      <c r="A276" s="208"/>
      <c r="B276" s="376"/>
      <c r="C276" s="273"/>
      <c r="D276" s="274"/>
      <c r="E276" s="274"/>
      <c r="F276" s="275"/>
      <c r="G276" s="406" t="s">
        <v>241</v>
      </c>
      <c r="H276" s="407"/>
      <c r="I276" s="407"/>
      <c r="J276" s="407"/>
      <c r="K276" s="408"/>
    </row>
    <row r="277" spans="1:11" s="12" customFormat="1" ht="62.4">
      <c r="A277" s="208"/>
      <c r="B277" s="376"/>
      <c r="C277" s="273"/>
      <c r="D277" s="354"/>
      <c r="E277" s="274"/>
      <c r="F277" s="275"/>
      <c r="G277" s="194" t="s">
        <v>242</v>
      </c>
      <c r="H277" s="190">
        <v>4</v>
      </c>
      <c r="I277" s="215">
        <v>6</v>
      </c>
      <c r="J277" s="216">
        <f>I277/H277</f>
        <v>1.5</v>
      </c>
      <c r="K277" s="190"/>
    </row>
    <row r="278" spans="1:11" s="12" customFormat="1" ht="15.6">
      <c r="A278" s="208"/>
      <c r="B278" s="376"/>
      <c r="C278" s="273"/>
      <c r="D278" s="378"/>
      <c r="E278" s="274"/>
      <c r="F278" s="275"/>
      <c r="G278" s="406" t="s">
        <v>243</v>
      </c>
      <c r="H278" s="407"/>
      <c r="I278" s="407"/>
      <c r="J278" s="407"/>
      <c r="K278" s="408"/>
    </row>
    <row r="279" spans="1:11" s="12" customFormat="1" ht="21.6" customHeight="1">
      <c r="A279" s="208"/>
      <c r="B279" s="376"/>
      <c r="C279" s="273"/>
      <c r="D279" s="378"/>
      <c r="E279" s="274"/>
      <c r="F279" s="275"/>
      <c r="G279" s="194" t="s">
        <v>244</v>
      </c>
      <c r="H279" s="190">
        <v>12</v>
      </c>
      <c r="I279" s="215">
        <v>24</v>
      </c>
      <c r="J279" s="216">
        <f>I279/H279</f>
        <v>2</v>
      </c>
      <c r="K279" s="190"/>
    </row>
    <row r="280" spans="1:11" s="12" customFormat="1" ht="46.8">
      <c r="A280" s="208"/>
      <c r="B280" s="376"/>
      <c r="C280" s="273"/>
      <c r="D280" s="378"/>
      <c r="E280" s="274"/>
      <c r="F280" s="275"/>
      <c r="G280" s="194" t="s">
        <v>245</v>
      </c>
      <c r="H280" s="190">
        <v>531.20000000000005</v>
      </c>
      <c r="I280" s="219">
        <v>1422.22</v>
      </c>
      <c r="J280" s="216">
        <f>I280/H280</f>
        <v>2.677371987951807</v>
      </c>
      <c r="K280" s="190"/>
    </row>
    <row r="281" spans="1:11" s="12" customFormat="1" ht="31.2">
      <c r="A281" s="208"/>
      <c r="B281" s="376"/>
      <c r="C281" s="273"/>
      <c r="D281" s="378"/>
      <c r="E281" s="274"/>
      <c r="F281" s="275"/>
      <c r="G281" s="194" t="s">
        <v>461</v>
      </c>
      <c r="H281" s="283">
        <v>6</v>
      </c>
      <c r="I281" s="215">
        <v>8</v>
      </c>
      <c r="J281" s="284">
        <f>I281/H281</f>
        <v>1.3333333333333333</v>
      </c>
      <c r="K281" s="190"/>
    </row>
    <row r="282" spans="1:11" s="12" customFormat="1" ht="46.8" customHeight="1">
      <c r="A282" s="208"/>
      <c r="B282" s="376"/>
      <c r="C282" s="273"/>
      <c r="D282" s="378"/>
      <c r="E282" s="274"/>
      <c r="F282" s="275"/>
      <c r="G282" s="451" t="s">
        <v>246</v>
      </c>
      <c r="H282" s="452"/>
      <c r="I282" s="452"/>
      <c r="J282" s="452"/>
      <c r="K282" s="453"/>
    </row>
    <row r="283" spans="1:11" s="12" customFormat="1" ht="102.6" customHeight="1">
      <c r="A283" s="208"/>
      <c r="B283" s="376"/>
      <c r="C283" s="273"/>
      <c r="D283" s="378"/>
      <c r="E283" s="274"/>
      <c r="F283" s="275"/>
      <c r="G283" s="194" t="s">
        <v>247</v>
      </c>
      <c r="H283" s="190">
        <v>108.8</v>
      </c>
      <c r="I283" s="219">
        <v>111.4</v>
      </c>
      <c r="J283" s="216">
        <f>I283/H283</f>
        <v>1.0238970588235294</v>
      </c>
      <c r="K283" s="190" t="s">
        <v>528</v>
      </c>
    </row>
    <row r="284" spans="1:11" s="12" customFormat="1" ht="124.8">
      <c r="A284" s="208"/>
      <c r="B284" s="376"/>
      <c r="C284" s="273"/>
      <c r="D284" s="378"/>
      <c r="E284" s="274"/>
      <c r="F284" s="285"/>
      <c r="G284" s="194" t="s">
        <v>248</v>
      </c>
      <c r="H284" s="190">
        <v>12</v>
      </c>
      <c r="I284" s="215">
        <v>14</v>
      </c>
      <c r="J284" s="216">
        <f>I284/H284</f>
        <v>1.1666666666666667</v>
      </c>
      <c r="K284" s="190"/>
    </row>
    <row r="285" spans="1:11" s="12" customFormat="1" ht="69" customHeight="1">
      <c r="A285" s="208"/>
      <c r="B285" s="376"/>
      <c r="C285" s="273"/>
      <c r="D285" s="378"/>
      <c r="E285" s="274"/>
      <c r="F285" s="286"/>
      <c r="G285" s="194" t="s">
        <v>249</v>
      </c>
      <c r="H285" s="190">
        <v>9</v>
      </c>
      <c r="I285" s="215">
        <v>9</v>
      </c>
      <c r="J285" s="216">
        <f>I285/H285</f>
        <v>1</v>
      </c>
      <c r="K285" s="190"/>
    </row>
    <row r="286" spans="1:11" s="12" customFormat="1" ht="139.80000000000001" customHeight="1">
      <c r="A286" s="27"/>
      <c r="B286" s="376"/>
      <c r="C286" s="273"/>
      <c r="D286" s="378"/>
      <c r="E286" s="274"/>
      <c r="F286" s="287"/>
      <c r="G286" s="194" t="s">
        <v>250</v>
      </c>
      <c r="H286" s="190">
        <v>10</v>
      </c>
      <c r="I286" s="215">
        <v>10</v>
      </c>
      <c r="J286" s="216">
        <f>H286/I286</f>
        <v>1</v>
      </c>
      <c r="K286" s="190"/>
    </row>
    <row r="287" spans="1:11" s="12" customFormat="1" ht="15.6">
      <c r="A287" s="27"/>
      <c r="B287" s="376"/>
      <c r="C287" s="273"/>
      <c r="D287" s="378"/>
      <c r="E287" s="274"/>
      <c r="F287" s="286"/>
      <c r="G287" s="406" t="s">
        <v>251</v>
      </c>
      <c r="H287" s="407"/>
      <c r="I287" s="407"/>
      <c r="J287" s="407"/>
      <c r="K287" s="408"/>
    </row>
    <row r="288" spans="1:11" s="12" customFormat="1" ht="93.6">
      <c r="A288" s="27"/>
      <c r="B288" s="376"/>
      <c r="C288" s="273"/>
      <c r="D288" s="378"/>
      <c r="E288" s="274"/>
      <c r="F288" s="286"/>
      <c r="G288" s="194" t="s">
        <v>252</v>
      </c>
      <c r="H288" s="190">
        <v>5</v>
      </c>
      <c r="I288" s="215">
        <v>8</v>
      </c>
      <c r="J288" s="216">
        <f>I288/H288</f>
        <v>1.6</v>
      </c>
      <c r="K288" s="215"/>
    </row>
    <row r="289" spans="1:11" s="12" customFormat="1" ht="15.6">
      <c r="A289" s="27"/>
      <c r="B289" s="376"/>
      <c r="C289" s="273"/>
      <c r="D289" s="378"/>
      <c r="E289" s="274"/>
      <c r="F289" s="286"/>
      <c r="G289" s="406" t="s">
        <v>253</v>
      </c>
      <c r="H289" s="407"/>
      <c r="I289" s="407"/>
      <c r="J289" s="407"/>
      <c r="K289" s="408"/>
    </row>
    <row r="290" spans="1:11" s="12" customFormat="1" ht="62.4">
      <c r="A290" s="17"/>
      <c r="B290" s="377"/>
      <c r="C290" s="288"/>
      <c r="D290" s="401"/>
      <c r="E290" s="289"/>
      <c r="F290" s="23"/>
      <c r="G290" s="194" t="s">
        <v>254</v>
      </c>
      <c r="H290" s="190">
        <v>6</v>
      </c>
      <c r="I290" s="215">
        <v>15</v>
      </c>
      <c r="J290" s="216">
        <f>I290/H290</f>
        <v>2.5</v>
      </c>
      <c r="K290" s="190"/>
    </row>
    <row r="291" spans="1:11" s="12" customFormat="1" ht="21" customHeight="1">
      <c r="A291" s="186"/>
      <c r="B291" s="362" t="s">
        <v>21</v>
      </c>
      <c r="C291" s="363"/>
      <c r="D291" s="142">
        <f>SUM(D251:D284)</f>
        <v>3230.63</v>
      </c>
      <c r="E291" s="142">
        <f>SUM(E251:E284)</f>
        <v>3230.63</v>
      </c>
      <c r="F291" s="150">
        <f>E291/D291</f>
        <v>1</v>
      </c>
      <c r="G291" s="133"/>
      <c r="H291" s="134"/>
      <c r="I291" s="134"/>
      <c r="J291" s="134"/>
      <c r="K291" s="135"/>
    </row>
    <row r="292" spans="1:11" s="12" customFormat="1" ht="79.8" customHeight="1">
      <c r="A292" s="367">
        <v>14</v>
      </c>
      <c r="B292" s="375" t="s">
        <v>480</v>
      </c>
      <c r="C292" s="360" t="s">
        <v>15</v>
      </c>
      <c r="D292" s="353">
        <v>10181.450000000001</v>
      </c>
      <c r="E292" s="353">
        <v>9992.27</v>
      </c>
      <c r="F292" s="361">
        <f>E292/D292</f>
        <v>0.98141914953174647</v>
      </c>
      <c r="G292" s="430" t="s">
        <v>255</v>
      </c>
      <c r="H292" s="431"/>
      <c r="I292" s="431"/>
      <c r="J292" s="431"/>
      <c r="K292" s="432"/>
    </row>
    <row r="293" spans="1:11" s="12" customFormat="1" ht="62.4">
      <c r="A293" s="368"/>
      <c r="B293" s="377"/>
      <c r="C293" s="351"/>
      <c r="D293" s="354"/>
      <c r="E293" s="354"/>
      <c r="F293" s="358"/>
      <c r="G293" s="194" t="s">
        <v>256</v>
      </c>
      <c r="H293" s="190">
        <v>21</v>
      </c>
      <c r="I293" s="190">
        <v>35</v>
      </c>
      <c r="J293" s="216">
        <f>I293/H293</f>
        <v>1.6666666666666667</v>
      </c>
      <c r="K293" s="215" t="s">
        <v>449</v>
      </c>
    </row>
    <row r="294" spans="1:11" s="12" customFormat="1" ht="15.6">
      <c r="A294" s="368"/>
      <c r="B294" s="367" t="s">
        <v>481</v>
      </c>
      <c r="C294" s="351"/>
      <c r="D294" s="354"/>
      <c r="E294" s="354"/>
      <c r="F294" s="358"/>
      <c r="G294" s="406" t="s">
        <v>257</v>
      </c>
      <c r="H294" s="407"/>
      <c r="I294" s="407"/>
      <c r="J294" s="407"/>
      <c r="K294" s="408"/>
    </row>
    <row r="295" spans="1:11" s="12" customFormat="1" ht="46.8">
      <c r="A295" s="368"/>
      <c r="B295" s="368"/>
      <c r="C295" s="351"/>
      <c r="D295" s="354"/>
      <c r="E295" s="354"/>
      <c r="F295" s="358"/>
      <c r="G295" s="194" t="s">
        <v>258</v>
      </c>
      <c r="H295" s="190">
        <v>16</v>
      </c>
      <c r="I295" s="190">
        <v>103</v>
      </c>
      <c r="J295" s="216">
        <f>I295/H295</f>
        <v>6.4375</v>
      </c>
      <c r="K295" s="215"/>
    </row>
    <row r="296" spans="1:11" s="12" customFormat="1" ht="15.6">
      <c r="A296" s="368"/>
      <c r="B296" s="368"/>
      <c r="C296" s="351"/>
      <c r="D296" s="354"/>
      <c r="E296" s="354"/>
      <c r="F296" s="358"/>
      <c r="G296" s="406" t="s">
        <v>259</v>
      </c>
      <c r="H296" s="407"/>
      <c r="I296" s="407"/>
      <c r="J296" s="407"/>
      <c r="K296" s="408"/>
    </row>
    <row r="297" spans="1:11" s="12" customFormat="1" ht="62.4">
      <c r="A297" s="368"/>
      <c r="B297" s="368"/>
      <c r="C297" s="351"/>
      <c r="D297" s="354"/>
      <c r="E297" s="354"/>
      <c r="F297" s="358"/>
      <c r="G297" s="194" t="s">
        <v>260</v>
      </c>
      <c r="H297" s="190">
        <v>13</v>
      </c>
      <c r="I297" s="190">
        <v>17</v>
      </c>
      <c r="J297" s="216">
        <f t="shared" ref="J297" si="8">I297/H297</f>
        <v>1.3076923076923077</v>
      </c>
      <c r="K297" s="215"/>
    </row>
    <row r="298" spans="1:11" s="12" customFormat="1" ht="27" customHeight="1">
      <c r="A298" s="368"/>
      <c r="B298" s="368"/>
      <c r="C298" s="351"/>
      <c r="D298" s="354"/>
      <c r="E298" s="354"/>
      <c r="F298" s="358"/>
      <c r="G298" s="458" t="s">
        <v>261</v>
      </c>
      <c r="H298" s="459">
        <v>0</v>
      </c>
      <c r="I298" s="459">
        <v>0</v>
      </c>
      <c r="J298" s="412"/>
      <c r="K298" s="459"/>
    </row>
    <row r="299" spans="1:11" s="12" customFormat="1" ht="19.2" customHeight="1">
      <c r="A299" s="368"/>
      <c r="B299" s="368"/>
      <c r="C299" s="351"/>
      <c r="D299" s="354"/>
      <c r="E299" s="354"/>
      <c r="F299" s="358"/>
      <c r="G299" s="458"/>
      <c r="H299" s="459"/>
      <c r="I299" s="459"/>
      <c r="J299" s="413"/>
      <c r="K299" s="459"/>
    </row>
    <row r="300" spans="1:11" s="12" customFormat="1" ht="72.599999999999994" customHeight="1">
      <c r="A300" s="368"/>
      <c r="B300" s="368"/>
      <c r="C300" s="351"/>
      <c r="D300" s="354"/>
      <c r="E300" s="354"/>
      <c r="F300" s="358"/>
      <c r="G300" s="406" t="s">
        <v>262</v>
      </c>
      <c r="H300" s="407"/>
      <c r="I300" s="407"/>
      <c r="J300" s="407"/>
      <c r="K300" s="408"/>
    </row>
    <row r="301" spans="1:11" s="12" customFormat="1" ht="60.6" customHeight="1">
      <c r="A301" s="368"/>
      <c r="B301" s="368"/>
      <c r="C301" s="351"/>
      <c r="D301" s="354"/>
      <c r="E301" s="354"/>
      <c r="F301" s="358"/>
      <c r="G301" s="194" t="s">
        <v>263</v>
      </c>
      <c r="H301" s="190">
        <v>53</v>
      </c>
      <c r="I301" s="190">
        <v>56</v>
      </c>
      <c r="J301" s="216">
        <f>I301/H301</f>
        <v>1.0566037735849056</v>
      </c>
      <c r="K301" s="190" t="s">
        <v>264</v>
      </c>
    </row>
    <row r="302" spans="1:11" s="12" customFormat="1" ht="71.400000000000006" customHeight="1">
      <c r="A302" s="368"/>
      <c r="B302" s="368"/>
      <c r="C302" s="351"/>
      <c r="D302" s="354"/>
      <c r="E302" s="354"/>
      <c r="F302" s="358"/>
      <c r="G302" s="406" t="s">
        <v>265</v>
      </c>
      <c r="H302" s="407"/>
      <c r="I302" s="407"/>
      <c r="J302" s="407"/>
      <c r="K302" s="408"/>
    </row>
    <row r="303" spans="1:11" s="12" customFormat="1" ht="62.4">
      <c r="A303" s="208"/>
      <c r="B303" s="379"/>
      <c r="C303" s="352"/>
      <c r="D303" s="355"/>
      <c r="E303" s="355"/>
      <c r="F303" s="359"/>
      <c r="G303" s="210" t="s">
        <v>266</v>
      </c>
      <c r="H303" s="190">
        <v>570</v>
      </c>
      <c r="I303" s="190">
        <v>618</v>
      </c>
      <c r="J303" s="216">
        <f>I303/H303</f>
        <v>1.0842105263157895</v>
      </c>
      <c r="K303" s="190" t="s">
        <v>264</v>
      </c>
    </row>
    <row r="304" spans="1:11" s="12" customFormat="1" ht="15.6">
      <c r="A304" s="208"/>
      <c r="B304" s="380" t="s">
        <v>267</v>
      </c>
      <c r="C304" s="381"/>
      <c r="D304" s="346">
        <v>10181.450000000001</v>
      </c>
      <c r="E304" s="347">
        <v>9992.27</v>
      </c>
      <c r="F304" s="348">
        <f>E304/D304</f>
        <v>0.98141914953174647</v>
      </c>
      <c r="G304" s="147"/>
      <c r="H304" s="201"/>
      <c r="I304" s="139"/>
      <c r="J304" s="139"/>
      <c r="K304" s="139"/>
    </row>
    <row r="305" spans="1:11" s="12" customFormat="1" ht="162.6" customHeight="1">
      <c r="A305" s="208"/>
      <c r="B305" s="409" t="s">
        <v>482</v>
      </c>
      <c r="C305" s="394"/>
      <c r="D305" s="394"/>
      <c r="E305" s="394"/>
      <c r="F305" s="397"/>
      <c r="G305" s="290" t="s">
        <v>268</v>
      </c>
      <c r="H305" s="190"/>
      <c r="I305" s="190"/>
      <c r="J305" s="216"/>
      <c r="K305" s="190"/>
    </row>
    <row r="306" spans="1:11" s="12" customFormat="1" ht="156">
      <c r="A306" s="208"/>
      <c r="B306" s="466"/>
      <c r="C306" s="395"/>
      <c r="D306" s="395"/>
      <c r="E306" s="395"/>
      <c r="F306" s="398"/>
      <c r="G306" s="194" t="s">
        <v>426</v>
      </c>
      <c r="H306" s="190">
        <v>73</v>
      </c>
      <c r="I306" s="190">
        <v>75</v>
      </c>
      <c r="J306" s="216">
        <f>I306/H306</f>
        <v>1.0273972602739727</v>
      </c>
      <c r="K306" s="190"/>
    </row>
    <row r="307" spans="1:11" s="12" customFormat="1" ht="140.4">
      <c r="A307" s="209"/>
      <c r="B307" s="467"/>
      <c r="C307" s="396"/>
      <c r="D307" s="396"/>
      <c r="E307" s="396"/>
      <c r="F307" s="399"/>
      <c r="G307" s="194" t="s">
        <v>269</v>
      </c>
      <c r="H307" s="190">
        <v>80</v>
      </c>
      <c r="I307" s="190">
        <v>100</v>
      </c>
      <c r="J307" s="216">
        <f>I307/H307</f>
        <v>1.25</v>
      </c>
      <c r="K307" s="190"/>
    </row>
    <row r="308" spans="1:11" s="12" customFormat="1" ht="15.6">
      <c r="A308" s="18"/>
      <c r="B308" s="380" t="s">
        <v>270</v>
      </c>
      <c r="C308" s="381"/>
      <c r="D308" s="153">
        <v>0</v>
      </c>
      <c r="E308" s="154">
        <v>0</v>
      </c>
      <c r="F308" s="152">
        <v>0</v>
      </c>
      <c r="G308" s="147"/>
      <c r="H308" s="139"/>
      <c r="I308" s="139"/>
      <c r="J308" s="139"/>
      <c r="K308" s="139"/>
    </row>
    <row r="309" spans="1:11" s="12" customFormat="1" ht="30" customHeight="1">
      <c r="A309" s="186"/>
      <c r="B309" s="362" t="s">
        <v>21</v>
      </c>
      <c r="C309" s="363"/>
      <c r="D309" s="155">
        <f>D304+D308</f>
        <v>10181.450000000001</v>
      </c>
      <c r="E309" s="156">
        <f>E304+E308</f>
        <v>9992.27</v>
      </c>
      <c r="F309" s="157">
        <f>E309/D309</f>
        <v>0.98141914953174647</v>
      </c>
      <c r="G309" s="133"/>
      <c r="H309" s="134"/>
      <c r="I309" s="134"/>
      <c r="J309" s="134"/>
      <c r="K309" s="135"/>
    </row>
    <row r="310" spans="1:11" s="12" customFormat="1" ht="19.2" customHeight="1">
      <c r="A310" s="368">
        <v>15</v>
      </c>
      <c r="B310" s="375" t="s">
        <v>483</v>
      </c>
      <c r="C310" s="360" t="s">
        <v>15</v>
      </c>
      <c r="D310" s="353">
        <v>0</v>
      </c>
      <c r="E310" s="353">
        <v>0</v>
      </c>
      <c r="F310" s="361">
        <v>0</v>
      </c>
      <c r="G310" s="445" t="s">
        <v>271</v>
      </c>
      <c r="H310" s="446"/>
      <c r="I310" s="446"/>
      <c r="J310" s="446"/>
      <c r="K310" s="447"/>
    </row>
    <row r="311" spans="1:11" s="12" customFormat="1" ht="14.4" customHeight="1">
      <c r="A311" s="368"/>
      <c r="B311" s="376"/>
      <c r="C311" s="351"/>
      <c r="D311" s="354"/>
      <c r="E311" s="354"/>
      <c r="F311" s="358"/>
      <c r="G311" s="448"/>
      <c r="H311" s="449"/>
      <c r="I311" s="449"/>
      <c r="J311" s="449"/>
      <c r="K311" s="450"/>
    </row>
    <row r="312" spans="1:11" s="12" customFormat="1" ht="70.8" customHeight="1">
      <c r="A312" s="368"/>
      <c r="B312" s="376"/>
      <c r="C312" s="351"/>
      <c r="D312" s="354"/>
      <c r="E312" s="354"/>
      <c r="F312" s="358"/>
      <c r="G312" s="291" t="s">
        <v>272</v>
      </c>
      <c r="H312" s="190">
        <v>100</v>
      </c>
      <c r="I312" s="190">
        <v>100</v>
      </c>
      <c r="J312" s="218">
        <v>1</v>
      </c>
      <c r="K312" s="190"/>
    </row>
    <row r="313" spans="1:11" s="12" customFormat="1" ht="15.6">
      <c r="A313" s="368"/>
      <c r="B313" s="376"/>
      <c r="C313" s="351"/>
      <c r="D313" s="354"/>
      <c r="E313" s="354"/>
      <c r="F313" s="358"/>
      <c r="G313" s="451" t="s">
        <v>273</v>
      </c>
      <c r="H313" s="452"/>
      <c r="I313" s="452"/>
      <c r="J313" s="452"/>
      <c r="K313" s="453"/>
    </row>
    <row r="314" spans="1:11" s="12" customFormat="1" ht="78">
      <c r="A314" s="368"/>
      <c r="B314" s="376"/>
      <c r="C314" s="351"/>
      <c r="D314" s="354"/>
      <c r="E314" s="354"/>
      <c r="F314" s="358"/>
      <c r="G314" s="194" t="s">
        <v>274</v>
      </c>
      <c r="H314" s="190" t="s">
        <v>466</v>
      </c>
      <c r="I314" s="190">
        <v>12</v>
      </c>
      <c r="J314" s="216">
        <v>1.2</v>
      </c>
      <c r="K314" s="190"/>
    </row>
    <row r="315" spans="1:11" s="12" customFormat="1" ht="62.4">
      <c r="A315" s="368"/>
      <c r="B315" s="376"/>
      <c r="C315" s="351"/>
      <c r="D315" s="354"/>
      <c r="E315" s="354"/>
      <c r="F315" s="358"/>
      <c r="G315" s="17" t="s">
        <v>276</v>
      </c>
      <c r="H315" s="190" t="s">
        <v>275</v>
      </c>
      <c r="I315" s="190">
        <v>28</v>
      </c>
      <c r="J315" s="218">
        <v>1.1200000000000001</v>
      </c>
      <c r="K315" s="190"/>
    </row>
    <row r="316" spans="1:11" s="12" customFormat="1" ht="15.6">
      <c r="A316" s="368"/>
      <c r="B316" s="376"/>
      <c r="C316" s="351"/>
      <c r="D316" s="354"/>
      <c r="E316" s="354"/>
      <c r="F316" s="358"/>
      <c r="G316" s="406" t="s">
        <v>277</v>
      </c>
      <c r="H316" s="407"/>
      <c r="I316" s="407"/>
      <c r="J316" s="407"/>
      <c r="K316" s="408"/>
    </row>
    <row r="317" spans="1:11" s="12" customFormat="1" ht="88.8" customHeight="1">
      <c r="A317" s="368"/>
      <c r="B317" s="376"/>
      <c r="C317" s="351"/>
      <c r="D317" s="354"/>
      <c r="E317" s="354"/>
      <c r="F317" s="358"/>
      <c r="G317" s="194" t="s">
        <v>278</v>
      </c>
      <c r="H317" s="190">
        <v>100</v>
      </c>
      <c r="I317" s="190">
        <v>100</v>
      </c>
      <c r="J317" s="218">
        <v>1</v>
      </c>
      <c r="K317" s="190"/>
    </row>
    <row r="318" spans="1:11" s="12" customFormat="1" ht="53.4" customHeight="1">
      <c r="A318" s="368"/>
      <c r="B318" s="376"/>
      <c r="C318" s="351"/>
      <c r="D318" s="354"/>
      <c r="E318" s="354"/>
      <c r="F318" s="358"/>
      <c r="G318" s="194" t="s">
        <v>279</v>
      </c>
      <c r="H318" s="190">
        <v>100</v>
      </c>
      <c r="I318" s="190">
        <v>100</v>
      </c>
      <c r="J318" s="218">
        <v>1</v>
      </c>
      <c r="K318" s="190"/>
    </row>
    <row r="319" spans="1:11" s="12" customFormat="1" ht="15.6">
      <c r="A319" s="368"/>
      <c r="B319" s="376"/>
      <c r="C319" s="351"/>
      <c r="D319" s="354"/>
      <c r="E319" s="354"/>
      <c r="F319" s="358"/>
      <c r="G319" s="406" t="s">
        <v>280</v>
      </c>
      <c r="H319" s="407"/>
      <c r="I319" s="407"/>
      <c r="J319" s="407"/>
      <c r="K319" s="408"/>
    </row>
    <row r="320" spans="1:11" s="12" customFormat="1" ht="93.6">
      <c r="A320" s="368"/>
      <c r="B320" s="376"/>
      <c r="C320" s="351"/>
      <c r="D320" s="354"/>
      <c r="E320" s="354"/>
      <c r="F320" s="358"/>
      <c r="G320" s="194" t="s">
        <v>281</v>
      </c>
      <c r="H320" s="190">
        <v>100</v>
      </c>
      <c r="I320" s="190">
        <v>100</v>
      </c>
      <c r="J320" s="218">
        <f>I320/H320</f>
        <v>1</v>
      </c>
      <c r="K320" s="190"/>
    </row>
    <row r="321" spans="1:11" s="12" customFormat="1" ht="46.8">
      <c r="A321" s="368"/>
      <c r="B321" s="376"/>
      <c r="C321" s="351"/>
      <c r="D321" s="354"/>
      <c r="E321" s="354"/>
      <c r="F321" s="358"/>
      <c r="G321" s="194" t="s">
        <v>282</v>
      </c>
      <c r="H321" s="190">
        <v>1</v>
      </c>
      <c r="I321" s="190">
        <v>1</v>
      </c>
      <c r="J321" s="218">
        <v>1</v>
      </c>
      <c r="K321" s="190"/>
    </row>
    <row r="322" spans="1:11" s="12" customFormat="1" ht="72.599999999999994" customHeight="1">
      <c r="A322" s="368"/>
      <c r="B322" s="376"/>
      <c r="C322" s="351"/>
      <c r="D322" s="354"/>
      <c r="E322" s="354"/>
      <c r="F322" s="358"/>
      <c r="G322" s="194" t="s">
        <v>283</v>
      </c>
      <c r="H322" s="190" t="s">
        <v>284</v>
      </c>
      <c r="I322" s="190">
        <v>19</v>
      </c>
      <c r="J322" s="218">
        <v>3.8</v>
      </c>
      <c r="K322" s="190"/>
    </row>
    <row r="323" spans="1:11" s="12" customFormat="1" ht="15.6">
      <c r="A323" s="368"/>
      <c r="B323" s="376"/>
      <c r="C323" s="351"/>
      <c r="D323" s="354"/>
      <c r="E323" s="354"/>
      <c r="F323" s="358"/>
      <c r="G323" s="406" t="s">
        <v>285</v>
      </c>
      <c r="H323" s="407"/>
      <c r="I323" s="407"/>
      <c r="J323" s="407"/>
      <c r="K323" s="408"/>
    </row>
    <row r="324" spans="1:11" s="12" customFormat="1" ht="78">
      <c r="A324" s="368"/>
      <c r="B324" s="376"/>
      <c r="C324" s="351"/>
      <c r="D324" s="354"/>
      <c r="E324" s="354"/>
      <c r="F324" s="358"/>
      <c r="G324" s="291" t="s">
        <v>286</v>
      </c>
      <c r="H324" s="190" t="s">
        <v>410</v>
      </c>
      <c r="I324" s="190">
        <v>27</v>
      </c>
      <c r="J324" s="218">
        <v>2.7</v>
      </c>
      <c r="K324" s="190"/>
    </row>
    <row r="325" spans="1:11" s="12" customFormat="1" ht="118.2" customHeight="1">
      <c r="A325" s="368"/>
      <c r="B325" s="376"/>
      <c r="C325" s="351"/>
      <c r="D325" s="354"/>
      <c r="E325" s="354"/>
      <c r="F325" s="358"/>
      <c r="G325" s="291" t="s">
        <v>287</v>
      </c>
      <c r="H325" s="190">
        <v>100</v>
      </c>
      <c r="I325" s="190">
        <v>100</v>
      </c>
      <c r="J325" s="218">
        <v>1</v>
      </c>
      <c r="K325" s="190"/>
    </row>
    <row r="326" spans="1:11" s="12" customFormat="1" ht="109.2" customHeight="1">
      <c r="A326" s="368"/>
      <c r="B326" s="377"/>
      <c r="C326" s="352"/>
      <c r="D326" s="355"/>
      <c r="E326" s="355"/>
      <c r="F326" s="359"/>
      <c r="G326" s="292" t="s">
        <v>288</v>
      </c>
      <c r="H326" s="190">
        <v>100</v>
      </c>
      <c r="I326" s="190">
        <v>100</v>
      </c>
      <c r="J326" s="218">
        <v>1</v>
      </c>
      <c r="K326" s="207"/>
    </row>
    <row r="327" spans="1:11" s="12" customFormat="1" ht="41.4" customHeight="1">
      <c r="A327" s="182"/>
      <c r="B327" s="380" t="s">
        <v>189</v>
      </c>
      <c r="C327" s="381"/>
      <c r="D327" s="145">
        <v>0</v>
      </c>
      <c r="E327" s="145">
        <v>0</v>
      </c>
      <c r="F327" s="146">
        <v>0</v>
      </c>
      <c r="G327" s="147"/>
      <c r="H327" s="139"/>
      <c r="I327" s="139"/>
      <c r="J327" s="139"/>
      <c r="K327" s="139"/>
    </row>
    <row r="328" spans="1:11" s="12" customFormat="1" ht="136.80000000000001" customHeight="1">
      <c r="A328" s="208"/>
      <c r="B328" s="409" t="s">
        <v>484</v>
      </c>
      <c r="C328" s="293"/>
      <c r="D328" s="294"/>
      <c r="E328" s="294"/>
      <c r="F328" s="287"/>
      <c r="G328" s="448" t="s">
        <v>289</v>
      </c>
      <c r="H328" s="449"/>
      <c r="I328" s="449"/>
      <c r="J328" s="449"/>
      <c r="K328" s="450"/>
    </row>
    <row r="329" spans="1:11" s="12" customFormat="1" ht="124.8">
      <c r="A329" s="208"/>
      <c r="B329" s="411"/>
      <c r="C329" s="277" t="s">
        <v>15</v>
      </c>
      <c r="D329" s="278">
        <v>24789.38</v>
      </c>
      <c r="E329" s="278">
        <v>24789.38</v>
      </c>
      <c r="F329" s="295">
        <f>E329/D329</f>
        <v>1</v>
      </c>
      <c r="G329" s="194" t="s">
        <v>290</v>
      </c>
      <c r="H329" s="223">
        <v>100</v>
      </c>
      <c r="I329" s="223">
        <v>100</v>
      </c>
      <c r="J329" s="216">
        <f>I329/H329</f>
        <v>1</v>
      </c>
      <c r="K329" s="190"/>
    </row>
    <row r="330" spans="1:11" s="12" customFormat="1" ht="46.8">
      <c r="A330" s="208"/>
      <c r="B330" s="411"/>
      <c r="C330" s="360" t="s">
        <v>64</v>
      </c>
      <c r="D330" s="353">
        <v>43.39</v>
      </c>
      <c r="E330" s="353">
        <v>43.39</v>
      </c>
      <c r="F330" s="361">
        <f>D330/E330</f>
        <v>1</v>
      </c>
      <c r="G330" s="194" t="s">
        <v>291</v>
      </c>
      <c r="H330" s="223" t="s">
        <v>292</v>
      </c>
      <c r="I330" s="220">
        <v>0</v>
      </c>
      <c r="J330" s="216">
        <v>1</v>
      </c>
      <c r="K330" s="190"/>
    </row>
    <row r="331" spans="1:11" s="12" customFormat="1" ht="31.2" customHeight="1">
      <c r="A331" s="208"/>
      <c r="B331" s="410"/>
      <c r="C331" s="352"/>
      <c r="D331" s="355"/>
      <c r="E331" s="355"/>
      <c r="F331" s="359"/>
      <c r="G331" s="194" t="s">
        <v>293</v>
      </c>
      <c r="H331" s="223">
        <v>99</v>
      </c>
      <c r="I331" s="220">
        <v>99</v>
      </c>
      <c r="J331" s="216">
        <f>I331/H331</f>
        <v>1</v>
      </c>
      <c r="K331" s="190"/>
    </row>
    <row r="332" spans="1:11" s="12" customFormat="1" ht="15.6" customHeight="1">
      <c r="A332" s="208"/>
      <c r="B332" s="380" t="s">
        <v>270</v>
      </c>
      <c r="C332" s="381"/>
      <c r="D332" s="153">
        <f>SUM(D329:D331)</f>
        <v>24832.77</v>
      </c>
      <c r="E332" s="163">
        <f>SUM(E329:E331)</f>
        <v>24832.77</v>
      </c>
      <c r="F332" s="152">
        <f>E332/D332</f>
        <v>1</v>
      </c>
      <c r="G332" s="147"/>
      <c r="H332" s="139"/>
      <c r="I332" s="139"/>
      <c r="J332" s="139"/>
      <c r="K332" s="139"/>
    </row>
    <row r="333" spans="1:11" s="12" customFormat="1" ht="99" customHeight="1">
      <c r="A333" s="209"/>
      <c r="B333" s="367" t="s">
        <v>485</v>
      </c>
      <c r="C333" s="454" t="s">
        <v>15</v>
      </c>
      <c r="D333" s="456">
        <v>4044</v>
      </c>
      <c r="E333" s="353">
        <v>4044</v>
      </c>
      <c r="F333" s="361">
        <f>E333/D333</f>
        <v>1</v>
      </c>
      <c r="G333" s="224" t="s">
        <v>62</v>
      </c>
      <c r="H333" s="22"/>
      <c r="I333" s="22"/>
      <c r="J333" s="22"/>
      <c r="K333" s="22"/>
    </row>
    <row r="334" spans="1:11" s="12" customFormat="1" ht="31.2">
      <c r="A334" s="296"/>
      <c r="B334" s="379"/>
      <c r="C334" s="455"/>
      <c r="D334" s="457"/>
      <c r="E334" s="355"/>
      <c r="F334" s="359"/>
      <c r="G334" s="211" t="s">
        <v>294</v>
      </c>
      <c r="H334" s="297">
        <v>100</v>
      </c>
      <c r="I334" s="209">
        <v>100</v>
      </c>
      <c r="J334" s="213">
        <f>I334/H334</f>
        <v>1</v>
      </c>
      <c r="K334" s="209"/>
    </row>
    <row r="335" spans="1:11" s="12" customFormat="1" ht="15.6">
      <c r="A335" s="18"/>
      <c r="B335" s="380" t="s">
        <v>295</v>
      </c>
      <c r="C335" s="381"/>
      <c r="D335" s="158">
        <v>4044</v>
      </c>
      <c r="E335" s="159">
        <v>4044</v>
      </c>
      <c r="F335" s="160">
        <f>E335/D335</f>
        <v>1</v>
      </c>
      <c r="G335" s="161"/>
      <c r="H335" s="162"/>
      <c r="I335" s="162"/>
      <c r="J335" s="162"/>
      <c r="K335" s="162"/>
    </row>
    <row r="336" spans="1:11" s="12" customFormat="1" ht="15.6">
      <c r="A336" s="190"/>
      <c r="B336" s="362" t="s">
        <v>21</v>
      </c>
      <c r="C336" s="363"/>
      <c r="D336" s="144">
        <f>SUM(D332+D335)</f>
        <v>28876.77</v>
      </c>
      <c r="E336" s="144">
        <f>SUM(E332+E335)</f>
        <v>28876.77</v>
      </c>
      <c r="F336" s="143">
        <f>E336/D336</f>
        <v>1</v>
      </c>
      <c r="G336" s="133"/>
      <c r="H336" s="134"/>
      <c r="I336" s="134"/>
      <c r="J336" s="134"/>
      <c r="K336" s="135"/>
    </row>
    <row r="337" spans="1:11" s="12" customFormat="1" ht="82.2" customHeight="1">
      <c r="A337" s="367">
        <v>16</v>
      </c>
      <c r="B337" s="364" t="s">
        <v>296</v>
      </c>
      <c r="C337" s="360" t="s">
        <v>15</v>
      </c>
      <c r="D337" s="390"/>
      <c r="E337" s="390"/>
      <c r="F337" s="392"/>
      <c r="G337" s="423" t="s">
        <v>297</v>
      </c>
      <c r="H337" s="423"/>
      <c r="I337" s="423"/>
      <c r="J337" s="423"/>
      <c r="K337" s="424"/>
    </row>
    <row r="338" spans="1:11" s="12" customFormat="1" ht="77.400000000000006" customHeight="1">
      <c r="A338" s="368"/>
      <c r="B338" s="365"/>
      <c r="C338" s="433"/>
      <c r="D338" s="391"/>
      <c r="E338" s="391"/>
      <c r="F338" s="393"/>
      <c r="G338" s="298" t="s">
        <v>298</v>
      </c>
      <c r="H338" s="270">
        <v>98</v>
      </c>
      <c r="I338" s="299">
        <v>0.98009999999999997</v>
      </c>
      <c r="J338" s="299">
        <f>I338/H338*100</f>
        <v>1.0001020408163264</v>
      </c>
      <c r="K338" s="23"/>
    </row>
    <row r="339" spans="1:11" s="12" customFormat="1" ht="84" customHeight="1">
      <c r="A339" s="368"/>
      <c r="B339" s="365"/>
      <c r="C339" s="433"/>
      <c r="D339" s="28"/>
      <c r="E339" s="300"/>
      <c r="F339" s="301"/>
      <c r="G339" s="425" t="s">
        <v>299</v>
      </c>
      <c r="H339" s="426"/>
      <c r="I339" s="426"/>
      <c r="J339" s="426"/>
      <c r="K339" s="427"/>
    </row>
    <row r="340" spans="1:11" s="12" customFormat="1" ht="78">
      <c r="A340" s="368"/>
      <c r="B340" s="365"/>
      <c r="C340" s="433"/>
      <c r="D340" s="302"/>
      <c r="E340" s="303"/>
      <c r="F340" s="304"/>
      <c r="G340" s="305" t="s">
        <v>300</v>
      </c>
      <c r="H340" s="190">
        <v>100</v>
      </c>
      <c r="I340" s="216">
        <v>1</v>
      </c>
      <c r="J340" s="216">
        <v>1</v>
      </c>
      <c r="K340" s="305"/>
    </row>
    <row r="341" spans="1:11" s="12" customFormat="1" ht="15.6">
      <c r="A341" s="368"/>
      <c r="B341" s="365"/>
      <c r="C341" s="433"/>
      <c r="D341" s="33"/>
      <c r="E341" s="306"/>
      <c r="F341" s="34"/>
      <c r="G341" s="428" t="s">
        <v>301</v>
      </c>
      <c r="H341" s="429"/>
      <c r="I341" s="429"/>
      <c r="J341" s="429"/>
      <c r="K341" s="429"/>
    </row>
    <row r="342" spans="1:11" s="12" customFormat="1" ht="48" customHeight="1">
      <c r="A342" s="368"/>
      <c r="B342" s="365"/>
      <c r="C342" s="433"/>
      <c r="D342" s="302"/>
      <c r="E342" s="303"/>
      <c r="F342" s="307"/>
      <c r="G342" s="298" t="s">
        <v>302</v>
      </c>
      <c r="H342" s="270">
        <v>100</v>
      </c>
      <c r="I342" s="299">
        <v>1</v>
      </c>
      <c r="J342" s="299">
        <v>1</v>
      </c>
      <c r="K342" s="298"/>
    </row>
    <row r="343" spans="1:11" s="12" customFormat="1" ht="95.4" customHeight="1">
      <c r="A343" s="368"/>
      <c r="B343" s="365"/>
      <c r="C343" s="433"/>
      <c r="D343" s="302"/>
      <c r="E343" s="303"/>
      <c r="F343" s="308"/>
      <c r="G343" s="428" t="s">
        <v>303</v>
      </c>
      <c r="H343" s="429"/>
      <c r="I343" s="429"/>
      <c r="J343" s="429"/>
      <c r="K343" s="429"/>
    </row>
    <row r="344" spans="1:11" s="12" customFormat="1" ht="46.8">
      <c r="A344" s="368"/>
      <c r="B344" s="365"/>
      <c r="C344" s="433"/>
      <c r="D344" s="302"/>
      <c r="E344" s="303"/>
      <c r="F344" s="307"/>
      <c r="G344" s="298" t="s">
        <v>304</v>
      </c>
      <c r="H344" s="270">
        <v>100</v>
      </c>
      <c r="I344" s="299">
        <v>1.7525999999999999</v>
      </c>
      <c r="J344" s="299">
        <f>I344/H344*100</f>
        <v>1.7525999999999999</v>
      </c>
      <c r="K344" s="305"/>
    </row>
    <row r="345" spans="1:11" s="12" customFormat="1" ht="15.6">
      <c r="A345" s="368"/>
      <c r="B345" s="365"/>
      <c r="C345" s="433"/>
      <c r="D345" s="302"/>
      <c r="E345" s="309"/>
      <c r="F345" s="310"/>
      <c r="G345" s="428" t="s">
        <v>305</v>
      </c>
      <c r="H345" s="435"/>
      <c r="I345" s="435"/>
      <c r="J345" s="435"/>
      <c r="K345" s="436"/>
    </row>
    <row r="346" spans="1:11" s="12" customFormat="1" ht="84">
      <c r="A346" s="368"/>
      <c r="B346" s="365"/>
      <c r="C346" s="433"/>
      <c r="D346" s="302"/>
      <c r="E346" s="303"/>
      <c r="F346" s="304"/>
      <c r="G346" s="311" t="s">
        <v>306</v>
      </c>
      <c r="H346" s="312">
        <v>160</v>
      </c>
      <c r="I346" s="313">
        <v>249</v>
      </c>
      <c r="J346" s="299">
        <f>I346/H346</f>
        <v>1.5562499999999999</v>
      </c>
      <c r="K346" s="314"/>
    </row>
    <row r="347" spans="1:11" s="12" customFormat="1" ht="67.2">
      <c r="A347" s="368"/>
      <c r="B347" s="365"/>
      <c r="C347" s="433"/>
      <c r="D347" s="302"/>
      <c r="E347" s="303"/>
      <c r="F347" s="308"/>
      <c r="G347" s="311" t="s">
        <v>307</v>
      </c>
      <c r="H347" s="312">
        <v>100</v>
      </c>
      <c r="I347" s="216">
        <v>1</v>
      </c>
      <c r="J347" s="216">
        <v>1</v>
      </c>
      <c r="K347" s="314"/>
    </row>
    <row r="348" spans="1:11" s="12" customFormat="1" ht="85.2" customHeight="1">
      <c r="A348" s="368"/>
      <c r="B348" s="365"/>
      <c r="C348" s="433"/>
      <c r="D348" s="308">
        <v>3387.66</v>
      </c>
      <c r="E348" s="315">
        <v>3295.26</v>
      </c>
      <c r="F348" s="316">
        <f>E348/D348</f>
        <v>0.97272453552009364</v>
      </c>
      <c r="G348" s="311" t="s">
        <v>308</v>
      </c>
      <c r="H348" s="312">
        <v>8</v>
      </c>
      <c r="I348" s="270">
        <v>20</v>
      </c>
      <c r="J348" s="299">
        <f>I348/H348</f>
        <v>2.5</v>
      </c>
      <c r="K348" s="314"/>
    </row>
    <row r="349" spans="1:11" s="12" customFormat="1" ht="54.6" customHeight="1">
      <c r="A349" s="368"/>
      <c r="B349" s="365"/>
      <c r="C349" s="433"/>
      <c r="D349" s="317"/>
      <c r="E349" s="318"/>
      <c r="F349" s="319"/>
      <c r="G349" s="320" t="s">
        <v>309</v>
      </c>
      <c r="H349" s="312">
        <v>1</v>
      </c>
      <c r="I349" s="270">
        <v>5</v>
      </c>
      <c r="J349" s="299">
        <f>I349/H349</f>
        <v>5</v>
      </c>
      <c r="K349" s="314"/>
    </row>
    <row r="350" spans="1:11" s="12" customFormat="1" ht="31.2">
      <c r="A350" s="368"/>
      <c r="B350" s="365"/>
      <c r="C350" s="433"/>
      <c r="D350" s="302"/>
      <c r="E350" s="303"/>
      <c r="F350" s="321"/>
      <c r="G350" s="322" t="s">
        <v>310</v>
      </c>
      <c r="H350" s="270">
        <v>2</v>
      </c>
      <c r="I350" s="270">
        <v>2</v>
      </c>
      <c r="J350" s="299">
        <f>I350/H350</f>
        <v>1</v>
      </c>
      <c r="K350" s="314"/>
    </row>
    <row r="351" spans="1:11" s="12" customFormat="1" ht="15.6">
      <c r="A351" s="368"/>
      <c r="B351" s="365"/>
      <c r="C351" s="433"/>
      <c r="D351" s="317"/>
      <c r="E351" s="318"/>
      <c r="F351" s="319"/>
      <c r="G351" s="437" t="s">
        <v>311</v>
      </c>
      <c r="H351" s="438"/>
      <c r="I351" s="438"/>
      <c r="J351" s="438"/>
      <c r="K351" s="439"/>
    </row>
    <row r="352" spans="1:11" s="12" customFormat="1" ht="63" customHeight="1">
      <c r="A352" s="368"/>
      <c r="B352" s="365"/>
      <c r="C352" s="433"/>
      <c r="D352" s="317"/>
      <c r="E352" s="318"/>
      <c r="F352" s="323"/>
      <c r="G352" s="298" t="s">
        <v>312</v>
      </c>
      <c r="H352" s="270">
        <v>100</v>
      </c>
      <c r="I352" s="324">
        <v>100</v>
      </c>
      <c r="J352" s="216">
        <v>1</v>
      </c>
      <c r="K352" s="298"/>
    </row>
    <row r="353" spans="1:11" s="12" customFormat="1" ht="15.6">
      <c r="A353" s="368"/>
      <c r="B353" s="365"/>
      <c r="C353" s="433"/>
      <c r="D353" s="317"/>
      <c r="E353" s="318"/>
      <c r="F353" s="323"/>
      <c r="G353" s="440" t="s">
        <v>313</v>
      </c>
      <c r="H353" s="441"/>
      <c r="I353" s="441"/>
      <c r="J353" s="441"/>
      <c r="K353" s="439"/>
    </row>
    <row r="354" spans="1:11" s="12" customFormat="1" ht="136.19999999999999" customHeight="1">
      <c r="A354" s="368"/>
      <c r="B354" s="365"/>
      <c r="C354" s="433"/>
      <c r="D354" s="302"/>
      <c r="E354" s="303"/>
      <c r="F354" s="325"/>
      <c r="G354" s="311" t="s">
        <v>314</v>
      </c>
      <c r="H354" s="270">
        <v>3</v>
      </c>
      <c r="I354" s="270">
        <v>0</v>
      </c>
      <c r="J354" s="299">
        <v>1</v>
      </c>
      <c r="K354" s="326" t="s">
        <v>539</v>
      </c>
    </row>
    <row r="355" spans="1:11" s="12" customFormat="1" ht="76.2" customHeight="1">
      <c r="A355" s="368"/>
      <c r="B355" s="365"/>
      <c r="C355" s="433"/>
      <c r="D355" s="302"/>
      <c r="E355" s="303"/>
      <c r="F355" s="325"/>
      <c r="G355" s="327" t="s">
        <v>315</v>
      </c>
      <c r="H355" s="270">
        <v>11</v>
      </c>
      <c r="I355" s="270">
        <v>6</v>
      </c>
      <c r="J355" s="299">
        <f>H355/I355</f>
        <v>1.8333333333333333</v>
      </c>
      <c r="K355" s="328"/>
    </row>
    <row r="356" spans="1:11" s="12" customFormat="1" ht="72.599999999999994" customHeight="1">
      <c r="A356" s="368"/>
      <c r="B356" s="365"/>
      <c r="C356" s="433"/>
      <c r="D356" s="302"/>
      <c r="E356" s="303"/>
      <c r="F356" s="308"/>
      <c r="G356" s="327" t="s">
        <v>316</v>
      </c>
      <c r="H356" s="270">
        <v>32</v>
      </c>
      <c r="I356" s="270">
        <v>32.5</v>
      </c>
      <c r="J356" s="299">
        <f>H356/I356</f>
        <v>0.98461538461538467</v>
      </c>
      <c r="K356" s="305"/>
    </row>
    <row r="357" spans="1:11" s="12" customFormat="1" ht="50.4">
      <c r="A357" s="368"/>
      <c r="B357" s="365"/>
      <c r="C357" s="433"/>
      <c r="D357" s="317"/>
      <c r="E357" s="318"/>
      <c r="F357" s="319"/>
      <c r="G357" s="311" t="s">
        <v>317</v>
      </c>
      <c r="H357" s="270">
        <v>3</v>
      </c>
      <c r="I357" s="270">
        <v>0</v>
      </c>
      <c r="J357" s="299">
        <v>1</v>
      </c>
      <c r="K357" s="326"/>
    </row>
    <row r="358" spans="1:11" s="12" customFormat="1" ht="107.4" customHeight="1">
      <c r="A358" s="368"/>
      <c r="B358" s="365"/>
      <c r="C358" s="433"/>
      <c r="D358" s="302"/>
      <c r="E358" s="303"/>
      <c r="F358" s="307"/>
      <c r="G358" s="311" t="s">
        <v>318</v>
      </c>
      <c r="H358" s="270">
        <v>100</v>
      </c>
      <c r="I358" s="299">
        <v>1</v>
      </c>
      <c r="J358" s="299">
        <v>1</v>
      </c>
      <c r="K358" s="329"/>
    </row>
    <row r="359" spans="1:11" s="12" customFormat="1" ht="97.2">
      <c r="A359" s="379"/>
      <c r="B359" s="366"/>
      <c r="C359" s="434"/>
      <c r="D359" s="302"/>
      <c r="E359" s="303"/>
      <c r="F359" s="307"/>
      <c r="G359" s="320" t="s">
        <v>319</v>
      </c>
      <c r="H359" s="270">
        <v>100</v>
      </c>
      <c r="I359" s="313">
        <v>100</v>
      </c>
      <c r="J359" s="299">
        <v>1</v>
      </c>
      <c r="K359" s="298"/>
    </row>
    <row r="360" spans="1:11" s="12" customFormat="1" ht="15.6">
      <c r="A360" s="186"/>
      <c r="B360" s="362" t="s">
        <v>21</v>
      </c>
      <c r="C360" s="363"/>
      <c r="D360" s="179">
        <f>SUM(D337:D359)</f>
        <v>3387.66</v>
      </c>
      <c r="E360" s="180">
        <f>SUM(E337:E359)</f>
        <v>3295.26</v>
      </c>
      <c r="F360" s="164">
        <f>E360/D360</f>
        <v>0.97272453552009364</v>
      </c>
      <c r="G360" s="133"/>
      <c r="H360" s="134"/>
      <c r="I360" s="134"/>
      <c r="J360" s="134"/>
      <c r="K360" s="135"/>
    </row>
    <row r="361" spans="1:11" s="12" customFormat="1" ht="15.6">
      <c r="A361" s="367">
        <v>17</v>
      </c>
      <c r="B361" s="364" t="s">
        <v>486</v>
      </c>
      <c r="C361" s="415" t="s">
        <v>15</v>
      </c>
      <c r="D361" s="353">
        <v>378.02</v>
      </c>
      <c r="E361" s="353">
        <v>378.02</v>
      </c>
      <c r="F361" s="361">
        <f>E361/D361</f>
        <v>1</v>
      </c>
      <c r="G361" s="430" t="s">
        <v>320</v>
      </c>
      <c r="H361" s="431"/>
      <c r="I361" s="431"/>
      <c r="J361" s="431"/>
      <c r="K361" s="432"/>
    </row>
    <row r="362" spans="1:11" s="12" customFormat="1" ht="48.6" customHeight="1">
      <c r="A362" s="368"/>
      <c r="B362" s="365"/>
      <c r="C362" s="382"/>
      <c r="D362" s="354"/>
      <c r="E362" s="354"/>
      <c r="F362" s="358"/>
      <c r="G362" s="194" t="s">
        <v>366</v>
      </c>
      <c r="H362" s="190">
        <v>6</v>
      </c>
      <c r="I362" s="190">
        <v>6</v>
      </c>
      <c r="J362" s="216">
        <f>I362/H362</f>
        <v>1</v>
      </c>
      <c r="K362" s="330"/>
    </row>
    <row r="363" spans="1:11" s="12" customFormat="1" ht="15.6">
      <c r="A363" s="368"/>
      <c r="B363" s="365"/>
      <c r="C363" s="382"/>
      <c r="D363" s="354"/>
      <c r="E363" s="354"/>
      <c r="F363" s="358"/>
      <c r="G363" s="406" t="s">
        <v>321</v>
      </c>
      <c r="H363" s="407"/>
      <c r="I363" s="407"/>
      <c r="J363" s="407"/>
      <c r="K363" s="408"/>
    </row>
    <row r="364" spans="1:11" s="12" customFormat="1" ht="96" customHeight="1">
      <c r="A364" s="368"/>
      <c r="B364" s="365"/>
      <c r="C364" s="383"/>
      <c r="D364" s="355"/>
      <c r="E364" s="355"/>
      <c r="F364" s="359"/>
      <c r="G364" s="194" t="s">
        <v>363</v>
      </c>
      <c r="H364" s="190">
        <v>37</v>
      </c>
      <c r="I364" s="190">
        <v>37</v>
      </c>
      <c r="J364" s="216">
        <f>I364/H364</f>
        <v>1</v>
      </c>
      <c r="K364" s="190"/>
    </row>
    <row r="365" spans="1:11" s="12" customFormat="1" ht="93.6">
      <c r="A365" s="368"/>
      <c r="B365" s="365"/>
      <c r="C365" s="382" t="s">
        <v>64</v>
      </c>
      <c r="D365" s="354">
        <v>683.69</v>
      </c>
      <c r="E365" s="354">
        <v>683.69</v>
      </c>
      <c r="F365" s="358">
        <f>E365/D365</f>
        <v>1</v>
      </c>
      <c r="G365" s="194" t="s">
        <v>322</v>
      </c>
      <c r="H365" s="22">
        <v>7</v>
      </c>
      <c r="I365" s="190">
        <v>15</v>
      </c>
      <c r="J365" s="216">
        <f>I365/H365</f>
        <v>2.1428571428571428</v>
      </c>
      <c r="K365" s="190"/>
    </row>
    <row r="366" spans="1:11" s="12" customFormat="1" ht="37.799999999999997" customHeight="1">
      <c r="A366" s="368"/>
      <c r="B366" s="365"/>
      <c r="C366" s="382"/>
      <c r="D366" s="354"/>
      <c r="E366" s="354"/>
      <c r="F366" s="358"/>
      <c r="G366" s="194" t="s">
        <v>364</v>
      </c>
      <c r="H366" s="190">
        <v>25</v>
      </c>
      <c r="I366" s="190">
        <v>37</v>
      </c>
      <c r="J366" s="216">
        <f>I366/H366</f>
        <v>1.48</v>
      </c>
      <c r="K366" s="209"/>
    </row>
    <row r="367" spans="1:11" s="12" customFormat="1" ht="31.2">
      <c r="A367" s="368"/>
      <c r="B367" s="365"/>
      <c r="C367" s="382"/>
      <c r="D367" s="354"/>
      <c r="E367" s="354"/>
      <c r="F367" s="358"/>
      <c r="G367" s="194" t="s">
        <v>365</v>
      </c>
      <c r="H367" s="190">
        <v>8</v>
      </c>
      <c r="I367" s="190">
        <v>11</v>
      </c>
      <c r="J367" s="216">
        <f>I367/H367</f>
        <v>1.375</v>
      </c>
      <c r="K367" s="190"/>
    </row>
    <row r="368" spans="1:11" s="12" customFormat="1" ht="15.6">
      <c r="A368" s="368"/>
      <c r="B368" s="365"/>
      <c r="C368" s="382"/>
      <c r="D368" s="354"/>
      <c r="E368" s="354"/>
      <c r="F368" s="358"/>
      <c r="G368" s="406" t="s">
        <v>323</v>
      </c>
      <c r="H368" s="407"/>
      <c r="I368" s="407"/>
      <c r="J368" s="407"/>
      <c r="K368" s="408"/>
    </row>
    <row r="369" spans="1:11" s="12" customFormat="1" ht="62.4">
      <c r="A369" s="379"/>
      <c r="B369" s="366"/>
      <c r="C369" s="383"/>
      <c r="D369" s="355"/>
      <c r="E369" s="355"/>
      <c r="F369" s="359"/>
      <c r="G369" s="210" t="s">
        <v>367</v>
      </c>
      <c r="H369" s="207">
        <v>1200</v>
      </c>
      <c r="I369" s="207">
        <v>2438</v>
      </c>
      <c r="J369" s="212">
        <f>I369/H369</f>
        <v>2.0316666666666667</v>
      </c>
      <c r="K369" s="207"/>
    </row>
    <row r="370" spans="1:11" s="12" customFormat="1" ht="42" customHeight="1">
      <c r="A370" s="183"/>
      <c r="B370" s="362" t="s">
        <v>21</v>
      </c>
      <c r="C370" s="363"/>
      <c r="D370" s="144">
        <f>D361+D365</f>
        <v>1061.71</v>
      </c>
      <c r="E370" s="144">
        <f>E361+E365</f>
        <v>1061.71</v>
      </c>
      <c r="F370" s="143">
        <f>E370/D370</f>
        <v>1</v>
      </c>
      <c r="G370" s="133"/>
      <c r="H370" s="135"/>
      <c r="I370" s="135"/>
      <c r="J370" s="135"/>
      <c r="K370" s="135"/>
    </row>
    <row r="371" spans="1:11" s="12" customFormat="1" ht="116.4" customHeight="1">
      <c r="A371" s="190">
        <v>18</v>
      </c>
      <c r="B371" s="290" t="s">
        <v>324</v>
      </c>
      <c r="C371" s="387" t="s">
        <v>325</v>
      </c>
      <c r="D371" s="388"/>
      <c r="E371" s="388"/>
      <c r="F371" s="389"/>
      <c r="G371" s="211" t="s">
        <v>326</v>
      </c>
      <c r="H371" s="209">
        <v>38</v>
      </c>
      <c r="I371" s="209">
        <v>38</v>
      </c>
      <c r="J371" s="213">
        <f>I371/H371</f>
        <v>1</v>
      </c>
      <c r="K371" s="209"/>
    </row>
    <row r="372" spans="1:11" s="12" customFormat="1" ht="15.6">
      <c r="A372" s="186"/>
      <c r="B372" s="362" t="s">
        <v>21</v>
      </c>
      <c r="C372" s="363"/>
      <c r="D372" s="165"/>
      <c r="E372" s="165"/>
      <c r="F372" s="166"/>
      <c r="G372" s="133"/>
      <c r="H372" s="134"/>
      <c r="I372" s="134"/>
      <c r="J372" s="134"/>
      <c r="K372" s="135"/>
    </row>
    <row r="373" spans="1:11" s="12" customFormat="1" ht="62.4">
      <c r="A373" s="367">
        <v>19</v>
      </c>
      <c r="B373" s="364" t="s">
        <v>487</v>
      </c>
      <c r="C373" s="360" t="s">
        <v>15</v>
      </c>
      <c r="D373" s="353">
        <v>1011.87</v>
      </c>
      <c r="E373" s="353">
        <v>1008.78</v>
      </c>
      <c r="F373" s="361">
        <f>E373/D373</f>
        <v>0.99694624803581489</v>
      </c>
      <c r="G373" s="194" t="s">
        <v>327</v>
      </c>
      <c r="H373" s="246">
        <v>9</v>
      </c>
      <c r="I373" s="246">
        <v>9</v>
      </c>
      <c r="J373" s="23">
        <f>I373/H373</f>
        <v>1</v>
      </c>
      <c r="K373" s="190"/>
    </row>
    <row r="374" spans="1:11" s="12" customFormat="1" ht="31.2">
      <c r="A374" s="368"/>
      <c r="B374" s="365"/>
      <c r="C374" s="351"/>
      <c r="D374" s="354"/>
      <c r="E374" s="354"/>
      <c r="F374" s="358"/>
      <c r="G374" s="194" t="s">
        <v>328</v>
      </c>
      <c r="H374" s="246">
        <v>0</v>
      </c>
      <c r="I374" s="246">
        <v>0</v>
      </c>
      <c r="J374" s="23">
        <v>0</v>
      </c>
      <c r="K374" s="190"/>
    </row>
    <row r="375" spans="1:11" s="12" customFormat="1" ht="62.4">
      <c r="A375" s="368"/>
      <c r="B375" s="365"/>
      <c r="C375" s="351"/>
      <c r="D375" s="354"/>
      <c r="E375" s="354"/>
      <c r="F375" s="358"/>
      <c r="G375" s="194" t="s">
        <v>329</v>
      </c>
      <c r="H375" s="246">
        <v>0</v>
      </c>
      <c r="I375" s="246">
        <v>0</v>
      </c>
      <c r="J375" s="23">
        <v>0</v>
      </c>
      <c r="K375" s="190"/>
    </row>
    <row r="376" spans="1:11" s="12" customFormat="1" ht="195" customHeight="1">
      <c r="A376" s="379"/>
      <c r="B376" s="366"/>
      <c r="C376" s="352"/>
      <c r="D376" s="355"/>
      <c r="E376" s="355"/>
      <c r="F376" s="359"/>
      <c r="G376" s="194" t="s">
        <v>330</v>
      </c>
      <c r="H376" s="246">
        <v>14</v>
      </c>
      <c r="I376" s="246">
        <v>14</v>
      </c>
      <c r="J376" s="23">
        <f>I376/H376</f>
        <v>1</v>
      </c>
      <c r="K376" s="190"/>
    </row>
    <row r="377" spans="1:11" s="12" customFormat="1" ht="15.6">
      <c r="A377" s="186"/>
      <c r="B377" s="362" t="s">
        <v>21</v>
      </c>
      <c r="C377" s="363"/>
      <c r="D377" s="149">
        <f>SUM(D373:D376)</f>
        <v>1011.87</v>
      </c>
      <c r="E377" s="167">
        <f>E373+E376</f>
        <v>1008.78</v>
      </c>
      <c r="F377" s="143">
        <f>E377/D377</f>
        <v>0.99694624803581489</v>
      </c>
      <c r="G377" s="133"/>
      <c r="H377" s="134"/>
      <c r="I377" s="134"/>
      <c r="J377" s="134"/>
      <c r="K377" s="135"/>
    </row>
    <row r="378" spans="1:11" s="12" customFormat="1" ht="40.799999999999997" customHeight="1">
      <c r="A378" s="367">
        <v>20</v>
      </c>
      <c r="B378" s="364" t="s">
        <v>331</v>
      </c>
      <c r="C378" s="246" t="s">
        <v>332</v>
      </c>
      <c r="D378" s="193">
        <v>8171.22</v>
      </c>
      <c r="E378" s="193">
        <v>5170.37</v>
      </c>
      <c r="F378" s="23">
        <f>E378/D378</f>
        <v>0.632753738119889</v>
      </c>
      <c r="G378" s="225" t="s">
        <v>62</v>
      </c>
      <c r="H378" s="18"/>
      <c r="I378" s="18"/>
      <c r="J378" s="18"/>
      <c r="K378" s="22"/>
    </row>
    <row r="379" spans="1:11" s="12" customFormat="1" ht="36.6" customHeight="1">
      <c r="A379" s="368"/>
      <c r="B379" s="365"/>
      <c r="C379" s="415" t="s">
        <v>64</v>
      </c>
      <c r="D379" s="353">
        <v>87498.54</v>
      </c>
      <c r="E379" s="353">
        <v>87498.54</v>
      </c>
      <c r="F379" s="361">
        <f>E379/D379</f>
        <v>1</v>
      </c>
      <c r="G379" s="194" t="s">
        <v>333</v>
      </c>
      <c r="H379" s="190">
        <v>4</v>
      </c>
      <c r="I379" s="190">
        <v>4</v>
      </c>
      <c r="J379" s="23">
        <f>I379/H379</f>
        <v>1</v>
      </c>
      <c r="K379" s="190"/>
    </row>
    <row r="380" spans="1:11" s="12" customFormat="1" ht="31.2" customHeight="1">
      <c r="A380" s="368"/>
      <c r="B380" s="365"/>
      <c r="C380" s="383"/>
      <c r="D380" s="355"/>
      <c r="E380" s="355"/>
      <c r="F380" s="359"/>
      <c r="G380" s="194" t="s">
        <v>334</v>
      </c>
      <c r="H380" s="190">
        <v>10</v>
      </c>
      <c r="I380" s="190">
        <v>10</v>
      </c>
      <c r="J380" s="23">
        <f>I380/H380</f>
        <v>1</v>
      </c>
      <c r="K380" s="190"/>
    </row>
    <row r="381" spans="1:11" s="12" customFormat="1" ht="35.4" customHeight="1">
      <c r="A381" s="368"/>
      <c r="B381" s="365"/>
      <c r="C381" s="382" t="s">
        <v>27</v>
      </c>
      <c r="D381" s="353">
        <v>154464.82999999999</v>
      </c>
      <c r="E381" s="353">
        <v>154464.82999999999</v>
      </c>
      <c r="F381" s="361">
        <f>E381/D381</f>
        <v>1</v>
      </c>
      <c r="G381" s="194" t="s">
        <v>335</v>
      </c>
      <c r="H381" s="190">
        <v>2.36</v>
      </c>
      <c r="I381" s="190">
        <v>2.36</v>
      </c>
      <c r="J381" s="23">
        <f>I381/H381</f>
        <v>1</v>
      </c>
      <c r="K381" s="190"/>
    </row>
    <row r="382" spans="1:11" s="12" customFormat="1" ht="41.4" customHeight="1">
      <c r="A382" s="379"/>
      <c r="B382" s="365"/>
      <c r="C382" s="383"/>
      <c r="D382" s="355"/>
      <c r="E382" s="355"/>
      <c r="F382" s="359"/>
      <c r="G382" s="194" t="s">
        <v>336</v>
      </c>
      <c r="H382" s="169">
        <v>15.38</v>
      </c>
      <c r="I382" s="169">
        <v>15.38</v>
      </c>
      <c r="J382" s="216">
        <f>I382/H382</f>
        <v>1</v>
      </c>
      <c r="K382" s="190"/>
    </row>
    <row r="383" spans="1:11" s="12" customFormat="1" ht="21" customHeight="1">
      <c r="A383" s="186"/>
      <c r="B383" s="362" t="s">
        <v>337</v>
      </c>
      <c r="C383" s="363"/>
      <c r="D383" s="144">
        <f>SUM(D378:D382)</f>
        <v>250134.58999999997</v>
      </c>
      <c r="E383" s="144">
        <f>SUM(E378:E382)</f>
        <v>247133.74</v>
      </c>
      <c r="F383" s="143">
        <f>E383/D383</f>
        <v>0.98800305867333271</v>
      </c>
      <c r="G383" s="168"/>
      <c r="H383" s="136"/>
      <c r="I383" s="169"/>
      <c r="J383" s="169"/>
      <c r="K383" s="169"/>
    </row>
    <row r="384" spans="1:11" s="12" customFormat="1" ht="35.4" customHeight="1">
      <c r="A384" s="367">
        <v>21</v>
      </c>
      <c r="B384" s="498" t="s">
        <v>488</v>
      </c>
      <c r="C384" s="415" t="s">
        <v>15</v>
      </c>
      <c r="D384" s="353">
        <v>2821.85</v>
      </c>
      <c r="E384" s="353">
        <v>2717.2</v>
      </c>
      <c r="F384" s="361">
        <f>E384/D384*100%</f>
        <v>0.9629144001275759</v>
      </c>
      <c r="G384" s="409" t="s">
        <v>368</v>
      </c>
      <c r="H384" s="367">
        <v>10</v>
      </c>
      <c r="I384" s="367">
        <v>18</v>
      </c>
      <c r="J384" s="412">
        <f>I384/H384</f>
        <v>1.8</v>
      </c>
      <c r="K384" s="367"/>
    </row>
    <row r="385" spans="1:11" s="12" customFormat="1" ht="186" customHeight="1">
      <c r="A385" s="368"/>
      <c r="B385" s="499"/>
      <c r="C385" s="383"/>
      <c r="D385" s="355"/>
      <c r="E385" s="355"/>
      <c r="F385" s="359"/>
      <c r="G385" s="410"/>
      <c r="H385" s="379"/>
      <c r="I385" s="379"/>
      <c r="J385" s="413"/>
      <c r="K385" s="379"/>
    </row>
    <row r="386" spans="1:11" s="12" customFormat="1" ht="31.2">
      <c r="A386" s="368"/>
      <c r="B386" s="499"/>
      <c r="C386" s="106" t="s">
        <v>64</v>
      </c>
      <c r="D386" s="193">
        <v>0</v>
      </c>
      <c r="E386" s="197">
        <f>'[1]Касса на 01.04.'!H27</f>
        <v>0</v>
      </c>
      <c r="F386" s="23">
        <v>0</v>
      </c>
      <c r="G386" s="210" t="s">
        <v>369</v>
      </c>
      <c r="H386" s="207">
        <v>8</v>
      </c>
      <c r="I386" s="207">
        <v>9</v>
      </c>
      <c r="J386" s="212">
        <f>I386/H386</f>
        <v>1.125</v>
      </c>
      <c r="K386" s="190"/>
    </row>
    <row r="387" spans="1:11" s="12" customFormat="1" ht="36" customHeight="1">
      <c r="A387" s="379"/>
      <c r="B387" s="500"/>
      <c r="C387" s="246"/>
      <c r="D387" s="193"/>
      <c r="E387" s="197"/>
      <c r="F387" s="23"/>
      <c r="G387" s="210" t="s">
        <v>465</v>
      </c>
      <c r="H387" s="207">
        <v>0</v>
      </c>
      <c r="I387" s="207">
        <v>0</v>
      </c>
      <c r="J387" s="212">
        <v>0</v>
      </c>
      <c r="K387" s="190"/>
    </row>
    <row r="388" spans="1:11" s="12" customFormat="1" ht="15.6">
      <c r="A388" s="186"/>
      <c r="B388" s="362" t="s">
        <v>337</v>
      </c>
      <c r="C388" s="363"/>
      <c r="D388" s="149">
        <v>2821.85</v>
      </c>
      <c r="E388" s="149">
        <v>2717.2</v>
      </c>
      <c r="F388" s="150">
        <f>E388/D388</f>
        <v>0.9629144001275759</v>
      </c>
      <c r="G388" s="170"/>
      <c r="H388" s="169"/>
      <c r="I388" s="169"/>
      <c r="J388" s="169"/>
      <c r="K388" s="169"/>
    </row>
    <row r="389" spans="1:11" s="12" customFormat="1" ht="15.6" customHeight="1">
      <c r="A389" s="367">
        <v>22</v>
      </c>
      <c r="B389" s="375" t="s">
        <v>489</v>
      </c>
      <c r="C389" s="384" t="s">
        <v>15</v>
      </c>
      <c r="D389" s="353">
        <v>0</v>
      </c>
      <c r="E389" s="371">
        <v>0</v>
      </c>
      <c r="F389" s="442">
        <v>0</v>
      </c>
      <c r="G389" s="406" t="s">
        <v>338</v>
      </c>
      <c r="H389" s="421"/>
      <c r="I389" s="421"/>
      <c r="J389" s="421"/>
      <c r="K389" s="422"/>
    </row>
    <row r="390" spans="1:11" s="12" customFormat="1" ht="35.4" customHeight="1">
      <c r="A390" s="368"/>
      <c r="B390" s="376"/>
      <c r="C390" s="385"/>
      <c r="D390" s="354"/>
      <c r="E390" s="371"/>
      <c r="F390" s="443"/>
      <c r="G390" s="194" t="s">
        <v>339</v>
      </c>
      <c r="H390" s="190">
        <v>39</v>
      </c>
      <c r="I390" s="190">
        <v>39</v>
      </c>
      <c r="J390" s="216">
        <f>I390/H390</f>
        <v>1</v>
      </c>
      <c r="K390" s="190"/>
    </row>
    <row r="391" spans="1:11" s="12" customFormat="1" ht="15.6">
      <c r="A391" s="368"/>
      <c r="B391" s="376"/>
      <c r="C391" s="385"/>
      <c r="D391" s="354"/>
      <c r="E391" s="371"/>
      <c r="F391" s="443"/>
      <c r="G391" s="406" t="s">
        <v>340</v>
      </c>
      <c r="H391" s="407"/>
      <c r="I391" s="407"/>
      <c r="J391" s="407"/>
      <c r="K391" s="408"/>
    </row>
    <row r="392" spans="1:11" s="12" customFormat="1" ht="46.8">
      <c r="A392" s="368"/>
      <c r="B392" s="376"/>
      <c r="C392" s="385"/>
      <c r="D392" s="354"/>
      <c r="E392" s="371"/>
      <c r="F392" s="443"/>
      <c r="G392" s="194" t="s">
        <v>341</v>
      </c>
      <c r="H392" s="190">
        <v>0</v>
      </c>
      <c r="I392" s="190">
        <v>0</v>
      </c>
      <c r="J392" s="218">
        <v>0</v>
      </c>
      <c r="K392" s="22"/>
    </row>
    <row r="393" spans="1:11" s="12" customFormat="1" ht="31.2">
      <c r="A393" s="368"/>
      <c r="B393" s="376"/>
      <c r="C393" s="385"/>
      <c r="D393" s="354"/>
      <c r="E393" s="371"/>
      <c r="F393" s="443"/>
      <c r="G393" s="194" t="s">
        <v>342</v>
      </c>
      <c r="H393" s="190">
        <v>0</v>
      </c>
      <c r="I393" s="190">
        <v>0</v>
      </c>
      <c r="J393" s="218">
        <v>0</v>
      </c>
      <c r="K393" s="22"/>
    </row>
    <row r="394" spans="1:11" s="12" customFormat="1" ht="15.6">
      <c r="A394" s="368"/>
      <c r="B394" s="376"/>
      <c r="C394" s="385"/>
      <c r="D394" s="354"/>
      <c r="E394" s="371"/>
      <c r="F394" s="443"/>
      <c r="G394" s="406" t="s">
        <v>343</v>
      </c>
      <c r="H394" s="407"/>
      <c r="I394" s="407"/>
      <c r="J394" s="407"/>
      <c r="K394" s="408"/>
    </row>
    <row r="395" spans="1:11" s="12" customFormat="1" ht="31.2">
      <c r="A395" s="368"/>
      <c r="B395" s="376"/>
      <c r="C395" s="386"/>
      <c r="D395" s="355"/>
      <c r="E395" s="371"/>
      <c r="F395" s="444"/>
      <c r="G395" s="17" t="s">
        <v>344</v>
      </c>
      <c r="H395" s="190">
        <v>0</v>
      </c>
      <c r="I395" s="190">
        <v>0</v>
      </c>
      <c r="J395" s="218">
        <v>0</v>
      </c>
      <c r="K395" s="276"/>
    </row>
    <row r="396" spans="1:11" s="12" customFormat="1" ht="55.2" customHeight="1">
      <c r="A396" s="368"/>
      <c r="B396" s="376"/>
      <c r="C396" s="384" t="s">
        <v>64</v>
      </c>
      <c r="D396" s="353">
        <v>0</v>
      </c>
      <c r="E396" s="353">
        <v>0</v>
      </c>
      <c r="F396" s="361">
        <v>0</v>
      </c>
      <c r="G396" s="17" t="s">
        <v>345</v>
      </c>
      <c r="H396" s="190">
        <v>0</v>
      </c>
      <c r="I396" s="190">
        <v>0</v>
      </c>
      <c r="J396" s="218">
        <v>0</v>
      </c>
      <c r="K396" s="276"/>
    </row>
    <row r="397" spans="1:11" s="12" customFormat="1" ht="37.799999999999997" customHeight="1">
      <c r="A397" s="368"/>
      <c r="B397" s="376"/>
      <c r="C397" s="385"/>
      <c r="D397" s="354"/>
      <c r="E397" s="354"/>
      <c r="F397" s="358"/>
      <c r="G397" s="17" t="s">
        <v>346</v>
      </c>
      <c r="H397" s="190">
        <v>0</v>
      </c>
      <c r="I397" s="190">
        <v>0</v>
      </c>
      <c r="J397" s="218">
        <v>0</v>
      </c>
      <c r="K397" s="276"/>
    </row>
    <row r="398" spans="1:11" s="12" customFormat="1" ht="31.2">
      <c r="A398" s="368"/>
      <c r="B398" s="376"/>
      <c r="C398" s="385"/>
      <c r="D398" s="354"/>
      <c r="E398" s="354"/>
      <c r="F398" s="358"/>
      <c r="G398" s="17" t="s">
        <v>347</v>
      </c>
      <c r="H398" s="190">
        <v>0</v>
      </c>
      <c r="I398" s="190">
        <v>0</v>
      </c>
      <c r="J398" s="218">
        <v>0</v>
      </c>
      <c r="K398" s="276"/>
    </row>
    <row r="399" spans="1:11" s="12" customFormat="1" ht="99.6" customHeight="1">
      <c r="A399" s="368"/>
      <c r="B399" s="376"/>
      <c r="C399" s="386"/>
      <c r="D399" s="355"/>
      <c r="E399" s="355"/>
      <c r="F399" s="359"/>
      <c r="G399" s="17" t="s">
        <v>348</v>
      </c>
      <c r="H399" s="190">
        <v>0</v>
      </c>
      <c r="I399" s="190">
        <v>0</v>
      </c>
      <c r="J399" s="218">
        <v>0</v>
      </c>
      <c r="K399" s="276"/>
    </row>
    <row r="400" spans="1:11" s="12" customFormat="1" ht="27" customHeight="1">
      <c r="A400" s="368"/>
      <c r="B400" s="376"/>
      <c r="C400" s="332"/>
      <c r="D400" s="204"/>
      <c r="E400" s="204"/>
      <c r="F400" s="206"/>
      <c r="G400" s="475" t="s">
        <v>462</v>
      </c>
      <c r="H400" s="504"/>
      <c r="I400" s="504"/>
      <c r="J400" s="504"/>
      <c r="K400" s="505"/>
    </row>
    <row r="401" spans="1:13" s="12" customFormat="1" ht="30" customHeight="1">
      <c r="A401" s="368"/>
      <c r="B401" s="376"/>
      <c r="C401" s="332"/>
      <c r="D401" s="204"/>
      <c r="E401" s="204"/>
      <c r="F401" s="206"/>
      <c r="G401" s="17" t="s">
        <v>344</v>
      </c>
      <c r="H401" s="190">
        <v>8</v>
      </c>
      <c r="I401" s="190">
        <v>11</v>
      </c>
      <c r="J401" s="216">
        <f>I401/H401</f>
        <v>1.375</v>
      </c>
      <c r="K401" s="276"/>
    </row>
    <row r="402" spans="1:13" s="12" customFormat="1" ht="33" customHeight="1">
      <c r="A402" s="368"/>
      <c r="B402" s="376"/>
      <c r="C402" s="332"/>
      <c r="D402" s="204"/>
      <c r="E402" s="204"/>
      <c r="F402" s="206"/>
      <c r="G402" s="17" t="s">
        <v>345</v>
      </c>
      <c r="H402" s="190">
        <v>8</v>
      </c>
      <c r="I402" s="190">
        <v>8</v>
      </c>
      <c r="J402" s="218">
        <f>I402/H402</f>
        <v>1</v>
      </c>
      <c r="K402" s="276"/>
    </row>
    <row r="403" spans="1:13" s="12" customFormat="1" ht="33" customHeight="1">
      <c r="A403" s="379"/>
      <c r="B403" s="377"/>
      <c r="C403" s="332"/>
      <c r="D403" s="204"/>
      <c r="E403" s="204"/>
      <c r="F403" s="206"/>
      <c r="G403" s="17" t="s">
        <v>463</v>
      </c>
      <c r="H403" s="190">
        <v>400.3</v>
      </c>
      <c r="I403" s="190">
        <v>400.3</v>
      </c>
      <c r="J403" s="218">
        <f>I403/H403</f>
        <v>1</v>
      </c>
      <c r="K403" s="276"/>
    </row>
    <row r="404" spans="1:13" s="12" customFormat="1" ht="15.6">
      <c r="A404" s="186"/>
      <c r="B404" s="362" t="s">
        <v>337</v>
      </c>
      <c r="C404" s="363"/>
      <c r="D404" s="144">
        <v>0</v>
      </c>
      <c r="E404" s="144">
        <v>0</v>
      </c>
      <c r="F404" s="143">
        <v>0</v>
      </c>
      <c r="G404" s="170"/>
      <c r="H404" s="169"/>
      <c r="I404" s="169"/>
      <c r="J404" s="169"/>
      <c r="K404" s="169"/>
    </row>
    <row r="405" spans="1:13" s="12" customFormat="1" ht="28.2" customHeight="1">
      <c r="A405" s="208">
        <v>23</v>
      </c>
      <c r="B405" s="375" t="s">
        <v>349</v>
      </c>
      <c r="C405" s="333" t="s">
        <v>15</v>
      </c>
      <c r="D405" s="219">
        <v>1215.55</v>
      </c>
      <c r="E405" s="219">
        <v>963.11</v>
      </c>
      <c r="F405" s="216">
        <f>E405/D405</f>
        <v>0.7923244621776151</v>
      </c>
      <c r="G405" s="409" t="s">
        <v>350</v>
      </c>
      <c r="H405" s="417">
        <v>70.790000000000006</v>
      </c>
      <c r="I405" s="417">
        <v>70.790000000000006</v>
      </c>
      <c r="J405" s="412">
        <f>I405/H405</f>
        <v>1</v>
      </c>
      <c r="K405" s="415"/>
    </row>
    <row r="406" spans="1:13" s="12" customFormat="1" ht="40.200000000000003" customHeight="1">
      <c r="A406" s="208"/>
      <c r="B406" s="376"/>
      <c r="C406" s="190" t="s">
        <v>64</v>
      </c>
      <c r="D406" s="219">
        <v>9930.7000000000007</v>
      </c>
      <c r="E406" s="219">
        <v>5284.29</v>
      </c>
      <c r="F406" s="216">
        <f>E406/D406</f>
        <v>0.53211656781495764</v>
      </c>
      <c r="G406" s="411"/>
      <c r="H406" s="418"/>
      <c r="I406" s="418"/>
      <c r="J406" s="414"/>
      <c r="K406" s="382"/>
    </row>
    <row r="407" spans="1:13" s="12" customFormat="1" ht="44.4" customHeight="1">
      <c r="A407" s="190"/>
      <c r="B407" s="376"/>
      <c r="C407" s="246" t="s">
        <v>27</v>
      </c>
      <c r="D407" s="193">
        <v>64213.7</v>
      </c>
      <c r="E407" s="246">
        <v>34169.199999999997</v>
      </c>
      <c r="F407" s="23">
        <f>E407/D407</f>
        <v>0.53211697815263714</v>
      </c>
      <c r="G407" s="411"/>
      <c r="H407" s="418"/>
      <c r="I407" s="418"/>
      <c r="J407" s="413"/>
      <c r="K407" s="383"/>
    </row>
    <row r="408" spans="1:13" s="12" customFormat="1" ht="52.2" customHeight="1">
      <c r="A408" s="190"/>
      <c r="B408" s="377"/>
      <c r="C408" s="334"/>
      <c r="D408" s="193"/>
      <c r="E408" s="246"/>
      <c r="F408" s="23"/>
      <c r="G408" s="194" t="s">
        <v>530</v>
      </c>
      <c r="H408" s="219">
        <v>1</v>
      </c>
      <c r="I408" s="219">
        <v>1</v>
      </c>
      <c r="J408" s="213">
        <f>I408/H408</f>
        <v>1</v>
      </c>
      <c r="K408" s="214"/>
    </row>
    <row r="409" spans="1:13" s="12" customFormat="1" ht="36.6" customHeight="1">
      <c r="A409" s="186"/>
      <c r="B409" s="362" t="s">
        <v>337</v>
      </c>
      <c r="C409" s="363"/>
      <c r="D409" s="171">
        <f>SUM(D405:D407)</f>
        <v>75359.95</v>
      </c>
      <c r="E409" s="171">
        <f>SUM(E405:E407)</f>
        <v>40416.6</v>
      </c>
      <c r="F409" s="166">
        <f>E409/D409</f>
        <v>0.53631405010220945</v>
      </c>
      <c r="G409" s="170"/>
      <c r="H409" s="169"/>
      <c r="I409" s="169"/>
      <c r="J409" s="169"/>
      <c r="K409" s="172"/>
    </row>
    <row r="410" spans="1:13" s="12" customFormat="1" ht="31.2">
      <c r="A410" s="368">
        <v>24</v>
      </c>
      <c r="B410" s="364" t="s">
        <v>351</v>
      </c>
      <c r="C410" s="106" t="s">
        <v>137</v>
      </c>
      <c r="D410" s="193" t="s">
        <v>137</v>
      </c>
      <c r="E410" s="197" t="s">
        <v>137</v>
      </c>
      <c r="F410" s="23" t="s">
        <v>137</v>
      </c>
      <c r="G410" s="335" t="s">
        <v>352</v>
      </c>
      <c r="H410" s="336" t="s">
        <v>137</v>
      </c>
      <c r="I410" s="336" t="s">
        <v>137</v>
      </c>
      <c r="J410" s="336" t="s">
        <v>137</v>
      </c>
      <c r="K410" s="105"/>
      <c r="M410" s="119"/>
    </row>
    <row r="411" spans="1:13" s="12" customFormat="1" ht="46.8">
      <c r="A411" s="368"/>
      <c r="B411" s="416"/>
      <c r="C411" s="337"/>
      <c r="D411" s="19"/>
      <c r="E411" s="20"/>
      <c r="F411" s="21"/>
      <c r="G411" s="17" t="s">
        <v>353</v>
      </c>
      <c r="H411" s="220">
        <v>140</v>
      </c>
      <c r="I411" s="220">
        <v>165</v>
      </c>
      <c r="J411" s="216">
        <f>I411/H411</f>
        <v>1.1785714285714286</v>
      </c>
      <c r="K411" s="207"/>
      <c r="M411" s="121"/>
    </row>
    <row r="412" spans="1:13" s="12" customFormat="1" ht="46.8">
      <c r="A412" s="368"/>
      <c r="B412" s="416"/>
      <c r="C412" s="106"/>
      <c r="D412" s="193"/>
      <c r="E412" s="197"/>
      <c r="F412" s="23"/>
      <c r="G412" s="17" t="s">
        <v>354</v>
      </c>
      <c r="H412" s="220">
        <v>110</v>
      </c>
      <c r="I412" s="220">
        <v>117</v>
      </c>
      <c r="J412" s="216">
        <f>I412/H412</f>
        <v>1.0636363636363637</v>
      </c>
      <c r="K412" s="209"/>
      <c r="M412" s="120"/>
    </row>
    <row r="413" spans="1:13" s="12" customFormat="1" ht="85.2" customHeight="1">
      <c r="A413" s="368"/>
      <c r="B413" s="416"/>
      <c r="C413" s="106"/>
      <c r="D413" s="193"/>
      <c r="E413" s="197"/>
      <c r="F413" s="23"/>
      <c r="G413" s="17" t="s">
        <v>355</v>
      </c>
      <c r="H413" s="220">
        <v>29781</v>
      </c>
      <c r="I413" s="220">
        <v>34705</v>
      </c>
      <c r="J413" s="216">
        <f>I413/H413</f>
        <v>1.1653403176521944</v>
      </c>
      <c r="K413" s="207"/>
      <c r="M413" s="121"/>
    </row>
    <row r="414" spans="1:13" s="12" customFormat="1" ht="46.8">
      <c r="A414" s="379"/>
      <c r="B414" s="416"/>
      <c r="C414" s="106"/>
      <c r="D414" s="193"/>
      <c r="E414" s="197"/>
      <c r="F414" s="23"/>
      <c r="G414" s="17" t="s">
        <v>356</v>
      </c>
      <c r="H414" s="220">
        <v>3400</v>
      </c>
      <c r="I414" s="220">
        <v>3550</v>
      </c>
      <c r="J414" s="216">
        <f>I414/H414</f>
        <v>1.0441176470588236</v>
      </c>
      <c r="K414" s="190"/>
      <c r="M414" s="400"/>
    </row>
    <row r="415" spans="1:13" s="12" customFormat="1" ht="15.6">
      <c r="A415" s="186"/>
      <c r="B415" s="362" t="s">
        <v>337</v>
      </c>
      <c r="C415" s="363"/>
      <c r="D415" s="171" t="s">
        <v>137</v>
      </c>
      <c r="E415" s="173" t="s">
        <v>137</v>
      </c>
      <c r="F415" s="166" t="s">
        <v>137</v>
      </c>
      <c r="G415" s="170"/>
      <c r="H415" s="169"/>
      <c r="I415" s="169"/>
      <c r="J415" s="169"/>
      <c r="K415" s="169"/>
      <c r="M415" s="400"/>
    </row>
    <row r="416" spans="1:13" s="12" customFormat="1" ht="70.8" customHeight="1">
      <c r="A416" s="367">
        <v>25</v>
      </c>
      <c r="B416" s="375" t="s">
        <v>490</v>
      </c>
      <c r="C416" s="106" t="s">
        <v>15</v>
      </c>
      <c r="D416" s="193">
        <v>41.53</v>
      </c>
      <c r="E416" s="197">
        <v>41.53</v>
      </c>
      <c r="F416" s="23">
        <f>E416/D416</f>
        <v>1</v>
      </c>
      <c r="G416" s="409" t="s">
        <v>357</v>
      </c>
      <c r="H416" s="367">
        <v>1</v>
      </c>
      <c r="I416" s="367">
        <v>1</v>
      </c>
      <c r="J416" s="412">
        <f>I416/H416</f>
        <v>1</v>
      </c>
      <c r="K416" s="367"/>
      <c r="M416" s="120"/>
    </row>
    <row r="417" spans="1:13" s="12" customFormat="1" ht="25.2" customHeight="1">
      <c r="A417" s="368"/>
      <c r="B417" s="376"/>
      <c r="C417" s="415" t="s">
        <v>64</v>
      </c>
      <c r="D417" s="353">
        <v>373.76</v>
      </c>
      <c r="E417" s="353">
        <v>373.76</v>
      </c>
      <c r="F417" s="361">
        <f>E417/D417</f>
        <v>1</v>
      </c>
      <c r="G417" s="410"/>
      <c r="H417" s="379"/>
      <c r="I417" s="379"/>
      <c r="J417" s="413"/>
      <c r="K417" s="379"/>
      <c r="M417" s="120"/>
    </row>
    <row r="418" spans="1:13" s="12" customFormat="1" ht="42" customHeight="1">
      <c r="A418" s="368"/>
      <c r="B418" s="377"/>
      <c r="C418" s="383"/>
      <c r="D418" s="355"/>
      <c r="E418" s="355"/>
      <c r="F418" s="359"/>
      <c r="G418" s="211" t="s">
        <v>468</v>
      </c>
      <c r="H418" s="209">
        <v>0</v>
      </c>
      <c r="I418" s="209">
        <v>0</v>
      </c>
      <c r="J418" s="213"/>
      <c r="K418" s="209"/>
      <c r="M418" s="181"/>
    </row>
    <row r="419" spans="1:13" s="12" customFormat="1" ht="15.6">
      <c r="A419" s="184"/>
      <c r="B419" s="362" t="s">
        <v>21</v>
      </c>
      <c r="C419" s="363"/>
      <c r="D419" s="174">
        <f>SUM(D416:D417)</f>
        <v>415.28999999999996</v>
      </c>
      <c r="E419" s="174">
        <f>SUM(E416:E417)</f>
        <v>415.28999999999996</v>
      </c>
      <c r="F419" s="175">
        <f>E419/D419</f>
        <v>1</v>
      </c>
      <c r="G419" s="133"/>
      <c r="H419" s="134"/>
      <c r="I419" s="134"/>
      <c r="J419" s="134"/>
      <c r="K419" s="135"/>
      <c r="M419" s="122"/>
    </row>
    <row r="420" spans="1:13" s="12" customFormat="1" ht="15.6">
      <c r="A420" s="184"/>
      <c r="B420" s="419" t="s">
        <v>358</v>
      </c>
      <c r="C420" s="420"/>
      <c r="D420" s="19">
        <f>D21+D67+D75+D123+D128+D136+D140+D155+D165+D180+D199+D249+D291+D309+D336+D360+D370+D377+D383+D388+D404+D409+D419</f>
        <v>1950171.1299999997</v>
      </c>
      <c r="E420" s="96">
        <v>1571325.23</v>
      </c>
      <c r="F420" s="21">
        <f>E420/D420</f>
        <v>0.80573709959494699</v>
      </c>
      <c r="G420" s="36"/>
      <c r="H420" s="37"/>
      <c r="I420" s="37"/>
      <c r="J420" s="37"/>
      <c r="K420" s="102"/>
      <c r="M420" s="120"/>
    </row>
    <row r="421" spans="1:13" s="12" customFormat="1" ht="15.6">
      <c r="A421" s="184"/>
      <c r="B421" s="38"/>
      <c r="D421" s="105"/>
      <c r="E421" s="105"/>
      <c r="F421" s="344"/>
      <c r="G421" s="39"/>
      <c r="H421" s="35"/>
      <c r="I421" s="35"/>
      <c r="J421" s="40"/>
      <c r="K421" s="26"/>
      <c r="M421" s="122"/>
    </row>
    <row r="422" spans="1:13" s="12" customFormat="1" ht="15.6">
      <c r="A422" s="184"/>
      <c r="B422" s="41" t="s">
        <v>359</v>
      </c>
      <c r="C422" s="97"/>
      <c r="D422" s="107">
        <f>D9+D22+D68+D76+D124+D129+D137+D141+D156+D166+D181+D200+D213+D239+D242+D247+D253+D292+D310+D329+D333+D348+D361+D373+D376+D378+D384+D389+D405+D416</f>
        <v>572690.53</v>
      </c>
      <c r="E422" s="107">
        <f>E9+E22+E68+E76+E124+E129+E137+E141+E156+E166+E181+E200+E213+E239+E242+E247+E253+E292+E310+E329+E333+E348+E361+E373+E374+E375+E376+E378+E384+E389+E405+E416</f>
        <v>551202.72</v>
      </c>
      <c r="F422" s="42">
        <f>E422/D422</f>
        <v>0.9624791944787352</v>
      </c>
      <c r="G422" s="43"/>
      <c r="H422" s="25"/>
      <c r="I422" s="44"/>
      <c r="J422" s="44"/>
      <c r="K422" s="26"/>
      <c r="M422" s="120"/>
    </row>
    <row r="423" spans="1:13" s="12" customFormat="1" ht="15.6">
      <c r="A423" s="184"/>
      <c r="B423" s="41" t="s">
        <v>360</v>
      </c>
      <c r="C423" s="24"/>
      <c r="D423" s="28">
        <f>D14+D24+D70+D83+D126+D135+D138+D143+D174+D188+D330+D365+D379+D386+D396+D406+D417</f>
        <v>1156772.0699999996</v>
      </c>
      <c r="E423" s="108" t="s">
        <v>537</v>
      </c>
      <c r="F423" s="45">
        <f>E423/D423</f>
        <v>0.71705047304608616</v>
      </c>
      <c r="G423" s="44"/>
      <c r="H423" s="25"/>
      <c r="I423" s="44"/>
      <c r="J423" s="44"/>
      <c r="K423" s="26"/>
      <c r="M423" s="400"/>
    </row>
    <row r="424" spans="1:13" s="12" customFormat="1" ht="16.2" thickBot="1">
      <c r="A424" s="184"/>
      <c r="B424" s="41" t="s">
        <v>361</v>
      </c>
      <c r="C424" s="24"/>
      <c r="D424" s="345">
        <f>D25+D127+D145+D175+D192+D381+D407</f>
        <v>220708.52999999997</v>
      </c>
      <c r="E424" s="46">
        <v>190658.55</v>
      </c>
      <c r="F424" s="47">
        <f>E424/D424</f>
        <v>0.86384767276552477</v>
      </c>
      <c r="G424" s="44"/>
      <c r="H424" s="25"/>
      <c r="I424" s="44"/>
      <c r="J424" s="44"/>
      <c r="K424" s="26"/>
      <c r="M424" s="400"/>
    </row>
    <row r="425" spans="1:13" s="12" customFormat="1" ht="15.6">
      <c r="A425" s="185"/>
      <c r="B425" s="41" t="s">
        <v>362</v>
      </c>
      <c r="C425" s="18"/>
      <c r="D425" s="19">
        <v>0</v>
      </c>
      <c r="E425" s="20">
        <v>0</v>
      </c>
      <c r="F425" s="48">
        <v>0</v>
      </c>
      <c r="G425" s="44"/>
      <c r="H425" s="25"/>
      <c r="I425" s="44"/>
      <c r="J425" s="44"/>
      <c r="K425" s="26"/>
      <c r="M425" s="400"/>
    </row>
    <row r="426" spans="1:13" ht="15.6">
      <c r="A426" s="199"/>
      <c r="B426" s="198" t="s">
        <v>358</v>
      </c>
      <c r="C426" s="18"/>
      <c r="D426" s="19">
        <f>D422+D423+D424</f>
        <v>1950171.1299999997</v>
      </c>
      <c r="E426" s="96">
        <f>E422+E423+E424</f>
        <v>1571325.23</v>
      </c>
      <c r="F426" s="21">
        <f>E426/D426</f>
        <v>0.80573709959494699</v>
      </c>
      <c r="G426" s="44"/>
      <c r="H426" s="35"/>
      <c r="I426" s="40"/>
      <c r="J426" s="40"/>
      <c r="K426" s="26"/>
      <c r="M426" s="400"/>
    </row>
    <row r="427" spans="1:13" ht="15.6">
      <c r="M427" s="123"/>
    </row>
    <row r="428" spans="1:13">
      <c r="D428" s="82"/>
      <c r="E428" s="101"/>
      <c r="M428" s="124"/>
    </row>
    <row r="429" spans="1:13">
      <c r="E429" s="101"/>
      <c r="M429" s="12"/>
    </row>
    <row r="431" spans="1:13">
      <c r="M431" s="100"/>
    </row>
  </sheetData>
  <mergeCells count="354">
    <mergeCell ref="D373:D376"/>
    <mergeCell ref="E373:E376"/>
    <mergeCell ref="F373:F376"/>
    <mergeCell ref="A9:A20"/>
    <mergeCell ref="B9:B20"/>
    <mergeCell ref="G9:K9"/>
    <mergeCell ref="G17:K17"/>
    <mergeCell ref="G19:K19"/>
    <mergeCell ref="F22:F23"/>
    <mergeCell ref="G22:K22"/>
    <mergeCell ref="A22:A62"/>
    <mergeCell ref="F27:F28"/>
    <mergeCell ref="G125:G127"/>
    <mergeCell ref="H125:H127"/>
    <mergeCell ref="I125:I127"/>
    <mergeCell ref="J125:J127"/>
    <mergeCell ref="K125:K127"/>
    <mergeCell ref="C115:C122"/>
    <mergeCell ref="B123:C123"/>
    <mergeCell ref="A124:A125"/>
    <mergeCell ref="B124:B127"/>
    <mergeCell ref="C124:C125"/>
    <mergeCell ref="D124:D125"/>
    <mergeCell ref="A76:A122"/>
    <mergeCell ref="B384:B387"/>
    <mergeCell ref="B389:B403"/>
    <mergeCell ref="G38:K38"/>
    <mergeCell ref="B21:C21"/>
    <mergeCell ref="G46:K46"/>
    <mergeCell ref="G50:K50"/>
    <mergeCell ref="G59:K59"/>
    <mergeCell ref="D60:D66"/>
    <mergeCell ref="D27:D37"/>
    <mergeCell ref="E27:E34"/>
    <mergeCell ref="C27:C40"/>
    <mergeCell ref="G400:K400"/>
    <mergeCell ref="K68:K69"/>
    <mergeCell ref="C71:C74"/>
    <mergeCell ref="D71:D74"/>
    <mergeCell ref="E71:E74"/>
    <mergeCell ref="F71:F74"/>
    <mergeCell ref="B22:B66"/>
    <mergeCell ref="C22:C23"/>
    <mergeCell ref="D22:D23"/>
    <mergeCell ref="E22:E23"/>
    <mergeCell ref="D41:D47"/>
    <mergeCell ref="G124:K124"/>
    <mergeCell ref="B67:C6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G129:K129"/>
    <mergeCell ref="G134:K134"/>
    <mergeCell ref="B136:C136"/>
    <mergeCell ref="A137:A139"/>
    <mergeCell ref="B137:B139"/>
    <mergeCell ref="B128:C128"/>
    <mergeCell ref="A129:A135"/>
    <mergeCell ref="B129:B135"/>
    <mergeCell ref="C129:C134"/>
    <mergeCell ref="D129:D134"/>
    <mergeCell ref="E129:E134"/>
    <mergeCell ref="F129:F134"/>
    <mergeCell ref="G141:K141"/>
    <mergeCell ref="C143:C144"/>
    <mergeCell ref="D143:D144"/>
    <mergeCell ref="E143:E144"/>
    <mergeCell ref="F143:F144"/>
    <mergeCell ref="G143:K143"/>
    <mergeCell ref="B140:C140"/>
    <mergeCell ref="A141:A150"/>
    <mergeCell ref="B141:B154"/>
    <mergeCell ref="C141:C142"/>
    <mergeCell ref="D141:D142"/>
    <mergeCell ref="E141:E142"/>
    <mergeCell ref="C146:C154"/>
    <mergeCell ref="D146:D154"/>
    <mergeCell ref="E146:E154"/>
    <mergeCell ref="F146:F154"/>
    <mergeCell ref="G148:K148"/>
    <mergeCell ref="G153:K153"/>
    <mergeCell ref="F141:F142"/>
    <mergeCell ref="G166:K166"/>
    <mergeCell ref="G168:K168"/>
    <mergeCell ref="G171:K171"/>
    <mergeCell ref="G173:K173"/>
    <mergeCell ref="G176:K176"/>
    <mergeCell ref="G178:K178"/>
    <mergeCell ref="B155:C155"/>
    <mergeCell ref="A156:A164"/>
    <mergeCell ref="B156:B164"/>
    <mergeCell ref="C156:C164"/>
    <mergeCell ref="D156:D164"/>
    <mergeCell ref="E156:E164"/>
    <mergeCell ref="F156:F164"/>
    <mergeCell ref="G156:K156"/>
    <mergeCell ref="G162:K162"/>
    <mergeCell ref="F166:F173"/>
    <mergeCell ref="G193:K193"/>
    <mergeCell ref="G195:K195"/>
    <mergeCell ref="G181:K181"/>
    <mergeCell ref="G184:K184"/>
    <mergeCell ref="G187:K187"/>
    <mergeCell ref="G189:K189"/>
    <mergeCell ref="B180:C180"/>
    <mergeCell ref="B181:B198"/>
    <mergeCell ref="C181:C187"/>
    <mergeCell ref="D181:D187"/>
    <mergeCell ref="E181:E187"/>
    <mergeCell ref="F181:F187"/>
    <mergeCell ref="G197:K197"/>
    <mergeCell ref="G200:K201"/>
    <mergeCell ref="B207:B210"/>
    <mergeCell ref="B305:B307"/>
    <mergeCell ref="C305:C307"/>
    <mergeCell ref="G252:K252"/>
    <mergeCell ref="B250:B290"/>
    <mergeCell ref="E213:E237"/>
    <mergeCell ref="F213:F237"/>
    <mergeCell ref="G224:K224"/>
    <mergeCell ref="G228:K228"/>
    <mergeCell ref="C239:C240"/>
    <mergeCell ref="B242:B244"/>
    <mergeCell ref="H242:H244"/>
    <mergeCell ref="I242:I244"/>
    <mergeCell ref="J242:J244"/>
    <mergeCell ref="K242:K244"/>
    <mergeCell ref="G242:G244"/>
    <mergeCell ref="C242:C247"/>
    <mergeCell ref="G250:K250"/>
    <mergeCell ref="G262:K262"/>
    <mergeCell ref="G269:K269"/>
    <mergeCell ref="G274:K274"/>
    <mergeCell ref="G276:K276"/>
    <mergeCell ref="G278:K278"/>
    <mergeCell ref="G282:K282"/>
    <mergeCell ref="G302:K302"/>
    <mergeCell ref="B304:C304"/>
    <mergeCell ref="G294:K294"/>
    <mergeCell ref="B296:B303"/>
    <mergeCell ref="G296:K296"/>
    <mergeCell ref="G298:G299"/>
    <mergeCell ref="H298:H299"/>
    <mergeCell ref="I298:I299"/>
    <mergeCell ref="J298:J299"/>
    <mergeCell ref="K298:K299"/>
    <mergeCell ref="G300:K300"/>
    <mergeCell ref="C292:C303"/>
    <mergeCell ref="D292:D303"/>
    <mergeCell ref="E292:E303"/>
    <mergeCell ref="F292:F303"/>
    <mergeCell ref="G292:K292"/>
    <mergeCell ref="G310:K311"/>
    <mergeCell ref="G313:K313"/>
    <mergeCell ref="G316:K316"/>
    <mergeCell ref="G319:K319"/>
    <mergeCell ref="G323:K323"/>
    <mergeCell ref="B310:B326"/>
    <mergeCell ref="C333:C334"/>
    <mergeCell ref="B308:C308"/>
    <mergeCell ref="B309:C309"/>
    <mergeCell ref="C310:C326"/>
    <mergeCell ref="D310:D326"/>
    <mergeCell ref="D333:D334"/>
    <mergeCell ref="E333:E334"/>
    <mergeCell ref="F333:F334"/>
    <mergeCell ref="G328:K328"/>
    <mergeCell ref="C330:C331"/>
    <mergeCell ref="D330:D331"/>
    <mergeCell ref="E330:E331"/>
    <mergeCell ref="F330:F331"/>
    <mergeCell ref="B327:C327"/>
    <mergeCell ref="B328:B331"/>
    <mergeCell ref="B333:B334"/>
    <mergeCell ref="B332:C332"/>
    <mergeCell ref="B377:C377"/>
    <mergeCell ref="B378:B382"/>
    <mergeCell ref="G389:K389"/>
    <mergeCell ref="G337:K337"/>
    <mergeCell ref="G339:K339"/>
    <mergeCell ref="G341:K341"/>
    <mergeCell ref="G343:K343"/>
    <mergeCell ref="G361:K361"/>
    <mergeCell ref="G363:K363"/>
    <mergeCell ref="G368:K368"/>
    <mergeCell ref="C337:C359"/>
    <mergeCell ref="B337:B359"/>
    <mergeCell ref="D337:D338"/>
    <mergeCell ref="G345:K345"/>
    <mergeCell ref="G351:K351"/>
    <mergeCell ref="G353:K353"/>
    <mergeCell ref="B360:C360"/>
    <mergeCell ref="B361:B369"/>
    <mergeCell ref="C361:C364"/>
    <mergeCell ref="F389:F395"/>
    <mergeCell ref="B388:C388"/>
    <mergeCell ref="D365:D369"/>
    <mergeCell ref="E365:E369"/>
    <mergeCell ref="F365:F369"/>
    <mergeCell ref="G391:K391"/>
    <mergeCell ref="G394:K394"/>
    <mergeCell ref="C379:C380"/>
    <mergeCell ref="D379:D380"/>
    <mergeCell ref="E379:E380"/>
    <mergeCell ref="F379:F380"/>
    <mergeCell ref="C381:C382"/>
    <mergeCell ref="D381:D382"/>
    <mergeCell ref="E381:E382"/>
    <mergeCell ref="F381:F382"/>
    <mergeCell ref="G384:G385"/>
    <mergeCell ref="H384:H385"/>
    <mergeCell ref="I384:I385"/>
    <mergeCell ref="J384:J385"/>
    <mergeCell ref="K384:K385"/>
    <mergeCell ref="C384:C385"/>
    <mergeCell ref="D384:D385"/>
    <mergeCell ref="E384:E385"/>
    <mergeCell ref="F384:F385"/>
    <mergeCell ref="A410:A414"/>
    <mergeCell ref="B419:C419"/>
    <mergeCell ref="D396:D399"/>
    <mergeCell ref="E396:E399"/>
    <mergeCell ref="F396:F399"/>
    <mergeCell ref="B420:C420"/>
    <mergeCell ref="B415:C415"/>
    <mergeCell ref="G416:G417"/>
    <mergeCell ref="H416:H417"/>
    <mergeCell ref="A416:A418"/>
    <mergeCell ref="B404:C404"/>
    <mergeCell ref="G405:G407"/>
    <mergeCell ref="H405:H407"/>
    <mergeCell ref="J405:J407"/>
    <mergeCell ref="B416:B418"/>
    <mergeCell ref="C417:C418"/>
    <mergeCell ref="D417:D418"/>
    <mergeCell ref="E417:E418"/>
    <mergeCell ref="F417:F418"/>
    <mergeCell ref="B409:C409"/>
    <mergeCell ref="B410:B414"/>
    <mergeCell ref="M414:M415"/>
    <mergeCell ref="I405:I407"/>
    <mergeCell ref="I416:I417"/>
    <mergeCell ref="K405:K407"/>
    <mergeCell ref="B405:B408"/>
    <mergeCell ref="M423:M426"/>
    <mergeCell ref="D277:D290"/>
    <mergeCell ref="A181:A198"/>
    <mergeCell ref="C192:C198"/>
    <mergeCell ref="D192:D198"/>
    <mergeCell ref="E192:E198"/>
    <mergeCell ref="F192:F198"/>
    <mergeCell ref="G287:K287"/>
    <mergeCell ref="G289:K289"/>
    <mergeCell ref="G233:K233"/>
    <mergeCell ref="G235:K235"/>
    <mergeCell ref="B238:C238"/>
    <mergeCell ref="B239:B240"/>
    <mergeCell ref="B241:C241"/>
    <mergeCell ref="B249:C249"/>
    <mergeCell ref="G209:K209"/>
    <mergeCell ref="B211:C211"/>
    <mergeCell ref="B212:B237"/>
    <mergeCell ref="G212:K212"/>
    <mergeCell ref="C213:C237"/>
    <mergeCell ref="D213:D237"/>
    <mergeCell ref="J416:J417"/>
    <mergeCell ref="K416:K417"/>
    <mergeCell ref="A378:A382"/>
    <mergeCell ref="A384:A387"/>
    <mergeCell ref="A389:A403"/>
    <mergeCell ref="A337:A359"/>
    <mergeCell ref="A361:A369"/>
    <mergeCell ref="B248:C248"/>
    <mergeCell ref="C396:C399"/>
    <mergeCell ref="B383:C383"/>
    <mergeCell ref="B370:C370"/>
    <mergeCell ref="C371:F371"/>
    <mergeCell ref="B372:C372"/>
    <mergeCell ref="E337:E338"/>
    <mergeCell ref="F337:F338"/>
    <mergeCell ref="E310:E326"/>
    <mergeCell ref="F310:F326"/>
    <mergeCell ref="D305:D307"/>
    <mergeCell ref="E305:E307"/>
    <mergeCell ref="F305:F307"/>
    <mergeCell ref="B294:B295"/>
    <mergeCell ref="B291:C291"/>
    <mergeCell ref="B292:B293"/>
    <mergeCell ref="C389:C395"/>
    <mergeCell ref="D389:D395"/>
    <mergeCell ref="E389:E395"/>
    <mergeCell ref="A310:A326"/>
    <mergeCell ref="A373:A376"/>
    <mergeCell ref="B373:B376"/>
    <mergeCell ref="C373:C376"/>
    <mergeCell ref="B335:C335"/>
    <mergeCell ref="B336:C336"/>
    <mergeCell ref="B199:C199"/>
    <mergeCell ref="B200:B206"/>
    <mergeCell ref="C200:C210"/>
    <mergeCell ref="C365:C369"/>
    <mergeCell ref="D200:D210"/>
    <mergeCell ref="E200:E210"/>
    <mergeCell ref="F200:F210"/>
    <mergeCell ref="A68:A73"/>
    <mergeCell ref="C68:C69"/>
    <mergeCell ref="D68:D69"/>
    <mergeCell ref="E68:E69"/>
    <mergeCell ref="F68:F69"/>
    <mergeCell ref="D361:D364"/>
    <mergeCell ref="E361:E364"/>
    <mergeCell ref="F361:F364"/>
    <mergeCell ref="A292:A302"/>
    <mergeCell ref="B75:C75"/>
    <mergeCell ref="B68:B74"/>
    <mergeCell ref="D242:D245"/>
    <mergeCell ref="E242:E245"/>
    <mergeCell ref="F242:F245"/>
    <mergeCell ref="B76:B122"/>
    <mergeCell ref="C76:C82"/>
    <mergeCell ref="D76:D82"/>
    <mergeCell ref="E76:E82"/>
    <mergeCell ref="E124:E125"/>
    <mergeCell ref="F76:F82"/>
    <mergeCell ref="C84:C114"/>
    <mergeCell ref="C9:C13"/>
    <mergeCell ref="D9:D13"/>
    <mergeCell ref="E9:E13"/>
    <mergeCell ref="F9:F13"/>
    <mergeCell ref="C14:C20"/>
    <mergeCell ref="D14:D20"/>
    <mergeCell ref="E14:E20"/>
    <mergeCell ref="F14:F20"/>
    <mergeCell ref="C188:C191"/>
    <mergeCell ref="D188:D191"/>
    <mergeCell ref="E188:E191"/>
    <mergeCell ref="F188:F191"/>
    <mergeCell ref="B165:C165"/>
    <mergeCell ref="B166:B179"/>
    <mergeCell ref="C166:C173"/>
    <mergeCell ref="D166:D173"/>
    <mergeCell ref="E166:E173"/>
    <mergeCell ref="D84:D122"/>
    <mergeCell ref="E84:E122"/>
    <mergeCell ref="F84:F122"/>
    <mergeCell ref="F124:F125"/>
  </mergeCells>
  <pageMargins left="0.59055118110236227" right="0.19685039370078741" top="0.74803149606299213" bottom="0.74803149606299213" header="0.31496062992125984" footer="0.31496062992125984"/>
  <pageSetup paperSize="9" scale="37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opLeftCell="A16"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50"/>
      <c r="B1" s="50"/>
      <c r="C1" s="524" t="s">
        <v>406</v>
      </c>
      <c r="D1" s="524"/>
      <c r="E1" s="524"/>
      <c r="F1" s="524"/>
      <c r="G1" s="50"/>
      <c r="H1" s="50"/>
      <c r="I1" s="50"/>
      <c r="J1" s="50"/>
    </row>
    <row r="2" spans="1:10" ht="17.399999999999999" thickBot="1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0" ht="16.8">
      <c r="A3" s="525" t="s">
        <v>4</v>
      </c>
      <c r="B3" s="527" t="s">
        <v>370</v>
      </c>
      <c r="C3" s="529" t="s">
        <v>407</v>
      </c>
      <c r="D3" s="530"/>
      <c r="E3" s="530"/>
      <c r="F3" s="519" t="s">
        <v>371</v>
      </c>
      <c r="G3" s="531" t="s">
        <v>408</v>
      </c>
      <c r="H3" s="532"/>
      <c r="I3" s="533"/>
      <c r="J3" s="519" t="s">
        <v>371</v>
      </c>
    </row>
    <row r="4" spans="1:10" ht="16.8">
      <c r="A4" s="526"/>
      <c r="B4" s="528"/>
      <c r="C4" s="51" t="s">
        <v>372</v>
      </c>
      <c r="D4" s="52" t="s">
        <v>373</v>
      </c>
      <c r="E4" s="52" t="s">
        <v>374</v>
      </c>
      <c r="F4" s="520"/>
      <c r="G4" s="51" t="s">
        <v>372</v>
      </c>
      <c r="H4" s="52" t="s">
        <v>373</v>
      </c>
      <c r="I4" s="52" t="s">
        <v>374</v>
      </c>
      <c r="J4" s="520"/>
    </row>
    <row r="5" spans="1:10" ht="16.8">
      <c r="A5" s="55">
        <v>1</v>
      </c>
      <c r="B5" s="56" t="s">
        <v>375</v>
      </c>
      <c r="C5" s="83">
        <v>4200000</v>
      </c>
      <c r="D5" s="57">
        <v>8445000</v>
      </c>
      <c r="E5" s="57"/>
      <c r="F5" s="57">
        <f>C5+D5+E5</f>
        <v>12645000</v>
      </c>
      <c r="G5" s="57">
        <v>4200000</v>
      </c>
      <c r="H5" s="57">
        <v>5916755.5999999996</v>
      </c>
      <c r="I5" s="57"/>
      <c r="J5" s="57">
        <f>G5+H5+I5</f>
        <v>10116755.6</v>
      </c>
    </row>
    <row r="6" spans="1:10" ht="16.8">
      <c r="A6" s="521">
        <f>A5+1</f>
        <v>2</v>
      </c>
      <c r="B6" s="56" t="s">
        <v>376</v>
      </c>
      <c r="C6" s="57">
        <v>26915580</v>
      </c>
      <c r="D6" s="57">
        <f t="shared" ref="D6:I6" si="0">D7+D8+D9</f>
        <v>0</v>
      </c>
      <c r="E6" s="57">
        <f t="shared" si="0"/>
        <v>0</v>
      </c>
      <c r="F6" s="83">
        <v>26915580</v>
      </c>
      <c r="G6" s="57">
        <v>26915580</v>
      </c>
      <c r="H6" s="57">
        <f t="shared" si="0"/>
        <v>0</v>
      </c>
      <c r="I6" s="57">
        <f t="shared" si="0"/>
        <v>0</v>
      </c>
      <c r="J6" s="57">
        <v>26915580</v>
      </c>
    </row>
    <row r="7" spans="1:10">
      <c r="A7" s="522"/>
      <c r="B7" s="84" t="s">
        <v>377</v>
      </c>
      <c r="C7" s="85">
        <v>0</v>
      </c>
      <c r="D7" s="85"/>
      <c r="E7" s="85"/>
      <c r="F7" s="85">
        <f>C7+D7+E7</f>
        <v>0</v>
      </c>
      <c r="G7" s="85">
        <f t="shared" ref="G7" si="1">D7+E7+F7</f>
        <v>0</v>
      </c>
      <c r="H7" s="85"/>
      <c r="I7" s="85"/>
      <c r="J7" s="85">
        <f>G7+H7+I7</f>
        <v>0</v>
      </c>
    </row>
    <row r="8" spans="1:10">
      <c r="A8" s="522"/>
      <c r="B8" s="84" t="s">
        <v>378</v>
      </c>
      <c r="C8" s="86">
        <v>23115580</v>
      </c>
      <c r="D8" s="85"/>
      <c r="E8" s="85"/>
      <c r="F8" s="87">
        <f>C8+D8+E8</f>
        <v>23115580</v>
      </c>
      <c r="G8" s="85">
        <v>23115580</v>
      </c>
      <c r="H8" s="85"/>
      <c r="I8" s="85"/>
      <c r="J8" s="85">
        <v>23115580</v>
      </c>
    </row>
    <row r="9" spans="1:10">
      <c r="A9" s="523"/>
      <c r="B9" s="84" t="s">
        <v>379</v>
      </c>
      <c r="C9" s="88">
        <v>3800000</v>
      </c>
      <c r="D9" s="85"/>
      <c r="E9" s="85"/>
      <c r="F9" s="89">
        <f>C9+D9+E9</f>
        <v>3800000</v>
      </c>
      <c r="G9" s="88">
        <v>3800000</v>
      </c>
      <c r="H9" s="85"/>
      <c r="I9" s="85"/>
      <c r="J9" s="88">
        <v>3800000</v>
      </c>
    </row>
    <row r="10" spans="1:10" ht="16.8">
      <c r="A10" s="55">
        <f>A6+1</f>
        <v>3</v>
      </c>
      <c r="B10" s="56" t="s">
        <v>380</v>
      </c>
      <c r="C10" s="90">
        <v>1808516.74</v>
      </c>
      <c r="D10" s="91">
        <v>14821830</v>
      </c>
      <c r="E10" s="57"/>
      <c r="F10" s="90">
        <f>SUM(C10:E10)</f>
        <v>16630346.74</v>
      </c>
      <c r="G10" s="90">
        <v>1576506.98</v>
      </c>
      <c r="H10" s="91">
        <v>12733742.119999999</v>
      </c>
      <c r="I10" s="57"/>
      <c r="J10" s="90">
        <f>SUM(H10+G10)</f>
        <v>14310249.1</v>
      </c>
    </row>
    <row r="11" spans="1:10" ht="16.8">
      <c r="A11" s="55">
        <f t="shared" ref="A11:A32" si="2">A10+1</f>
        <v>4</v>
      </c>
      <c r="B11" s="56" t="s">
        <v>381</v>
      </c>
      <c r="C11" s="59">
        <v>75213244.939999998</v>
      </c>
      <c r="D11" s="57">
        <v>230864518</v>
      </c>
      <c r="E11" s="57"/>
      <c r="F11" s="57">
        <f>SUM(C11:E11)</f>
        <v>306077762.94</v>
      </c>
      <c r="G11" s="57">
        <v>74120623.390000001</v>
      </c>
      <c r="H11" s="92">
        <v>213769784.13999999</v>
      </c>
      <c r="I11" s="57"/>
      <c r="J11" s="93">
        <f>G11+H11+I10</f>
        <v>287890407.52999997</v>
      </c>
    </row>
    <row r="12" spans="1:10" ht="16.8">
      <c r="A12" s="53">
        <f t="shared" si="2"/>
        <v>5</v>
      </c>
      <c r="B12" s="56" t="s">
        <v>382</v>
      </c>
      <c r="C12" s="59">
        <v>2794726.82</v>
      </c>
      <c r="D12" s="57"/>
      <c r="E12" s="57"/>
      <c r="F12" s="59">
        <v>2794726.82</v>
      </c>
      <c r="G12" s="59">
        <v>2759843.63</v>
      </c>
      <c r="H12" s="57"/>
      <c r="I12" s="57"/>
      <c r="J12" s="58">
        <f t="shared" ref="J12:J30" si="3">G12+H12+I12</f>
        <v>2759843.63</v>
      </c>
    </row>
    <row r="13" spans="1:10" ht="16.8">
      <c r="A13" s="53">
        <f t="shared" si="2"/>
        <v>6</v>
      </c>
      <c r="B13" s="56" t="s">
        <v>383</v>
      </c>
      <c r="C13" s="59">
        <v>83508890.439999998</v>
      </c>
      <c r="D13" s="57">
        <v>3297288.81</v>
      </c>
      <c r="E13" s="57"/>
      <c r="F13" s="58">
        <f t="shared" ref="F13:F30" si="4">C13+D13+E13</f>
        <v>86806179.25</v>
      </c>
      <c r="G13" s="59">
        <v>83200768.150000006</v>
      </c>
      <c r="H13" s="57">
        <v>3043539.4</v>
      </c>
      <c r="I13" s="57"/>
      <c r="J13" s="58">
        <f t="shared" si="3"/>
        <v>86244307.550000012</v>
      </c>
    </row>
    <row r="14" spans="1:10" ht="16.8">
      <c r="A14" s="53">
        <f t="shared" si="2"/>
        <v>7</v>
      </c>
      <c r="B14" s="56" t="s">
        <v>384</v>
      </c>
      <c r="C14" s="59">
        <v>4010888.85</v>
      </c>
      <c r="D14" s="57">
        <v>5825435.0599999996</v>
      </c>
      <c r="E14" s="57">
        <v>1034563.39</v>
      </c>
      <c r="F14" s="58">
        <f>SUM(C14:E14)</f>
        <v>10870887.300000001</v>
      </c>
      <c r="G14" s="59">
        <v>3943171.79</v>
      </c>
      <c r="H14" s="57">
        <v>5741664.2400000002</v>
      </c>
      <c r="I14" s="57">
        <v>1017096.54</v>
      </c>
      <c r="J14" s="58">
        <f t="shared" si="3"/>
        <v>10701932.57</v>
      </c>
    </row>
    <row r="15" spans="1:10" ht="16.8">
      <c r="A15" s="53">
        <f t="shared" si="2"/>
        <v>8</v>
      </c>
      <c r="B15" s="56" t="s">
        <v>385</v>
      </c>
      <c r="C15" s="59">
        <v>2644533.77</v>
      </c>
      <c r="D15" s="57">
        <v>154951012.97999999</v>
      </c>
      <c r="E15" s="57"/>
      <c r="F15" s="58">
        <f t="shared" si="4"/>
        <v>157595546.75</v>
      </c>
      <c r="G15" s="59">
        <v>2020475.82</v>
      </c>
      <c r="H15" s="57">
        <v>154951012.97</v>
      </c>
      <c r="I15" s="57"/>
      <c r="J15" s="93">
        <f t="shared" si="3"/>
        <v>156971488.78999999</v>
      </c>
    </row>
    <row r="16" spans="1:10" ht="16.8">
      <c r="A16" s="53">
        <f t="shared" si="2"/>
        <v>9</v>
      </c>
      <c r="B16" s="56" t="s">
        <v>386</v>
      </c>
      <c r="C16" s="59">
        <v>965045.16</v>
      </c>
      <c r="D16" s="57"/>
      <c r="E16" s="57"/>
      <c r="F16" s="58">
        <f t="shared" si="4"/>
        <v>965045.16</v>
      </c>
      <c r="G16" s="59">
        <v>887045.16</v>
      </c>
      <c r="H16" s="57"/>
      <c r="I16" s="57"/>
      <c r="J16" s="58">
        <f t="shared" si="3"/>
        <v>887045.16</v>
      </c>
    </row>
    <row r="17" spans="1:11" ht="16.8">
      <c r="A17" s="53">
        <f t="shared" si="2"/>
        <v>10</v>
      </c>
      <c r="B17" s="56" t="s">
        <v>387</v>
      </c>
      <c r="C17" s="59">
        <v>586465</v>
      </c>
      <c r="D17" s="57">
        <v>970510</v>
      </c>
      <c r="E17" s="57"/>
      <c r="F17" s="58">
        <f t="shared" si="4"/>
        <v>1556975</v>
      </c>
      <c r="G17" s="59">
        <v>586465</v>
      </c>
      <c r="H17" s="57">
        <v>970510</v>
      </c>
      <c r="I17" s="57"/>
      <c r="J17" s="58">
        <f t="shared" si="3"/>
        <v>1556975</v>
      </c>
    </row>
    <row r="18" spans="1:11" ht="16.8">
      <c r="A18" s="53">
        <f t="shared" si="2"/>
        <v>11</v>
      </c>
      <c r="B18" s="56" t="s">
        <v>388</v>
      </c>
      <c r="C18" s="59">
        <v>11816712.66</v>
      </c>
      <c r="D18" s="57"/>
      <c r="E18" s="57"/>
      <c r="F18" s="58">
        <f t="shared" si="4"/>
        <v>11816712.66</v>
      </c>
      <c r="G18" s="59">
        <v>11695265.529999999</v>
      </c>
      <c r="H18" s="57"/>
      <c r="I18" s="57"/>
      <c r="J18" s="58">
        <f t="shared" si="3"/>
        <v>11695265.529999999</v>
      </c>
    </row>
    <row r="19" spans="1:11" ht="16.8">
      <c r="A19" s="53">
        <f t="shared" si="2"/>
        <v>12</v>
      </c>
      <c r="B19" s="56" t="s">
        <v>389</v>
      </c>
      <c r="C19" s="59">
        <v>103032483.59</v>
      </c>
      <c r="D19" s="57">
        <v>4564700</v>
      </c>
      <c r="E19" s="57"/>
      <c r="F19" s="58">
        <f t="shared" si="4"/>
        <v>107597183.59</v>
      </c>
      <c r="G19" s="59">
        <v>102598788.98999999</v>
      </c>
      <c r="H19" s="57">
        <v>4382566.05</v>
      </c>
      <c r="I19" s="57"/>
      <c r="J19" s="58">
        <f t="shared" si="3"/>
        <v>106981355.03999999</v>
      </c>
    </row>
    <row r="20" spans="1:11" ht="16.8">
      <c r="A20" s="55">
        <f t="shared" si="2"/>
        <v>13</v>
      </c>
      <c r="B20" s="56" t="s">
        <v>390</v>
      </c>
      <c r="C20" s="59">
        <v>5261935.47</v>
      </c>
      <c r="D20" s="57"/>
      <c r="E20" s="57"/>
      <c r="F20" s="58">
        <f t="shared" si="4"/>
        <v>5261935.47</v>
      </c>
      <c r="G20" s="59">
        <v>5261935.47</v>
      </c>
      <c r="H20" s="57"/>
      <c r="I20" s="57"/>
      <c r="J20" s="58">
        <f t="shared" si="3"/>
        <v>5261935.47</v>
      </c>
    </row>
    <row r="21" spans="1:11" ht="16.8">
      <c r="A21" s="53">
        <f t="shared" si="2"/>
        <v>14</v>
      </c>
      <c r="B21" s="56" t="s">
        <v>391</v>
      </c>
      <c r="C21" s="59">
        <v>24076547.609999999</v>
      </c>
      <c r="D21" s="57"/>
      <c r="E21" s="57"/>
      <c r="F21" s="58">
        <f t="shared" si="4"/>
        <v>24076547.609999999</v>
      </c>
      <c r="G21" s="59">
        <v>24076547.609999999</v>
      </c>
      <c r="H21" s="57"/>
      <c r="I21" s="57"/>
      <c r="J21" s="58">
        <f t="shared" si="3"/>
        <v>24076547.609999999</v>
      </c>
    </row>
    <row r="22" spans="1:11" ht="16.8">
      <c r="A22" s="53">
        <f t="shared" si="2"/>
        <v>15</v>
      </c>
      <c r="B22" s="56" t="s">
        <v>392</v>
      </c>
      <c r="C22" s="59">
        <v>8096600</v>
      </c>
      <c r="D22" s="57">
        <v>3092346</v>
      </c>
      <c r="E22" s="57"/>
      <c r="F22" s="58">
        <f t="shared" si="4"/>
        <v>11188946</v>
      </c>
      <c r="G22" s="59">
        <v>8096600</v>
      </c>
      <c r="H22" s="57">
        <v>3092346</v>
      </c>
      <c r="I22" s="57"/>
      <c r="J22" s="58">
        <f t="shared" si="3"/>
        <v>11188946</v>
      </c>
    </row>
    <row r="23" spans="1:11" ht="16.8">
      <c r="A23" s="53">
        <f t="shared" si="2"/>
        <v>16</v>
      </c>
      <c r="B23" s="56" t="s">
        <v>393</v>
      </c>
      <c r="C23" s="59">
        <v>123421652.86</v>
      </c>
      <c r="D23" s="57">
        <v>10607391.32</v>
      </c>
      <c r="E23" s="57">
        <v>227300.13</v>
      </c>
      <c r="F23" s="58">
        <f t="shared" si="4"/>
        <v>134256344.31</v>
      </c>
      <c r="G23" s="59">
        <v>123265809.14</v>
      </c>
      <c r="H23" s="57">
        <v>7732303.7599999998</v>
      </c>
      <c r="I23" s="57">
        <v>227300.13</v>
      </c>
      <c r="J23" s="58">
        <f t="shared" si="3"/>
        <v>131225413.03</v>
      </c>
    </row>
    <row r="24" spans="1:11" ht="16.8">
      <c r="A24" s="53">
        <f t="shared" si="2"/>
        <v>17</v>
      </c>
      <c r="B24" s="56" t="s">
        <v>394</v>
      </c>
      <c r="C24" s="59">
        <v>941200</v>
      </c>
      <c r="D24" s="57"/>
      <c r="E24" s="57"/>
      <c r="F24" s="58">
        <f t="shared" si="4"/>
        <v>941200</v>
      </c>
      <c r="G24" s="59">
        <v>843750.25</v>
      </c>
      <c r="H24" s="57"/>
      <c r="I24" s="57"/>
      <c r="J24" s="58">
        <f t="shared" si="3"/>
        <v>843750.25</v>
      </c>
    </row>
    <row r="25" spans="1:11" ht="16.8">
      <c r="A25" s="53">
        <f t="shared" si="2"/>
        <v>18</v>
      </c>
      <c r="B25" s="56" t="s">
        <v>395</v>
      </c>
      <c r="C25" s="59">
        <v>5246279.2</v>
      </c>
      <c r="D25" s="57">
        <v>36151853.939999998</v>
      </c>
      <c r="E25" s="57">
        <v>58170547.060000002</v>
      </c>
      <c r="F25" s="58">
        <f t="shared" si="4"/>
        <v>99568680.200000003</v>
      </c>
      <c r="G25" s="59">
        <v>5193279.05</v>
      </c>
      <c r="H25" s="57">
        <v>36151853.210000001</v>
      </c>
      <c r="I25" s="57">
        <v>58170546.829999998</v>
      </c>
      <c r="J25" s="58">
        <f t="shared" si="3"/>
        <v>99515679.090000004</v>
      </c>
      <c r="K25" s="94"/>
    </row>
    <row r="26" spans="1:11" ht="16.8">
      <c r="A26" s="53">
        <f t="shared" si="2"/>
        <v>19</v>
      </c>
      <c r="B26" s="56" t="s">
        <v>396</v>
      </c>
      <c r="C26" s="59">
        <v>0</v>
      </c>
      <c r="D26" s="57">
        <v>0</v>
      </c>
      <c r="E26" s="57">
        <v>0</v>
      </c>
      <c r="F26" s="58">
        <f t="shared" si="4"/>
        <v>0</v>
      </c>
      <c r="G26" s="59">
        <v>0</v>
      </c>
      <c r="H26" s="57">
        <v>0</v>
      </c>
      <c r="I26" s="57">
        <v>0</v>
      </c>
      <c r="J26" s="58">
        <f t="shared" si="3"/>
        <v>0</v>
      </c>
    </row>
    <row r="27" spans="1:11" ht="16.8">
      <c r="A27" s="53">
        <f t="shared" si="2"/>
        <v>20</v>
      </c>
      <c r="B27" s="56" t="s">
        <v>397</v>
      </c>
      <c r="C27" s="59">
        <v>259980.56</v>
      </c>
      <c r="D27" s="57"/>
      <c r="E27" s="57"/>
      <c r="F27" s="58">
        <f t="shared" si="4"/>
        <v>259980.56</v>
      </c>
      <c r="G27" s="59">
        <v>259980.56</v>
      </c>
      <c r="H27" s="57">
        <v>0</v>
      </c>
      <c r="I27" s="57"/>
      <c r="J27" s="58">
        <f t="shared" si="3"/>
        <v>259980.56</v>
      </c>
    </row>
    <row r="28" spans="1:11" ht="16.8">
      <c r="A28" s="53">
        <f t="shared" si="2"/>
        <v>21</v>
      </c>
      <c r="B28" s="56" t="s">
        <v>398</v>
      </c>
      <c r="C28" s="59">
        <v>745000</v>
      </c>
      <c r="D28" s="57"/>
      <c r="E28" s="57"/>
      <c r="F28" s="58">
        <v>745000</v>
      </c>
      <c r="G28" s="59">
        <v>740375</v>
      </c>
      <c r="H28" s="57"/>
      <c r="I28" s="57"/>
      <c r="J28" s="58">
        <f t="shared" si="3"/>
        <v>740375</v>
      </c>
    </row>
    <row r="29" spans="1:11" ht="16.8">
      <c r="A29" s="53">
        <f t="shared" si="2"/>
        <v>22</v>
      </c>
      <c r="B29" s="56" t="s">
        <v>399</v>
      </c>
      <c r="C29" s="59">
        <v>575359.6</v>
      </c>
      <c r="D29" s="57">
        <v>8291400</v>
      </c>
      <c r="E29" s="57">
        <v>53613600</v>
      </c>
      <c r="F29" s="58">
        <f>SUM(C29:E29)</f>
        <v>62480359.600000001</v>
      </c>
      <c r="G29" s="59">
        <v>545359.6</v>
      </c>
      <c r="H29" s="57">
        <v>8291400</v>
      </c>
      <c r="I29" s="57">
        <v>53613600</v>
      </c>
      <c r="J29" s="58">
        <f>SUM(G29:I29)</f>
        <v>62450359.600000001</v>
      </c>
    </row>
    <row r="30" spans="1:11" ht="33.6">
      <c r="A30" s="60">
        <f t="shared" si="2"/>
        <v>23</v>
      </c>
      <c r="B30" s="95" t="s">
        <v>400</v>
      </c>
      <c r="C30" s="59">
        <v>20066190</v>
      </c>
      <c r="D30" s="59">
        <v>4242514.03</v>
      </c>
      <c r="E30" s="57"/>
      <c r="F30" s="58">
        <f t="shared" si="4"/>
        <v>24308704.030000001</v>
      </c>
      <c r="G30" s="59">
        <v>20066190</v>
      </c>
      <c r="H30" s="59">
        <v>2470473.6</v>
      </c>
      <c r="I30" s="57"/>
      <c r="J30" s="58">
        <f t="shared" si="3"/>
        <v>22536663.600000001</v>
      </c>
    </row>
    <row r="31" spans="1:11" ht="16.8">
      <c r="A31" s="53">
        <f t="shared" si="2"/>
        <v>24</v>
      </c>
      <c r="B31" s="61" t="s">
        <v>401</v>
      </c>
      <c r="C31" s="62" t="s">
        <v>22</v>
      </c>
      <c r="D31" s="63"/>
      <c r="E31" s="63"/>
      <c r="F31" s="64" t="s">
        <v>146</v>
      </c>
      <c r="G31" s="62"/>
      <c r="H31" s="63"/>
      <c r="I31" s="63"/>
      <c r="J31" s="64" t="s">
        <v>146</v>
      </c>
    </row>
    <row r="32" spans="1:11" ht="16.8">
      <c r="A32" s="53">
        <f t="shared" si="2"/>
        <v>25</v>
      </c>
      <c r="B32" s="61" t="s">
        <v>402</v>
      </c>
      <c r="C32" s="62"/>
      <c r="D32" s="63"/>
      <c r="E32" s="63"/>
      <c r="F32" s="64" t="s">
        <v>146</v>
      </c>
      <c r="G32" s="62"/>
      <c r="H32" s="63"/>
      <c r="I32" s="63"/>
      <c r="J32" s="64" t="s">
        <v>146</v>
      </c>
    </row>
    <row r="33" spans="1:10" ht="17.399999999999999" thickBot="1">
      <c r="A33" s="65"/>
      <c r="B33" s="66" t="s">
        <v>358</v>
      </c>
      <c r="C33" s="127">
        <f>SUM(C7:C30)+C5</f>
        <v>506187833.2700001</v>
      </c>
      <c r="D33" s="128">
        <f>SUM(D5:D32)</f>
        <v>486125800.13999999</v>
      </c>
      <c r="E33" s="128">
        <f>SUM(E14:E29)</f>
        <v>113046010.58000001</v>
      </c>
      <c r="F33" s="126"/>
      <c r="G33" s="127">
        <f>SUM(G7:G30)+G5</f>
        <v>502854361.12000006</v>
      </c>
      <c r="H33" s="127">
        <f>SUM(H5:H30)</f>
        <v>459247951.09000003</v>
      </c>
      <c r="I33" s="127">
        <f>SUM(I6:I30)</f>
        <v>113028543.5</v>
      </c>
      <c r="J33" s="129">
        <f>G33+H33+I33</f>
        <v>1075130855.71</v>
      </c>
    </row>
    <row r="34" spans="1:10" ht="16.8">
      <c r="A34" s="67" t="s">
        <v>403</v>
      </c>
      <c r="B34" s="68" t="s">
        <v>404</v>
      </c>
      <c r="C34" s="69"/>
      <c r="D34" s="69"/>
      <c r="E34" s="69"/>
      <c r="F34" s="70"/>
      <c r="G34" s="69"/>
      <c r="H34" s="69"/>
      <c r="I34" s="69"/>
      <c r="J34" s="70"/>
    </row>
    <row r="35" spans="1:10" ht="16.8">
      <c r="A35" s="71"/>
      <c r="B35" s="72" t="s">
        <v>405</v>
      </c>
      <c r="C35" s="98"/>
      <c r="D35" s="73"/>
      <c r="E35" s="73"/>
      <c r="F35" s="74">
        <f>SUM(F33:F34)</f>
        <v>0</v>
      </c>
      <c r="G35" s="73"/>
      <c r="H35" s="73"/>
      <c r="I35" s="73"/>
      <c r="J35" s="74"/>
    </row>
    <row r="36" spans="1:10" ht="16.8">
      <c r="A36" s="75"/>
      <c r="B36" s="110"/>
      <c r="C36" s="109"/>
      <c r="D36" s="75"/>
      <c r="E36" s="75"/>
      <c r="F36" s="75"/>
      <c r="G36" s="76"/>
      <c r="H36" s="76"/>
      <c r="I36" s="77"/>
      <c r="J36" s="75"/>
    </row>
    <row r="37" spans="1:10" ht="16.8">
      <c r="A37" s="78"/>
      <c r="B37" s="111"/>
      <c r="C37" s="112"/>
      <c r="D37" s="78"/>
      <c r="E37" s="79"/>
      <c r="F37" s="79"/>
      <c r="G37" s="54"/>
      <c r="H37" s="78"/>
      <c r="I37" s="80"/>
      <c r="J37" s="79"/>
    </row>
    <row r="38" spans="1:10" ht="16.8">
      <c r="A38" s="78"/>
      <c r="B38" s="78"/>
      <c r="C38" s="109"/>
      <c r="D38" s="78"/>
      <c r="E38" s="78"/>
      <c r="F38" s="79"/>
      <c r="G38" s="80"/>
      <c r="H38" s="79"/>
      <c r="I38" s="78"/>
      <c r="J38" s="79"/>
    </row>
    <row r="39" spans="1:10">
      <c r="A39" s="12"/>
      <c r="B39" s="12"/>
      <c r="C39" s="99"/>
      <c r="D39" s="12"/>
      <c r="E39" s="12"/>
      <c r="F39" s="81"/>
      <c r="G39" s="81"/>
      <c r="H39" s="12"/>
      <c r="I39" s="12"/>
      <c r="J39" s="12"/>
    </row>
    <row r="40" spans="1:10" ht="15.6">
      <c r="B40" s="41" t="s">
        <v>359</v>
      </c>
      <c r="C40" s="107" t="e">
        <f>SUM(C35+C25+C9+C1+#REF!+#REF!+#REF!+#REF!+#REF!+#REF!+#REF!+#REF!+#REF!+#REF!+#REF!+#REF!+#REF!+#REF!+#REF!+#REF!+#REF!+#REF!)</f>
        <v>#VALUE!</v>
      </c>
      <c r="D40" s="107">
        <v>502854.36</v>
      </c>
      <c r="E40" s="42" t="e">
        <f>D40/C40</f>
        <v>#VALUE!</v>
      </c>
      <c r="F40" s="114"/>
      <c r="G40" s="82"/>
    </row>
    <row r="41" spans="1:10" ht="15.6">
      <c r="B41" s="41" t="s">
        <v>360</v>
      </c>
      <c r="C41" s="28" t="e">
        <f>+SUM(#REF!+#REF!+#REF!+#REF!+#REF!+#REF!+#REF!+#REF!+#REF!+#REF!+#REF!+C6+C11+C26+C36)</f>
        <v>#REF!</v>
      </c>
      <c r="D41" s="108" t="s">
        <v>424</v>
      </c>
      <c r="E41" s="45" t="e">
        <f>D41/C41</f>
        <v>#REF!</v>
      </c>
      <c r="F41" s="115"/>
      <c r="G41" s="82"/>
    </row>
    <row r="42" spans="1:10" ht="16.2" thickBot="1">
      <c r="B42" s="41" t="s">
        <v>361</v>
      </c>
      <c r="C42" s="125">
        <v>113046.01</v>
      </c>
      <c r="D42" s="46" t="e">
        <f>SUM(D27+D7+#REF!+#REF!+#REF!)</f>
        <v>#REF!</v>
      </c>
      <c r="E42" s="47" t="e">
        <f>D42/C42</f>
        <v>#REF!</v>
      </c>
      <c r="F42" s="116"/>
    </row>
    <row r="43" spans="1:10" ht="31.2">
      <c r="B43" s="41" t="s">
        <v>362</v>
      </c>
      <c r="C43" s="19">
        <v>0</v>
      </c>
      <c r="D43" s="20">
        <v>0</v>
      </c>
      <c r="E43" s="48">
        <v>0</v>
      </c>
      <c r="F43" s="117"/>
    </row>
    <row r="44" spans="1:10" ht="15.6">
      <c r="B44" s="49" t="s">
        <v>358</v>
      </c>
      <c r="C44" s="19" t="e">
        <f>SUM(C40:C42)</f>
        <v>#VALUE!</v>
      </c>
      <c r="D44" s="96">
        <v>1075130.8600000001</v>
      </c>
      <c r="E44" s="21" t="e">
        <f>D44/C44</f>
        <v>#VALUE!</v>
      </c>
      <c r="F44" s="118"/>
    </row>
    <row r="45" spans="1:10">
      <c r="D45" s="113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C6" zoomScale="60" zoomScaleNormal="100" workbookViewId="0">
      <selection activeCell="J9" sqref="J9:J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187"/>
      <c r="C1" s="3"/>
      <c r="D1" s="4"/>
      <c r="E1" s="5"/>
      <c r="F1" s="187"/>
      <c r="G1" s="187"/>
      <c r="H1" s="484" t="s">
        <v>0</v>
      </c>
      <c r="I1" s="484"/>
      <c r="J1" s="484"/>
    </row>
    <row r="2" spans="1:13" ht="15.6">
      <c r="A2" s="6"/>
      <c r="B2" s="188"/>
      <c r="C2" s="8"/>
      <c r="D2" s="9"/>
      <c r="E2" s="10"/>
      <c r="F2" s="188"/>
      <c r="G2" s="11"/>
      <c r="H2" s="485" t="s">
        <v>1</v>
      </c>
      <c r="I2" s="485"/>
      <c r="J2" s="485"/>
      <c r="K2" s="12"/>
    </row>
    <row r="3" spans="1:13" ht="15.6">
      <c r="A3" s="6"/>
      <c r="B3" s="188"/>
      <c r="C3" s="8"/>
      <c r="D3" s="9"/>
      <c r="E3" s="10"/>
      <c r="F3" s="188"/>
      <c r="G3" s="188"/>
      <c r="H3" s="486" t="s">
        <v>2</v>
      </c>
      <c r="I3" s="486"/>
      <c r="J3" s="486"/>
      <c r="K3" s="12"/>
    </row>
    <row r="4" spans="1:13" ht="15.6">
      <c r="A4" s="6"/>
      <c r="B4" s="188"/>
      <c r="C4" s="8"/>
      <c r="D4" s="9"/>
      <c r="E4" s="10"/>
      <c r="F4" s="188"/>
      <c r="G4" s="188"/>
      <c r="H4" s="487" t="s">
        <v>3</v>
      </c>
      <c r="I4" s="487"/>
      <c r="J4" s="487"/>
      <c r="K4" s="12"/>
    </row>
    <row r="5" spans="1:13" ht="15.6">
      <c r="A5" s="6"/>
      <c r="B5" s="188"/>
      <c r="C5" s="8"/>
      <c r="D5" s="9"/>
      <c r="E5" s="10"/>
      <c r="F5" s="188"/>
      <c r="G5" s="6"/>
      <c r="H5" s="188"/>
      <c r="I5" s="188"/>
      <c r="J5" s="13"/>
      <c r="K5" s="12"/>
    </row>
    <row r="6" spans="1:13" ht="91.8" customHeight="1" thickBot="1">
      <c r="A6" s="534" t="s">
        <v>492</v>
      </c>
      <c r="B6" s="534"/>
      <c r="C6" s="534"/>
      <c r="D6" s="534"/>
      <c r="E6" s="534"/>
      <c r="F6" s="534"/>
      <c r="G6" s="534"/>
      <c r="H6" s="534"/>
      <c r="I6" s="534"/>
      <c r="J6" s="534"/>
      <c r="K6" s="534"/>
    </row>
    <row r="7" spans="1:13" ht="35.4" customHeight="1">
      <c r="A7" s="489" t="s">
        <v>4</v>
      </c>
      <c r="B7" s="491" t="s">
        <v>5</v>
      </c>
      <c r="C7" s="493" t="s">
        <v>6</v>
      </c>
      <c r="D7" s="491" t="s">
        <v>7</v>
      </c>
      <c r="E7" s="491"/>
      <c r="F7" s="495" t="s">
        <v>8</v>
      </c>
      <c r="G7" s="491" t="s">
        <v>9</v>
      </c>
      <c r="H7" s="491"/>
      <c r="I7" s="491"/>
      <c r="J7" s="491"/>
      <c r="K7" s="497"/>
    </row>
    <row r="8" spans="1:13" ht="47.4" thickBot="1">
      <c r="A8" s="490"/>
      <c r="B8" s="492"/>
      <c r="C8" s="494"/>
      <c r="D8" s="190" t="s">
        <v>450</v>
      </c>
      <c r="E8" s="15" t="s">
        <v>10</v>
      </c>
      <c r="F8" s="496"/>
      <c r="G8" s="189" t="s">
        <v>11</v>
      </c>
      <c r="H8" s="189" t="s">
        <v>451</v>
      </c>
      <c r="I8" s="189" t="s">
        <v>12</v>
      </c>
      <c r="J8" s="189" t="s">
        <v>13</v>
      </c>
      <c r="K8" s="190" t="s">
        <v>14</v>
      </c>
    </row>
    <row r="9" spans="1:13" s="12" customFormat="1" ht="35.4" customHeight="1">
      <c r="A9" s="367">
        <v>21</v>
      </c>
      <c r="B9" s="364" t="s">
        <v>488</v>
      </c>
      <c r="C9" s="415" t="s">
        <v>15</v>
      </c>
      <c r="D9" s="353">
        <v>2727</v>
      </c>
      <c r="E9" s="353">
        <v>377.15</v>
      </c>
      <c r="F9" s="361">
        <f>E9/D9*100%</f>
        <v>0.1383021635496883</v>
      </c>
      <c r="G9" s="409" t="s">
        <v>368</v>
      </c>
      <c r="H9" s="367">
        <v>10</v>
      </c>
      <c r="I9" s="367">
        <v>2</v>
      </c>
      <c r="J9" s="412">
        <f>I9/H9</f>
        <v>0.2</v>
      </c>
      <c r="K9" s="367" t="s">
        <v>464</v>
      </c>
    </row>
    <row r="10" spans="1:13" s="12" customFormat="1" ht="186" customHeight="1">
      <c r="A10" s="368"/>
      <c r="B10" s="365"/>
      <c r="C10" s="383"/>
      <c r="D10" s="355"/>
      <c r="E10" s="355"/>
      <c r="F10" s="359"/>
      <c r="G10" s="410"/>
      <c r="H10" s="379"/>
      <c r="I10" s="379"/>
      <c r="J10" s="413"/>
      <c r="K10" s="379"/>
    </row>
    <row r="11" spans="1:13" s="12" customFormat="1" ht="31.2">
      <c r="A11" s="368"/>
      <c r="B11" s="365"/>
      <c r="C11" s="106" t="s">
        <v>64</v>
      </c>
      <c r="D11" s="193">
        <v>0</v>
      </c>
      <c r="E11" s="197">
        <f>'[1]Касса на 01.04.'!H27</f>
        <v>0</v>
      </c>
      <c r="F11" s="23">
        <v>0</v>
      </c>
      <c r="G11" s="196" t="s">
        <v>369</v>
      </c>
      <c r="H11" s="192">
        <v>8</v>
      </c>
      <c r="I11" s="192">
        <v>0</v>
      </c>
      <c r="J11" s="191">
        <f>I11/H11</f>
        <v>0</v>
      </c>
      <c r="K11" s="190" t="s">
        <v>464</v>
      </c>
    </row>
    <row r="12" spans="1:13" s="12" customFormat="1" ht="36" customHeight="1">
      <c r="A12" s="379"/>
      <c r="B12" s="195"/>
      <c r="C12" s="178"/>
      <c r="D12" s="193"/>
      <c r="E12" s="197"/>
      <c r="F12" s="23"/>
      <c r="G12" s="196" t="s">
        <v>465</v>
      </c>
      <c r="H12" s="192">
        <v>0</v>
      </c>
      <c r="I12" s="192">
        <v>0</v>
      </c>
      <c r="J12" s="191">
        <v>0</v>
      </c>
      <c r="K12" s="190"/>
    </row>
    <row r="13" spans="1:13" s="12" customFormat="1" ht="15.6">
      <c r="A13" s="190"/>
      <c r="B13" s="419" t="s">
        <v>337</v>
      </c>
      <c r="C13" s="420"/>
      <c r="D13" s="33">
        <v>2727</v>
      </c>
      <c r="E13" s="33">
        <v>377.15</v>
      </c>
      <c r="F13" s="34">
        <f>E13/D13</f>
        <v>0.1383021635496883</v>
      </c>
      <c r="G13" s="194"/>
      <c r="H13" s="190"/>
      <c r="I13" s="190"/>
      <c r="J13" s="190"/>
      <c r="K13" s="190"/>
    </row>
    <row r="14" spans="1:13" ht="15.6">
      <c r="M14" s="123"/>
    </row>
    <row r="15" spans="1:13" ht="102" customHeight="1">
      <c r="A15" s="535" t="s">
        <v>493</v>
      </c>
      <c r="B15" s="536"/>
      <c r="C15" s="536"/>
      <c r="D15" s="536"/>
      <c r="E15" s="536"/>
      <c r="F15" s="536"/>
      <c r="G15" s="536"/>
      <c r="H15" s="536"/>
      <c r="I15" s="536"/>
      <c r="J15" s="536"/>
      <c r="K15" s="536"/>
      <c r="L15" s="536"/>
      <c r="M15" s="536"/>
    </row>
    <row r="16" spans="1:13">
      <c r="E16" s="101"/>
      <c r="M16" s="12"/>
    </row>
    <row r="18" spans="13:13">
      <c r="M18" s="100"/>
    </row>
  </sheetData>
  <mergeCells count="24"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2024-03-28T11:36:41Z</dcterms:modified>
</cp:coreProperties>
</file>