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дотаций'!$A$1:$AK$50</definedName>
  </definedNames>
  <calcPr calcId="125725"/>
</workbook>
</file>

<file path=xl/calcChain.xml><?xml version="1.0" encoding="utf-8"?>
<calcChain xmlns="http://schemas.openxmlformats.org/spreadsheetml/2006/main">
  <c r="AJ30" i="7"/>
  <c r="AK30"/>
  <c r="AJ46"/>
  <c r="AJ45"/>
  <c r="AJ44"/>
  <c r="AJ43"/>
  <c r="AJ42"/>
  <c r="AJ41"/>
  <c r="AJ40"/>
  <c r="AJ39"/>
  <c r="AJ38"/>
  <c r="AJ37"/>
  <c r="AJ36"/>
  <c r="AJ35"/>
  <c r="AJ34"/>
  <c r="AJ33"/>
  <c r="AJ32"/>
  <c r="AJ31"/>
  <c r="AJ29"/>
  <c r="AJ28"/>
  <c r="AJ27"/>
  <c r="AJ26"/>
  <c r="AJ25"/>
  <c r="AJ24"/>
  <c r="AJ23"/>
  <c r="AJ22"/>
  <c r="AJ21"/>
  <c r="AJ20"/>
  <c r="AJ18"/>
  <c r="AJ10"/>
  <c r="AK10" s="1"/>
  <c r="AJ11"/>
  <c r="AK11" s="1"/>
  <c r="AJ12"/>
  <c r="AJ13"/>
  <c r="AK13" s="1"/>
  <c r="AJ14"/>
  <c r="AJ15"/>
  <c r="AJ16"/>
  <c r="AJ17"/>
  <c r="AK17" s="1"/>
  <c r="AJ9"/>
  <c r="AK9" s="1"/>
  <c r="AI9"/>
  <c r="AK12"/>
  <c r="AK14"/>
  <c r="AK15"/>
  <c r="AK16"/>
  <c r="AK18"/>
  <c r="AK46" l="1"/>
  <c r="AK45"/>
  <c r="AK44"/>
  <c r="AK43"/>
  <c r="AK42"/>
  <c r="AK41"/>
  <c r="AK40"/>
  <c r="AK39"/>
  <c r="AK38"/>
  <c r="AK37"/>
  <c r="AK36"/>
  <c r="AK35"/>
  <c r="AK34"/>
  <c r="AK33"/>
  <c r="AK32"/>
  <c r="AK31"/>
  <c r="AK29"/>
  <c r="AK28"/>
  <c r="AK27"/>
  <c r="AK26"/>
  <c r="AK25"/>
  <c r="AK24"/>
  <c r="AK23"/>
  <c r="AK22"/>
  <c r="AK21"/>
  <c r="AK20"/>
  <c r="AJ19"/>
  <c r="AJ8"/>
  <c r="AK19" l="1"/>
  <c r="AJ47"/>
  <c r="AK8"/>
  <c r="N9"/>
  <c r="AK47" l="1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AD19"/>
  <c r="AD8"/>
  <c r="AD47" s="1"/>
  <c r="L42" l="1"/>
  <c r="L33"/>
  <c r="L32"/>
  <c r="L31"/>
  <c r="L30"/>
  <c r="L21"/>
  <c r="L20"/>
  <c r="L10"/>
  <c r="L11"/>
  <c r="J46"/>
  <c r="L46" s="1"/>
  <c r="J45"/>
  <c r="L45" s="1"/>
  <c r="J44"/>
  <c r="L44" s="1"/>
  <c r="J43"/>
  <c r="L43" s="1"/>
  <c r="J42"/>
  <c r="J41"/>
  <c r="L41" s="1"/>
  <c r="J40"/>
  <c r="L40" s="1"/>
  <c r="J39"/>
  <c r="L39" s="1"/>
  <c r="J38"/>
  <c r="L38" s="1"/>
  <c r="J37"/>
  <c r="L37" s="1"/>
  <c r="J36"/>
  <c r="L36" s="1"/>
  <c r="J35"/>
  <c r="L35" s="1"/>
  <c r="J34"/>
  <c r="L34" s="1"/>
  <c r="J33"/>
  <c r="J32"/>
  <c r="J31"/>
  <c r="J30"/>
  <c r="J29"/>
  <c r="L29" s="1"/>
  <c r="J28"/>
  <c r="L28" s="1"/>
  <c r="J27"/>
  <c r="L27" s="1"/>
  <c r="J26"/>
  <c r="L26" s="1"/>
  <c r="J25"/>
  <c r="L25" s="1"/>
  <c r="J24"/>
  <c r="L24" s="1"/>
  <c r="J23"/>
  <c r="L23" s="1"/>
  <c r="J22"/>
  <c r="L22" s="1"/>
  <c r="J21"/>
  <c r="J20"/>
  <c r="J10"/>
  <c r="J11"/>
  <c r="J12"/>
  <c r="L12" s="1"/>
  <c r="J13"/>
  <c r="L13" s="1"/>
  <c r="J14"/>
  <c r="L14" s="1"/>
  <c r="J15"/>
  <c r="L15" s="1"/>
  <c r="J16"/>
  <c r="L16" s="1"/>
  <c r="J17"/>
  <c r="L17" s="1"/>
  <c r="J18"/>
  <c r="L18" s="1"/>
  <c r="J9"/>
  <c r="L9" s="1"/>
  <c r="F46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20"/>
  <c r="F18"/>
  <c r="F10"/>
  <c r="F11"/>
  <c r="F12"/>
  <c r="F13"/>
  <c r="F14"/>
  <c r="F15"/>
  <c r="F16"/>
  <c r="F17"/>
  <c r="F9"/>
  <c r="AC19" l="1"/>
  <c r="AC8"/>
  <c r="AC47" l="1"/>
  <c r="AB19"/>
  <c r="AB8"/>
  <c r="AB47" s="1"/>
  <c r="AA19" l="1"/>
  <c r="AA8"/>
  <c r="AA47" l="1"/>
  <c r="Z19"/>
  <c r="Z8"/>
  <c r="Z47" l="1"/>
  <c r="O33"/>
  <c r="O46"/>
  <c r="O45"/>
  <c r="O44"/>
  <c r="O43"/>
  <c r="O42"/>
  <c r="O41"/>
  <c r="O40"/>
  <c r="O39"/>
  <c r="O38"/>
  <c r="O37"/>
  <c r="O36"/>
  <c r="O35"/>
  <c r="O34"/>
  <c r="O32"/>
  <c r="O31"/>
  <c r="O30"/>
  <c r="O29"/>
  <c r="O28"/>
  <c r="O27"/>
  <c r="O26"/>
  <c r="O25"/>
  <c r="O24"/>
  <c r="O23"/>
  <c r="O22"/>
  <c r="O21"/>
  <c r="O20"/>
  <c r="O10"/>
  <c r="O11"/>
  <c r="O12"/>
  <c r="O13"/>
  <c r="O14"/>
  <c r="O15"/>
  <c r="O16"/>
  <c r="O17"/>
  <c r="O18"/>
  <c r="O9"/>
  <c r="R36" l="1"/>
  <c r="AE36" s="1"/>
  <c r="P36"/>
  <c r="P33"/>
  <c r="R33"/>
  <c r="AE33" s="1"/>
  <c r="P22"/>
  <c r="R22"/>
  <c r="AE22" s="1"/>
  <c r="R44"/>
  <c r="AE44" s="1"/>
  <c r="P44"/>
  <c r="P34"/>
  <c r="R34"/>
  <c r="AE34" s="1"/>
  <c r="R43"/>
  <c r="AE43" s="1"/>
  <c r="P43"/>
  <c r="P35"/>
  <c r="R35"/>
  <c r="AE35" s="1"/>
  <c r="R42"/>
  <c r="AE42" s="1"/>
  <c r="P42"/>
  <c r="R20"/>
  <c r="AE20" s="1"/>
  <c r="P20"/>
  <c r="R41"/>
  <c r="AE41" s="1"/>
  <c r="P41"/>
  <c r="R46"/>
  <c r="AE46" s="1"/>
  <c r="P46"/>
  <c r="R40"/>
  <c r="AE40" s="1"/>
  <c r="P40"/>
  <c r="R23"/>
  <c r="AE23" s="1"/>
  <c r="P23"/>
  <c r="P45"/>
  <c r="R45"/>
  <c r="AE45" s="1"/>
  <c r="R30"/>
  <c r="AE30" s="1"/>
  <c r="P30"/>
  <c r="R26"/>
  <c r="AE26" s="1"/>
  <c r="P26"/>
  <c r="P39"/>
  <c r="R39"/>
  <c r="AE39" s="1"/>
  <c r="P21"/>
  <c r="R21"/>
  <c r="AE21" s="1"/>
  <c r="R31"/>
  <c r="AE31" s="1"/>
  <c r="P31"/>
  <c r="R28"/>
  <c r="AE28" s="1"/>
  <c r="P28"/>
  <c r="P25"/>
  <c r="R25"/>
  <c r="AE25" s="1"/>
  <c r="R38"/>
  <c r="AE38" s="1"/>
  <c r="P38"/>
  <c r="P32"/>
  <c r="R32"/>
  <c r="AE32" s="1"/>
  <c r="R29"/>
  <c r="AE29" s="1"/>
  <c r="P29"/>
  <c r="R27"/>
  <c r="AE27" s="1"/>
  <c r="P27"/>
  <c r="R24"/>
  <c r="AE24" s="1"/>
  <c r="P24"/>
  <c r="P37"/>
  <c r="R37"/>
  <c r="AE37" s="1"/>
  <c r="R9"/>
  <c r="AE9" s="1"/>
  <c r="P9"/>
  <c r="R18"/>
  <c r="AE18" s="1"/>
  <c r="P18"/>
  <c r="R10"/>
  <c r="AE10" s="1"/>
  <c r="P10"/>
  <c r="R11"/>
  <c r="AE11" s="1"/>
  <c r="P11"/>
  <c r="R12"/>
  <c r="AE12" s="1"/>
  <c r="P12"/>
  <c r="R13"/>
  <c r="AE13" s="1"/>
  <c r="P13"/>
  <c r="R14"/>
  <c r="AE14" s="1"/>
  <c r="P14"/>
  <c r="R15"/>
  <c r="AE15" s="1"/>
  <c r="P15"/>
  <c r="R16"/>
  <c r="AE16" s="1"/>
  <c r="P16"/>
  <c r="R17"/>
  <c r="AE17" s="1"/>
  <c r="P17"/>
  <c r="Y8"/>
  <c r="Y47" s="1"/>
  <c r="Y19"/>
  <c r="AI23" l="1"/>
  <c r="AI35"/>
  <c r="AI45"/>
  <c r="AI36"/>
  <c r="AI42"/>
  <c r="AI30"/>
  <c r="AI28"/>
  <c r="AI33"/>
  <c r="AI25"/>
  <c r="AI27"/>
  <c r="AI24"/>
  <c r="AI37"/>
  <c r="AI38"/>
  <c r="AI44"/>
  <c r="AI34"/>
  <c r="AI31"/>
  <c r="AI22"/>
  <c r="AI26"/>
  <c r="AI40"/>
  <c r="AI20"/>
  <c r="AI41"/>
  <c r="AI46"/>
  <c r="AI32"/>
  <c r="AI39"/>
  <c r="AI29"/>
  <c r="AI43"/>
  <c r="AI21"/>
  <c r="AI11"/>
  <c r="AI17"/>
  <c r="AI12"/>
  <c r="AI13"/>
  <c r="AI14"/>
  <c r="AI15"/>
  <c r="AI18"/>
  <c r="AI16"/>
  <c r="AI10"/>
  <c r="Q19"/>
  <c r="Q8"/>
  <c r="Q47" l="1"/>
  <c r="X19"/>
  <c r="X47" s="1"/>
  <c r="X8"/>
  <c r="W47"/>
  <c r="W19"/>
  <c r="W8"/>
  <c r="C7" i="8" l="1"/>
  <c r="D7" s="1"/>
  <c r="I13" l="1"/>
  <c r="J13" s="1"/>
  <c r="I20"/>
  <c r="J20" s="1"/>
  <c r="I24"/>
  <c r="J24" s="1"/>
  <c r="I32"/>
  <c r="J32" s="1"/>
  <c r="I40"/>
  <c r="J40" s="1"/>
  <c r="I10"/>
  <c r="J10" s="1"/>
  <c r="I19"/>
  <c r="J19" s="1"/>
  <c r="I27"/>
  <c r="J27" s="1"/>
  <c r="I31"/>
  <c r="J31" s="1"/>
  <c r="I35"/>
  <c r="J35" s="1"/>
  <c r="I39"/>
  <c r="J39" s="1"/>
  <c r="I43"/>
  <c r="J43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I7"/>
  <c r="J7" s="1"/>
  <c r="I9"/>
  <c r="J9" s="1"/>
  <c r="I28"/>
  <c r="J28" s="1"/>
  <c r="I36"/>
  <c r="J36" s="1"/>
  <c r="I44"/>
  <c r="J44" s="1"/>
  <c r="I14"/>
  <c r="J14" s="1"/>
  <c r="I23"/>
  <c r="J23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AH47" i="7"/>
  <c r="AF47"/>
  <c r="AG47"/>
  <c r="V19"/>
  <c r="V8"/>
  <c r="V47" l="1"/>
  <c r="F15" i="8"/>
  <c r="G15" s="1"/>
  <c r="F11"/>
  <c r="G11" s="1"/>
  <c r="F18"/>
  <c r="G18" s="1"/>
  <c r="F22"/>
  <c r="G22" s="1"/>
  <c r="F26"/>
  <c r="G26" s="1"/>
  <c r="F30"/>
  <c r="G30" s="1"/>
  <c r="F34"/>
  <c r="G34" s="1"/>
  <c r="F38"/>
  <c r="G38" s="1"/>
  <c r="F42"/>
  <c r="G42" s="1"/>
  <c r="F16"/>
  <c r="G16" s="1"/>
  <c r="F12"/>
  <c r="G12" s="1"/>
  <c r="F8"/>
  <c r="G8" s="1"/>
  <c r="F21"/>
  <c r="G21" s="1"/>
  <c r="F25"/>
  <c r="G25" s="1"/>
  <c r="F29"/>
  <c r="G29" s="1"/>
  <c r="F33"/>
  <c r="G33" s="1"/>
  <c r="F37"/>
  <c r="G37" s="1"/>
  <c r="F41"/>
  <c r="G41" s="1"/>
  <c r="F7"/>
  <c r="G7" s="1"/>
  <c r="L7" s="1"/>
  <c r="F13"/>
  <c r="G13" s="1"/>
  <c r="F9"/>
  <c r="G9" s="1"/>
  <c r="F20"/>
  <c r="G20" s="1"/>
  <c r="F24"/>
  <c r="G24" s="1"/>
  <c r="F28"/>
  <c r="G28" s="1"/>
  <c r="F32"/>
  <c r="G32" s="1"/>
  <c r="F36"/>
  <c r="G36" s="1"/>
  <c r="F40"/>
  <c r="G40" s="1"/>
  <c r="F44"/>
  <c r="G44" s="1"/>
  <c r="F14"/>
  <c r="G14" s="1"/>
  <c r="F10"/>
  <c r="G10" s="1"/>
  <c r="F19"/>
  <c r="G19" s="1"/>
  <c r="F23"/>
  <c r="G23" s="1"/>
  <c r="F27"/>
  <c r="G27" s="1"/>
  <c r="F31"/>
  <c r="G31" s="1"/>
  <c r="F35"/>
  <c r="G35" s="1"/>
  <c r="F39"/>
  <c r="G39" s="1"/>
  <c r="F43"/>
  <c r="G43" s="1"/>
  <c r="U19" i="7"/>
  <c r="U8"/>
  <c r="R19" l="1"/>
  <c r="R8"/>
  <c r="U47"/>
  <c r="R47" l="1"/>
  <c r="E19"/>
  <c r="F19" s="1"/>
  <c r="D19"/>
  <c r="E8"/>
  <c r="D8"/>
  <c r="E47" l="1"/>
  <c r="F8"/>
  <c r="D47"/>
  <c r="F47" l="1"/>
  <c r="S19"/>
  <c r="S47" s="1"/>
  <c r="T19"/>
  <c r="S8"/>
  <c r="T8"/>
  <c r="T47" l="1"/>
  <c r="M8"/>
  <c r="M19"/>
  <c r="M47" l="1"/>
  <c r="N19"/>
  <c r="N8"/>
  <c r="N47" l="1"/>
  <c r="AE8"/>
  <c r="AE19"/>
  <c r="AE47" l="1"/>
  <c r="O19"/>
  <c r="O8"/>
  <c r="AI19" l="1"/>
  <c r="O47"/>
  <c r="L47" s="1"/>
  <c r="AI8"/>
  <c r="P19"/>
  <c r="P8"/>
  <c r="C18" i="8"/>
  <c r="D18" s="1"/>
  <c r="L18" s="1"/>
  <c r="C19"/>
  <c r="D19" s="1"/>
  <c r="L19" s="1"/>
  <c r="C20"/>
  <c r="D20" s="1"/>
  <c r="L20" s="1"/>
  <c r="C21"/>
  <c r="D21" s="1"/>
  <c r="L21" s="1"/>
  <c r="C22"/>
  <c r="D22" s="1"/>
  <c r="L22" s="1"/>
  <c r="C23"/>
  <c r="D23" s="1"/>
  <c r="L23" s="1"/>
  <c r="C24"/>
  <c r="D24" s="1"/>
  <c r="L24" s="1"/>
  <c r="C25"/>
  <c r="D25" s="1"/>
  <c r="L25" s="1"/>
  <c r="C26"/>
  <c r="D26" s="1"/>
  <c r="L26" s="1"/>
  <c r="C27"/>
  <c r="D27" s="1"/>
  <c r="L27" s="1"/>
  <c r="C28"/>
  <c r="D28" s="1"/>
  <c r="L28" s="1"/>
  <c r="C29"/>
  <c r="D29" s="1"/>
  <c r="L29" s="1"/>
  <c r="C30"/>
  <c r="D30" s="1"/>
  <c r="L30" s="1"/>
  <c r="C31"/>
  <c r="D31" s="1"/>
  <c r="L31" s="1"/>
  <c r="C32"/>
  <c r="D32" s="1"/>
  <c r="L32" s="1"/>
  <c r="C33"/>
  <c r="D33" s="1"/>
  <c r="L33" s="1"/>
  <c r="C34"/>
  <c r="D34" s="1"/>
  <c r="L34" s="1"/>
  <c r="C35"/>
  <c r="D35" s="1"/>
  <c r="L35" s="1"/>
  <c r="C36"/>
  <c r="D36" s="1"/>
  <c r="L36" s="1"/>
  <c r="C37"/>
  <c r="D37" s="1"/>
  <c r="L37" s="1"/>
  <c r="C38"/>
  <c r="D38" s="1"/>
  <c r="L38" s="1"/>
  <c r="C39"/>
  <c r="D39" s="1"/>
  <c r="L39" s="1"/>
  <c r="C40"/>
  <c r="D40" s="1"/>
  <c r="L40" s="1"/>
  <c r="C41"/>
  <c r="D41" s="1"/>
  <c r="L41" s="1"/>
  <c r="C42"/>
  <c r="D42" s="1"/>
  <c r="L42" s="1"/>
  <c r="C43"/>
  <c r="D43" s="1"/>
  <c r="L43" s="1"/>
  <c r="C44"/>
  <c r="D44" s="1"/>
  <c r="L44" s="1"/>
  <c r="C8"/>
  <c r="D8" s="1"/>
  <c r="L8" s="1"/>
  <c r="C9"/>
  <c r="D9" s="1"/>
  <c r="L9" s="1"/>
  <c r="C10"/>
  <c r="D10" s="1"/>
  <c r="L10" s="1"/>
  <c r="C11"/>
  <c r="D11" s="1"/>
  <c r="L11" s="1"/>
  <c r="C12"/>
  <c r="D12" s="1"/>
  <c r="L12" s="1"/>
  <c r="C13"/>
  <c r="D13" s="1"/>
  <c r="L13" s="1"/>
  <c r="C14"/>
  <c r="D14" s="1"/>
  <c r="L14" s="1"/>
  <c r="C15"/>
  <c r="D15" s="1"/>
  <c r="L15" s="1"/>
  <c r="C16"/>
  <c r="D16" s="1"/>
  <c r="L16" s="1"/>
  <c r="AI47" i="7" l="1"/>
  <c r="P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H8" s="1"/>
  <c r="B20"/>
  <c r="B24"/>
  <c r="B28"/>
  <c r="B36"/>
  <c r="B44"/>
  <c r="B22"/>
  <c r="B26"/>
  <c r="B30"/>
  <c r="B34"/>
  <c r="B42"/>
  <c r="B23"/>
  <c r="B27"/>
  <c r="B31"/>
  <c r="B35"/>
  <c r="B39"/>
  <c r="B12"/>
  <c r="H12" s="1"/>
  <c r="B16"/>
  <c r="H16" s="1"/>
  <c r="K8" l="1"/>
  <c r="H32"/>
  <c r="K32"/>
  <c r="H35"/>
  <c r="K35"/>
  <c r="H24"/>
  <c r="K24"/>
  <c r="H13"/>
  <c r="K13"/>
  <c r="H28"/>
  <c r="K28"/>
  <c r="H9"/>
  <c r="K9"/>
  <c r="H14"/>
  <c r="K14"/>
  <c r="H38"/>
  <c r="K38"/>
  <c r="H43"/>
  <c r="K43"/>
  <c r="K12"/>
  <c r="H22"/>
  <c r="K22"/>
  <c r="H21"/>
  <c r="K21"/>
  <c r="H23"/>
  <c r="K23"/>
  <c r="H10"/>
  <c r="K10"/>
  <c r="H27"/>
  <c r="K27"/>
  <c r="H36"/>
  <c r="K36"/>
  <c r="H11"/>
  <c r="K11"/>
  <c r="H33"/>
  <c r="K33"/>
  <c r="H19"/>
  <c r="K19"/>
  <c r="K16"/>
  <c r="H42"/>
  <c r="K42"/>
  <c r="H41"/>
  <c r="K41"/>
  <c r="H39"/>
  <c r="K39"/>
  <c r="H26"/>
  <c r="K26"/>
  <c r="H30"/>
  <c r="K30"/>
  <c r="H29"/>
  <c r="K29"/>
  <c r="H31"/>
  <c r="K31"/>
  <c r="H34"/>
  <c r="K34"/>
  <c r="H44"/>
  <c r="K44"/>
  <c r="H20"/>
  <c r="K20"/>
  <c r="H37"/>
  <c r="K37"/>
  <c r="H15"/>
  <c r="K15"/>
  <c r="H25"/>
  <c r="K25"/>
  <c r="H40"/>
  <c r="K40"/>
  <c r="E43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K7" s="1"/>
  <c r="E9"/>
  <c r="E11"/>
  <c r="E13"/>
  <c r="E15"/>
  <c r="K6" l="1"/>
  <c r="H18"/>
  <c r="H17" s="1"/>
  <c r="K18"/>
  <c r="K17" s="1"/>
  <c r="E7"/>
  <c r="E6" s="1"/>
  <c r="H7"/>
  <c r="H6" s="1"/>
  <c r="B17"/>
  <c r="B6"/>
  <c r="E18"/>
  <c r="E17" s="1"/>
  <c r="K45" l="1"/>
  <c r="H45"/>
  <c r="E45"/>
  <c r="B45"/>
</calcChain>
</file>

<file path=xl/sharedStrings.xml><?xml version="1.0" encoding="utf-8"?>
<sst xmlns="http://schemas.openxmlformats.org/spreadsheetml/2006/main" count="155" uniqueCount="106">
  <si>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</si>
  <si>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</si>
  <si>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</si>
  <si>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</si>
  <si>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</si>
  <si>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</si>
  <si>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</si>
  <si>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</si>
  <si>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</si>
  <si>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</si>
  <si>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</si>
  <si>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</si>
  <si>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</si>
  <si>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</si>
  <si>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</si>
  <si>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</si>
  <si>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</si>
  <si>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</si>
  <si>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</si>
  <si>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</si>
  <si>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</si>
  <si>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</si>
  <si>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</si>
  <si>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</si>
  <si>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</si>
  <si>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</si>
  <si>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</si>
  <si>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</si>
  <si>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</si>
  <si>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</si>
  <si>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</si>
  <si>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</si>
  <si>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</si>
  <si>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</si>
  <si>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</si>
  <si>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</si>
  <si>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</si>
  <si>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</si>
  <si>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</si>
  <si>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</si>
  <si>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</si>
  <si>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</si>
  <si>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</si>
  <si>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</si>
  <si>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</si>
  <si>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</si>
  <si>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</si>
  <si>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</si>
  <si>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</si>
  <si>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</si>
  <si>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</si>
  <si>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</si>
  <si>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</si>
  <si>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</si>
  <si>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</si>
  <si>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</si>
  <si>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</si>
  <si>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</si>
  <si>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</si>
  <si>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</si>
  <si>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</si>
  <si>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</si>
  <si>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</si>
  <si>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</si>
  <si>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</si>
  <si>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</si>
  <si>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</si>
  <si>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</si>
  <si>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</si>
  <si>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</si>
  <si>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15=12*14</t>
  </si>
  <si>
    <t>16=15-14</t>
  </si>
  <si>
    <t>за февраль</t>
  </si>
  <si>
    <t>досрочное перечисление
(распоряжение МУФ СО 
от 04.04.2023 
№ 01-08/21)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</si>
  <si>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</si>
  <si>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</si>
  <si>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</si>
  <si>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</si>
  <si>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</si>
  <si>
    <t>за март</t>
  </si>
  <si>
    <t>за апрель</t>
  </si>
  <si>
    <t>Распределение за отчетный период с учетом удержания, тыс. рублей</t>
  </si>
  <si>
    <t>18=15-17</t>
  </si>
  <si>
    <t>за май</t>
  </si>
  <si>
    <t>Удержание дотаций в 2023 году в связи с исполнением показателей за 2022 год (50% от суммы взысканя), тыс. рублей</t>
  </si>
  <si>
    <t>за июнь</t>
  </si>
  <si>
    <t>за июль</t>
  </si>
  <si>
    <t>за август</t>
  </si>
  <si>
    <t>за сентябрь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</si>
  <si>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01.10.2023)</t>
    </r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</si>
  <si>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01.10.2023)</t>
    </r>
  </si>
  <si>
    <t>За 11 месяцев 2023 года</t>
  </si>
  <si>
    <t>Факторный анализ влияния отдельных показателей на итоговое распределение за 11 месяцев 2023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</si>
  <si>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01.12.2023)</t>
    </r>
  </si>
  <si>
    <t>14=13/11мес.*11</t>
  </si>
  <si>
    <t>за октябрь</t>
  </si>
  <si>
    <t>31=18-(19+…+30)</t>
  </si>
  <si>
    <t>Распределение дотаций за ноябрь за вычетом ранее предоставленных дотаций за январь-октябрь, тыс. рублей</t>
  </si>
  <si>
    <t>непривлечение кредитов кредитных организаций в ноябре 2023 года</t>
  </si>
  <si>
    <t>МО, муниципальный долг которых на 01.12.2023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</si>
  <si>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ноябре 2023 года (не применяется если объем долга на 01.12.2023 не превышает его объем по состоянию на начало 2023 года)</t>
  </si>
  <si>
    <t>Распределение дотаций за ноябрь с учетом удержания и выполнения условий предоставления дотаций, тыс. рублей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</si>
  <si>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</si>
  <si>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</si>
  <si>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</si>
  <si>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 xml:space="preserve"> в пределах суммы, предусмотренной распределением годового объема дотаций (постановление Правительства СО 
от 30.12.2022 
№ 1279)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</si>
</sst>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  <font>
      <sz val="9"/>
      <color rgb="FFFF0000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16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9999"/>
      <color rgb="FFF8F8F8"/>
      <color rgb="FFCCFFCC"/>
      <color rgb="FF6699FF"/>
      <color rgb="FFCCCCFF"/>
      <color rgb="FF99CCFF"/>
      <color rgb="FFCCECFF"/>
      <color rgb="FFFFFFCC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T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6.85546875" style="1" customWidth="1"/>
    <col min="15" max="15" width="13.5703125" style="1" customWidth="1"/>
    <col min="16" max="18" width="14.28515625" style="1" customWidth="1"/>
    <col min="19" max="30" width="12.85546875" style="1" customWidth="1"/>
    <col min="31" max="31" width="15.42578125" style="1" customWidth="1"/>
    <col min="32" max="32" width="18.42578125" style="1" customWidth="1"/>
    <col min="33" max="33" width="18.85546875" style="1" customWidth="1"/>
    <col min="34" max="34" width="21.140625" style="1" customWidth="1"/>
    <col min="35" max="35" width="13.42578125" style="1" customWidth="1"/>
    <col min="36" max="36" width="15.5703125" style="1" customWidth="1"/>
    <col min="37" max="37" width="22.85546875" style="1" customWidth="1"/>
    <col min="38" max="44" width="9" style="1" customWidth="1"/>
    <col min="45" max="16384" width="9.140625" style="1"/>
  </cols>
  <sheetData>
    <row r="1" spans="1:46" ht="21.75" customHeight="1">
      <c r="B1" s="69" t="s">
        <v>53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</row>
    <row r="2" spans="1:46" ht="15.75">
      <c r="A2" s="35" t="s">
        <v>91</v>
      </c>
    </row>
    <row r="3" spans="1:46" ht="29.25" customHeight="1">
      <c r="A3" s="60" t="s">
        <v>15</v>
      </c>
      <c r="B3" s="63" t="s">
        <v>93</v>
      </c>
      <c r="C3" s="63"/>
      <c r="D3" s="64" t="s">
        <v>89</v>
      </c>
      <c r="E3" s="64"/>
      <c r="F3" s="64"/>
      <c r="G3" s="64"/>
      <c r="H3" s="64" t="s">
        <v>90</v>
      </c>
      <c r="I3" s="64"/>
      <c r="J3" s="64"/>
      <c r="K3" s="64"/>
      <c r="L3" s="62" t="s">
        <v>47</v>
      </c>
      <c r="M3" s="61" t="s">
        <v>57</v>
      </c>
      <c r="N3" s="60" t="s">
        <v>58</v>
      </c>
      <c r="O3" s="60" t="s">
        <v>59</v>
      </c>
      <c r="P3" s="60" t="s">
        <v>60</v>
      </c>
      <c r="Q3" s="78" t="s">
        <v>84</v>
      </c>
      <c r="R3" s="78" t="s">
        <v>81</v>
      </c>
      <c r="S3" s="70" t="s">
        <v>63</v>
      </c>
      <c r="T3" s="71"/>
      <c r="U3" s="71"/>
      <c r="V3" s="71"/>
      <c r="W3" s="71"/>
      <c r="X3" s="71"/>
      <c r="Y3" s="71"/>
      <c r="Z3" s="71"/>
      <c r="AA3" s="71"/>
      <c r="AB3" s="71"/>
      <c r="AC3" s="71"/>
      <c r="AD3" s="72"/>
      <c r="AE3" s="60" t="s">
        <v>97</v>
      </c>
      <c r="AF3" s="66" t="s">
        <v>56</v>
      </c>
      <c r="AG3" s="67"/>
      <c r="AH3" s="68"/>
      <c r="AI3" s="60" t="s">
        <v>101</v>
      </c>
      <c r="AJ3" s="60"/>
      <c r="AK3" s="60"/>
    </row>
    <row r="4" spans="1:46" ht="36" customHeight="1">
      <c r="A4" s="60"/>
      <c r="B4" s="63"/>
      <c r="C4" s="63"/>
      <c r="D4" s="64"/>
      <c r="E4" s="64"/>
      <c r="F4" s="64"/>
      <c r="G4" s="64"/>
      <c r="H4" s="64"/>
      <c r="I4" s="64"/>
      <c r="J4" s="64"/>
      <c r="K4" s="64"/>
      <c r="L4" s="62"/>
      <c r="M4" s="61"/>
      <c r="N4" s="60"/>
      <c r="O4" s="60"/>
      <c r="P4" s="60"/>
      <c r="Q4" s="79"/>
      <c r="R4" s="79"/>
      <c r="S4" s="73"/>
      <c r="T4" s="74"/>
      <c r="U4" s="74"/>
      <c r="V4" s="74"/>
      <c r="W4" s="74"/>
      <c r="X4" s="74"/>
      <c r="Y4" s="74"/>
      <c r="Z4" s="74"/>
      <c r="AA4" s="74"/>
      <c r="AB4" s="74"/>
      <c r="AC4" s="74"/>
      <c r="AD4" s="75"/>
      <c r="AE4" s="60"/>
      <c r="AF4" s="65" t="s">
        <v>98</v>
      </c>
      <c r="AG4" s="65"/>
      <c r="AH4" s="65" t="s">
        <v>100</v>
      </c>
      <c r="AI4" s="60" t="s">
        <v>102</v>
      </c>
      <c r="AJ4" s="60" t="s">
        <v>103</v>
      </c>
      <c r="AK4" s="60"/>
    </row>
    <row r="5" spans="1:46" ht="87" customHeight="1">
      <c r="A5" s="60"/>
      <c r="B5" s="63"/>
      <c r="C5" s="63"/>
      <c r="D5" s="64"/>
      <c r="E5" s="64"/>
      <c r="F5" s="64"/>
      <c r="G5" s="64"/>
      <c r="H5" s="64"/>
      <c r="I5" s="64"/>
      <c r="J5" s="64"/>
      <c r="K5" s="64"/>
      <c r="L5" s="62"/>
      <c r="M5" s="61"/>
      <c r="N5" s="60"/>
      <c r="O5" s="60"/>
      <c r="P5" s="60"/>
      <c r="Q5" s="79"/>
      <c r="R5" s="79"/>
      <c r="S5" s="60" t="s">
        <v>62</v>
      </c>
      <c r="T5" s="60" t="s">
        <v>64</v>
      </c>
      <c r="U5" s="60" t="s">
        <v>72</v>
      </c>
      <c r="V5" s="60" t="s">
        <v>73</v>
      </c>
      <c r="W5" s="60" t="s">
        <v>79</v>
      </c>
      <c r="X5" s="60" t="s">
        <v>80</v>
      </c>
      <c r="Y5" s="60" t="s">
        <v>83</v>
      </c>
      <c r="Z5" s="60" t="s">
        <v>85</v>
      </c>
      <c r="AA5" s="60" t="s">
        <v>86</v>
      </c>
      <c r="AB5" s="60" t="s">
        <v>87</v>
      </c>
      <c r="AC5" s="60" t="s">
        <v>88</v>
      </c>
      <c r="AD5" s="60" t="s">
        <v>95</v>
      </c>
      <c r="AE5" s="60"/>
      <c r="AF5" s="65" t="s">
        <v>61</v>
      </c>
      <c r="AG5" s="65" t="s">
        <v>99</v>
      </c>
      <c r="AH5" s="65"/>
      <c r="AI5" s="60"/>
      <c r="AJ5" s="60" t="s">
        <v>105</v>
      </c>
      <c r="AK5" s="60" t="s">
        <v>104</v>
      </c>
    </row>
    <row r="6" spans="1:46" ht="47.25" customHeight="1">
      <c r="A6" s="60"/>
      <c r="B6" s="56" t="s">
        <v>48</v>
      </c>
      <c r="C6" s="56" t="s">
        <v>16</v>
      </c>
      <c r="D6" s="57" t="s">
        <v>65</v>
      </c>
      <c r="E6" s="57" t="s">
        <v>66</v>
      </c>
      <c r="F6" s="57" t="s">
        <v>67</v>
      </c>
      <c r="G6" s="57" t="s">
        <v>16</v>
      </c>
      <c r="H6" s="57" t="s">
        <v>65</v>
      </c>
      <c r="I6" s="57" t="s">
        <v>66</v>
      </c>
      <c r="J6" s="57" t="s">
        <v>67</v>
      </c>
      <c r="K6" s="57" t="s">
        <v>16</v>
      </c>
      <c r="L6" s="62"/>
      <c r="M6" s="61"/>
      <c r="N6" s="60"/>
      <c r="O6" s="60"/>
      <c r="P6" s="60"/>
      <c r="Q6" s="80"/>
      <c r="R6" s="8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5"/>
      <c r="AG6" s="65"/>
      <c r="AH6" s="65"/>
      <c r="AI6" s="60"/>
      <c r="AJ6" s="60"/>
      <c r="AK6" s="60"/>
    </row>
    <row r="7" spans="1:46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94</v>
      </c>
      <c r="O7" s="13" t="s">
        <v>70</v>
      </c>
      <c r="P7" s="13" t="s">
        <v>71</v>
      </c>
      <c r="Q7" s="13">
        <v>17</v>
      </c>
      <c r="R7" s="13" t="s">
        <v>82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58" t="s">
        <v>96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"/>
      <c r="AM7" s="1"/>
      <c r="AN7" s="1"/>
      <c r="AO7" s="1"/>
      <c r="AP7" s="1"/>
    </row>
    <row r="8" spans="1:46" s="3" customFormat="1" ht="32.85" customHeight="1">
      <c r="A8" s="20" t="s">
        <v>49</v>
      </c>
      <c r="B8" s="9"/>
      <c r="C8" s="9"/>
      <c r="D8" s="18">
        <f>SUM(D9:D18)</f>
        <v>1357544</v>
      </c>
      <c r="E8" s="18">
        <f>SUM(E9:E18)</f>
        <v>1275918.9000000001</v>
      </c>
      <c r="F8" s="49">
        <f>IF(E8/D8&gt;1.2,IF((E8/D8-1.2)*0.1+1.2&gt;1.3,1.3,(E8/D8-1.2)*0.1+1.2),E8/D8)</f>
        <v>0.93987296176035562</v>
      </c>
      <c r="G8" s="9"/>
      <c r="H8" s="9"/>
      <c r="I8" s="9"/>
      <c r="J8" s="9"/>
      <c r="K8" s="9"/>
      <c r="L8" s="10"/>
      <c r="M8" s="45">
        <f>SUM(M9:M18)</f>
        <v>1862062</v>
      </c>
      <c r="N8" s="18">
        <f>SUM(N9:N18)</f>
        <v>1862062</v>
      </c>
      <c r="O8" s="18">
        <f>SUM(O9:O18)</f>
        <v>1847285.7</v>
      </c>
      <c r="P8" s="18">
        <f>SUM(P9:P18)</f>
        <v>-14776.299999999967</v>
      </c>
      <c r="Q8" s="18">
        <f t="shared" ref="Q8:R8" si="0">SUM(Q9:Q18)</f>
        <v>75400</v>
      </c>
      <c r="R8" s="18">
        <f t="shared" si="0"/>
        <v>1771885.7000000002</v>
      </c>
      <c r="S8" s="18">
        <f t="shared" ref="S8:AE8" si="1">SUM(S9:S18)</f>
        <v>143262.10000000003</v>
      </c>
      <c r="T8" s="18">
        <f t="shared" si="1"/>
        <v>202244.4</v>
      </c>
      <c r="U8" s="18">
        <f t="shared" si="1"/>
        <v>51327.799999999996</v>
      </c>
      <c r="V8" s="18">
        <f t="shared" si="1"/>
        <v>0</v>
      </c>
      <c r="W8" s="18">
        <f t="shared" si="1"/>
        <v>48808.9</v>
      </c>
      <c r="X8" s="18">
        <f t="shared" si="1"/>
        <v>167958.30000000005</v>
      </c>
      <c r="Y8" s="18">
        <f t="shared" si="1"/>
        <v>127679.29999999999</v>
      </c>
      <c r="Z8" s="18">
        <f t="shared" si="1"/>
        <v>91913.300000000017</v>
      </c>
      <c r="AA8" s="18">
        <f t="shared" si="1"/>
        <v>111939.00000000001</v>
      </c>
      <c r="AB8" s="18">
        <f t="shared" si="1"/>
        <v>145790.49999999997</v>
      </c>
      <c r="AC8" s="18">
        <f t="shared" si="1"/>
        <v>148085.80000000002</v>
      </c>
      <c r="AD8" s="18">
        <f t="shared" si="1"/>
        <v>210570.5</v>
      </c>
      <c r="AE8" s="18">
        <f t="shared" si="1"/>
        <v>322305.80000000005</v>
      </c>
      <c r="AF8" s="18"/>
      <c r="AG8" s="18"/>
      <c r="AH8" s="18"/>
      <c r="AI8" s="18">
        <f>SUM(AI9:AI18)</f>
        <v>322305.80000000005</v>
      </c>
      <c r="AJ8" s="18">
        <f t="shared" ref="AJ8:AK8" si="2">SUM(AJ9:AJ18)</f>
        <v>316565.20000000007</v>
      </c>
      <c r="AK8" s="18">
        <f t="shared" si="2"/>
        <v>5740.5999999999995</v>
      </c>
      <c r="AL8" s="1"/>
      <c r="AM8" s="1"/>
      <c r="AN8" s="1"/>
      <c r="AO8" s="1"/>
      <c r="AP8" s="1"/>
      <c r="AQ8" s="1"/>
      <c r="AR8" s="1"/>
      <c r="AS8" s="1"/>
      <c r="AT8" s="1"/>
    </row>
    <row r="9" spans="1:46" s="2" customFormat="1" ht="16.5" customHeight="1">
      <c r="A9" s="5" t="s">
        <v>5</v>
      </c>
      <c r="B9" s="4">
        <v>1</v>
      </c>
      <c r="C9" s="4">
        <v>10</v>
      </c>
      <c r="D9" s="50">
        <v>717090</v>
      </c>
      <c r="E9" s="50">
        <v>664153.9</v>
      </c>
      <c r="F9" s="51">
        <f>IF(G9=0,0,IF(D9=0,1,IF(E9&lt;0,0,IF(E9/D9&gt;1.2,IF((E9/D9-1.2)*0.1+1.2&gt;1.3,1.3,(E9/D9-1.2)*0.1+1.2),E9/D9))))</f>
        <v>0.92617928014614626</v>
      </c>
      <c r="G9" s="4">
        <v>15</v>
      </c>
      <c r="H9" s="4">
        <v>136</v>
      </c>
      <c r="I9" s="4">
        <v>144</v>
      </c>
      <c r="J9" s="51">
        <f>IF(K9=0,0,IF(H9=0,1,IF(I9&lt;0,0,IF(I9/H9&gt;1.2,IF((I9/H9-1.2)*0.1+1.2&gt;1.3,1.3,(I9/H9-1.2)*0.1+1.2),I9/H9))))</f>
        <v>1.0588235294117647</v>
      </c>
      <c r="K9" s="4">
        <v>20</v>
      </c>
      <c r="L9" s="24">
        <f>(B9*C9+F9*G9+J9*K9)/(C9+G9+K9)</f>
        <v>1.001536884231722</v>
      </c>
      <c r="M9" s="46">
        <v>465354</v>
      </c>
      <c r="N9" s="19">
        <f>ROUND(M9/11*11,1)</f>
        <v>465354</v>
      </c>
      <c r="O9" s="19">
        <f>ROUND(L9*N9,1)</f>
        <v>466069.2</v>
      </c>
      <c r="P9" s="19">
        <f>O9-N9</f>
        <v>715.20000000001164</v>
      </c>
      <c r="Q9" s="19">
        <v>14192.1</v>
      </c>
      <c r="R9" s="19">
        <f>O9-Q9</f>
        <v>451877.10000000003</v>
      </c>
      <c r="S9" s="19">
        <v>36922.9</v>
      </c>
      <c r="T9" s="19">
        <v>81230.399999999994</v>
      </c>
      <c r="U9" s="19">
        <v>0</v>
      </c>
      <c r="V9" s="19"/>
      <c r="W9" s="19">
        <v>0</v>
      </c>
      <c r="X9" s="19">
        <v>24580.1</v>
      </c>
      <c r="Y9" s="19">
        <v>30006.5</v>
      </c>
      <c r="Z9" s="19">
        <v>0</v>
      </c>
      <c r="AA9" s="19">
        <v>63543.3</v>
      </c>
      <c r="AB9" s="19">
        <v>35782.199999999997</v>
      </c>
      <c r="AC9" s="19">
        <v>37363.1</v>
      </c>
      <c r="AD9" s="19">
        <v>47991.4</v>
      </c>
      <c r="AE9" s="19">
        <f>ROUND(R9-SUM(S9:AD9),1)</f>
        <v>94457.2</v>
      </c>
      <c r="AF9" s="42"/>
      <c r="AG9" s="42"/>
      <c r="AH9" s="43"/>
      <c r="AI9" s="19">
        <f>IF(OR(AF9="+",AG9="+",AH9="+"),0,IF(AE9&lt;0,0,AE9))</f>
        <v>94457.2</v>
      </c>
      <c r="AJ9" s="19">
        <f>ROUND(IF((N9-SUM(S9:AD9)-AE9)&gt;0,AE9,N9-SUM(S9:AD9)),1)</f>
        <v>94457.2</v>
      </c>
      <c r="AK9" s="19">
        <f>AI9-AJ9</f>
        <v>0</v>
      </c>
      <c r="AL9" s="59"/>
      <c r="AM9" s="1"/>
      <c r="AN9" s="1"/>
      <c r="AO9" s="1"/>
      <c r="AP9" s="1"/>
      <c r="AQ9" s="1"/>
      <c r="AR9" s="1"/>
      <c r="AS9" s="1"/>
      <c r="AT9" s="1"/>
    </row>
    <row r="10" spans="1:46" s="2" customFormat="1" ht="17.100000000000001" customHeight="1">
      <c r="A10" s="5" t="s">
        <v>6</v>
      </c>
      <c r="B10" s="4">
        <v>1</v>
      </c>
      <c r="C10" s="4">
        <v>10</v>
      </c>
      <c r="D10" s="50">
        <v>326731</v>
      </c>
      <c r="E10" s="50">
        <v>305411.40000000002</v>
      </c>
      <c r="F10" s="51">
        <f t="shared" ref="F10:F17" si="3">IF(G10=0,0,IF(D10=0,1,IF(E10&lt;0,0,IF(E10/D10&gt;1.2,IF((E10/D10-1.2)*0.1+1.2&gt;1.3,1.3,(E10/D10-1.2)*0.1+1.2),E10/D10))))</f>
        <v>0.93474876886490732</v>
      </c>
      <c r="G10" s="4">
        <v>15</v>
      </c>
      <c r="H10" s="4">
        <v>178</v>
      </c>
      <c r="I10" s="4">
        <v>172</v>
      </c>
      <c r="J10" s="51">
        <f t="shared" ref="J10:J46" si="4">IF(K10=0,0,IF(H10=0,1,IF(I10&lt;0,0,IF(I10/H10&gt;1.2,IF((I10/H10-1.2)*0.1+1.2&gt;1.3,1.3,(I10/H10-1.2)*0.1+1.2),I10/H10))))</f>
        <v>0.9662921348314607</v>
      </c>
      <c r="K10" s="4">
        <v>20</v>
      </c>
      <c r="L10" s="24">
        <f t="shared" ref="L10:L46" si="5">(B10*C10+F10*G10+J10*K10)/(C10+G10+K10)</f>
        <v>0.96326831621339615</v>
      </c>
      <c r="M10" s="46">
        <v>702070</v>
      </c>
      <c r="N10" s="19">
        <f t="shared" ref="N10:N45" si="6">ROUND(M10/11*11,1)</f>
        <v>702070</v>
      </c>
      <c r="O10" s="19">
        <f t="shared" ref="O10:O18" si="7">ROUND(L10*N10,1)</f>
        <v>676281.8</v>
      </c>
      <c r="P10" s="19">
        <f t="shared" ref="P10:P18" si="8">O10-N10</f>
        <v>-25788.199999999953</v>
      </c>
      <c r="Q10" s="19">
        <v>33603.699999999997</v>
      </c>
      <c r="R10" s="19">
        <f t="shared" ref="R10:R45" si="9">O10-Q10</f>
        <v>642678.10000000009</v>
      </c>
      <c r="S10" s="19">
        <v>51642.7</v>
      </c>
      <c r="T10" s="19">
        <v>113614</v>
      </c>
      <c r="U10" s="19">
        <v>0</v>
      </c>
      <c r="V10" s="19"/>
      <c r="W10" s="19">
        <v>317.8</v>
      </c>
      <c r="X10" s="19">
        <v>82048.600000000006</v>
      </c>
      <c r="Y10" s="19">
        <v>48464.2</v>
      </c>
      <c r="Z10" s="19">
        <v>44969.7</v>
      </c>
      <c r="AA10" s="19">
        <v>9681.1</v>
      </c>
      <c r="AB10" s="19">
        <v>54906</v>
      </c>
      <c r="AC10" s="19">
        <v>55620.1</v>
      </c>
      <c r="AD10" s="19">
        <v>63648.2</v>
      </c>
      <c r="AE10" s="19">
        <f t="shared" ref="AE10:AE46" si="10">ROUND(R10-SUM(S10:AD10),1)</f>
        <v>117765.7</v>
      </c>
      <c r="AF10" s="42"/>
      <c r="AG10" s="42"/>
      <c r="AH10" s="43"/>
      <c r="AI10" s="19">
        <f t="shared" ref="AI10:AI45" si="11">IF(OR(AF10="+",AG10="+",AH10="+"),0,IF(AE10&lt;0,0,AE10))</f>
        <v>117765.7</v>
      </c>
      <c r="AJ10" s="19">
        <f t="shared" ref="AJ10:AJ17" si="12">ROUND(IF((N10-SUM(S10:AD10)-AE10)&gt;0,AE10,N10-SUM(S10:AD10)),1)</f>
        <v>117765.7</v>
      </c>
      <c r="AK10" s="19">
        <f t="shared" ref="AK10:AK18" si="13">AI10-AJ10</f>
        <v>0</v>
      </c>
      <c r="AL10" s="59"/>
      <c r="AM10" s="1"/>
      <c r="AN10" s="1"/>
      <c r="AO10" s="1"/>
      <c r="AP10" s="1"/>
      <c r="AQ10" s="1"/>
      <c r="AR10" s="1"/>
      <c r="AS10" s="1"/>
      <c r="AT10" s="1"/>
    </row>
    <row r="11" spans="1:46" s="2" customFormat="1" ht="17.100000000000001" customHeight="1">
      <c r="A11" s="5" t="s">
        <v>7</v>
      </c>
      <c r="B11" s="4">
        <v>1</v>
      </c>
      <c r="C11" s="4">
        <v>10</v>
      </c>
      <c r="D11" s="50">
        <v>99144</v>
      </c>
      <c r="E11" s="50">
        <v>96477.7</v>
      </c>
      <c r="F11" s="51">
        <f t="shared" si="3"/>
        <v>0.97310679415799239</v>
      </c>
      <c r="G11" s="4">
        <v>15</v>
      </c>
      <c r="H11" s="4">
        <v>169</v>
      </c>
      <c r="I11" s="4">
        <v>170</v>
      </c>
      <c r="J11" s="51">
        <f t="shared" si="4"/>
        <v>1.0059171597633136</v>
      </c>
      <c r="K11" s="4">
        <v>20</v>
      </c>
      <c r="L11" s="24">
        <f t="shared" si="5"/>
        <v>0.99366544683635893</v>
      </c>
      <c r="M11" s="46">
        <v>187333</v>
      </c>
      <c r="N11" s="19">
        <f t="shared" si="6"/>
        <v>187333</v>
      </c>
      <c r="O11" s="19">
        <f t="shared" si="7"/>
        <v>186146.3</v>
      </c>
      <c r="P11" s="19">
        <f t="shared" si="8"/>
        <v>-1186.7000000000116</v>
      </c>
      <c r="Q11" s="19">
        <v>8438.9</v>
      </c>
      <c r="R11" s="19">
        <f t="shared" si="9"/>
        <v>177707.4</v>
      </c>
      <c r="S11" s="19">
        <v>15744.1</v>
      </c>
      <c r="T11" s="19"/>
      <c r="U11" s="19">
        <v>15744.1</v>
      </c>
      <c r="V11" s="19"/>
      <c r="W11" s="19">
        <v>14658.1</v>
      </c>
      <c r="X11" s="19">
        <v>22368.9</v>
      </c>
      <c r="Y11" s="19">
        <v>13753.2</v>
      </c>
      <c r="Z11" s="19">
        <v>13874.8</v>
      </c>
      <c r="AA11" s="19">
        <v>6085.5</v>
      </c>
      <c r="AB11" s="19">
        <v>15809.7</v>
      </c>
      <c r="AC11" s="19">
        <v>15809.7</v>
      </c>
      <c r="AD11" s="19">
        <v>14156.6</v>
      </c>
      <c r="AE11" s="19">
        <f t="shared" si="10"/>
        <v>29702.7</v>
      </c>
      <c r="AF11" s="42"/>
      <c r="AG11" s="42"/>
      <c r="AH11" s="43"/>
      <c r="AI11" s="19">
        <f t="shared" si="11"/>
        <v>29702.7</v>
      </c>
      <c r="AJ11" s="19">
        <f t="shared" si="12"/>
        <v>29702.7</v>
      </c>
      <c r="AK11" s="19">
        <f t="shared" si="13"/>
        <v>0</v>
      </c>
      <c r="AL11" s="59"/>
      <c r="AM11" s="1"/>
      <c r="AN11" s="1"/>
      <c r="AO11" s="1"/>
      <c r="AP11" s="1"/>
      <c r="AQ11" s="1"/>
      <c r="AR11" s="1"/>
      <c r="AS11" s="1"/>
      <c r="AT11" s="1"/>
    </row>
    <row r="12" spans="1:46" s="2" customFormat="1" ht="17.100000000000001" customHeight="1">
      <c r="A12" s="5" t="s">
        <v>8</v>
      </c>
      <c r="B12" s="4">
        <v>1</v>
      </c>
      <c r="C12" s="4">
        <v>10</v>
      </c>
      <c r="D12" s="50">
        <v>60657</v>
      </c>
      <c r="E12" s="50">
        <v>57467.1</v>
      </c>
      <c r="F12" s="51">
        <f t="shared" si="3"/>
        <v>0.94741085117958357</v>
      </c>
      <c r="G12" s="4">
        <v>15</v>
      </c>
      <c r="H12" s="4">
        <v>176</v>
      </c>
      <c r="I12" s="4">
        <v>180</v>
      </c>
      <c r="J12" s="51">
        <f t="shared" si="4"/>
        <v>1.0227272727272727</v>
      </c>
      <c r="K12" s="4">
        <v>20</v>
      </c>
      <c r="L12" s="24">
        <f t="shared" si="5"/>
        <v>0.99257129382753784</v>
      </c>
      <c r="M12" s="46">
        <v>99555</v>
      </c>
      <c r="N12" s="19">
        <f t="shared" si="6"/>
        <v>99555</v>
      </c>
      <c r="O12" s="19">
        <f t="shared" si="7"/>
        <v>98815.4</v>
      </c>
      <c r="P12" s="19">
        <f t="shared" si="8"/>
        <v>-739.60000000000582</v>
      </c>
      <c r="Q12" s="19">
        <v>2139.3000000000002</v>
      </c>
      <c r="R12" s="19">
        <f t="shared" si="9"/>
        <v>96676.099999999991</v>
      </c>
      <c r="S12" s="19">
        <v>7847.2</v>
      </c>
      <c r="T12" s="19"/>
      <c r="U12" s="19">
        <v>7847.2</v>
      </c>
      <c r="V12" s="19"/>
      <c r="W12" s="19">
        <v>8275.2000000000007</v>
      </c>
      <c r="X12" s="19">
        <v>10518.5</v>
      </c>
      <c r="Y12" s="19">
        <v>7766.4</v>
      </c>
      <c r="Z12" s="19">
        <v>7763.6</v>
      </c>
      <c r="AA12" s="19">
        <v>6355.3</v>
      </c>
      <c r="AB12" s="19">
        <v>8358.9</v>
      </c>
      <c r="AC12" s="19">
        <v>8359</v>
      </c>
      <c r="AD12" s="19"/>
      <c r="AE12" s="19">
        <f t="shared" si="10"/>
        <v>23584.799999999999</v>
      </c>
      <c r="AF12" s="42"/>
      <c r="AG12" s="42"/>
      <c r="AH12" s="43"/>
      <c r="AI12" s="19">
        <f t="shared" si="11"/>
        <v>23584.799999999999</v>
      </c>
      <c r="AJ12" s="19">
        <f t="shared" si="12"/>
        <v>23584.799999999999</v>
      </c>
      <c r="AK12" s="19">
        <f t="shared" si="13"/>
        <v>0</v>
      </c>
      <c r="AL12" s="59"/>
      <c r="AM12" s="1"/>
      <c r="AN12" s="1"/>
      <c r="AO12" s="1"/>
      <c r="AP12" s="1"/>
      <c r="AQ12" s="1"/>
      <c r="AR12" s="1"/>
      <c r="AS12" s="1"/>
      <c r="AT12" s="1"/>
    </row>
    <row r="13" spans="1:46" s="2" customFormat="1" ht="17.100000000000001" customHeight="1">
      <c r="A13" s="5" t="s">
        <v>9</v>
      </c>
      <c r="B13" s="4">
        <v>1</v>
      </c>
      <c r="C13" s="4">
        <v>10</v>
      </c>
      <c r="D13" s="50">
        <v>31913</v>
      </c>
      <c r="E13" s="50">
        <v>32471.5</v>
      </c>
      <c r="F13" s="51">
        <f t="shared" si="3"/>
        <v>1.0175007050418325</v>
      </c>
      <c r="G13" s="4">
        <v>15</v>
      </c>
      <c r="H13" s="4">
        <v>138</v>
      </c>
      <c r="I13" s="4">
        <v>149</v>
      </c>
      <c r="J13" s="51">
        <f t="shared" si="4"/>
        <v>1.0797101449275361</v>
      </c>
      <c r="K13" s="4">
        <v>20</v>
      </c>
      <c r="L13" s="24">
        <f t="shared" si="5"/>
        <v>1.0412602994261824</v>
      </c>
      <c r="M13" s="46">
        <v>82801</v>
      </c>
      <c r="N13" s="19">
        <f t="shared" si="6"/>
        <v>82801</v>
      </c>
      <c r="O13" s="19">
        <f t="shared" si="7"/>
        <v>86217.4</v>
      </c>
      <c r="P13" s="19">
        <f t="shared" si="8"/>
        <v>3416.3999999999942</v>
      </c>
      <c r="Q13" s="19">
        <v>0</v>
      </c>
      <c r="R13" s="19">
        <f t="shared" si="9"/>
        <v>86217.4</v>
      </c>
      <c r="S13" s="19">
        <v>7160.5</v>
      </c>
      <c r="T13" s="19"/>
      <c r="U13" s="19">
        <v>7160.6</v>
      </c>
      <c r="V13" s="19"/>
      <c r="W13" s="19">
        <v>7249.8</v>
      </c>
      <c r="X13" s="19">
        <v>7625.9</v>
      </c>
      <c r="Y13" s="19">
        <v>7299.2</v>
      </c>
      <c r="Z13" s="19">
        <v>7370</v>
      </c>
      <c r="AA13" s="19">
        <v>6651.5</v>
      </c>
      <c r="AB13" s="19">
        <v>7216.8</v>
      </c>
      <c r="AC13" s="19">
        <v>7216.8</v>
      </c>
      <c r="AD13" s="19">
        <v>9608.9</v>
      </c>
      <c r="AE13" s="19">
        <f t="shared" si="10"/>
        <v>11657.4</v>
      </c>
      <c r="AF13" s="42"/>
      <c r="AG13" s="42"/>
      <c r="AH13" s="43"/>
      <c r="AI13" s="19">
        <f t="shared" si="11"/>
        <v>11657.4</v>
      </c>
      <c r="AJ13" s="19">
        <f t="shared" si="12"/>
        <v>8241</v>
      </c>
      <c r="AK13" s="19">
        <f t="shared" si="13"/>
        <v>3416.3999999999996</v>
      </c>
      <c r="AL13" s="59"/>
      <c r="AM13" s="1"/>
      <c r="AN13" s="1"/>
      <c r="AO13" s="1"/>
      <c r="AP13" s="1"/>
      <c r="AQ13" s="1"/>
      <c r="AR13" s="1"/>
      <c r="AS13" s="1"/>
      <c r="AT13" s="1"/>
    </row>
    <row r="14" spans="1:46" s="2" customFormat="1" ht="17.100000000000001" customHeight="1">
      <c r="A14" s="5" t="s">
        <v>10</v>
      </c>
      <c r="B14" s="4">
        <v>1</v>
      </c>
      <c r="C14" s="4">
        <v>10</v>
      </c>
      <c r="D14" s="50">
        <v>29862</v>
      </c>
      <c r="E14" s="50">
        <v>29027.7</v>
      </c>
      <c r="F14" s="51">
        <f t="shared" si="3"/>
        <v>0.97206148282097649</v>
      </c>
      <c r="G14" s="4">
        <v>15</v>
      </c>
      <c r="H14" s="4">
        <v>136</v>
      </c>
      <c r="I14" s="4">
        <v>138</v>
      </c>
      <c r="J14" s="51">
        <f t="shared" si="4"/>
        <v>1.0147058823529411</v>
      </c>
      <c r="K14" s="4">
        <v>20</v>
      </c>
      <c r="L14" s="24">
        <f t="shared" si="5"/>
        <v>0.99722310865274377</v>
      </c>
      <c r="M14" s="46">
        <v>49122</v>
      </c>
      <c r="N14" s="19">
        <f t="shared" si="6"/>
        <v>49122</v>
      </c>
      <c r="O14" s="19">
        <f t="shared" si="7"/>
        <v>48985.599999999999</v>
      </c>
      <c r="P14" s="19">
        <f t="shared" si="8"/>
        <v>-136.40000000000146</v>
      </c>
      <c r="Q14" s="19">
        <v>2665.3</v>
      </c>
      <c r="R14" s="19">
        <f t="shared" si="9"/>
        <v>46320.299999999996</v>
      </c>
      <c r="S14" s="19">
        <v>4128.7</v>
      </c>
      <c r="T14" s="19"/>
      <c r="U14" s="19">
        <v>4162.2</v>
      </c>
      <c r="V14" s="19"/>
      <c r="W14" s="19">
        <v>3928.3</v>
      </c>
      <c r="X14" s="19">
        <v>3893.2</v>
      </c>
      <c r="Y14" s="19">
        <v>2962</v>
      </c>
      <c r="Z14" s="19">
        <v>2908.1</v>
      </c>
      <c r="AA14" s="19">
        <v>2183.5</v>
      </c>
      <c r="AB14" s="19">
        <v>3833</v>
      </c>
      <c r="AC14" s="19">
        <v>3833.1</v>
      </c>
      <c r="AD14" s="19">
        <v>6842</v>
      </c>
      <c r="AE14" s="19">
        <f t="shared" si="10"/>
        <v>7646.2</v>
      </c>
      <c r="AF14" s="42"/>
      <c r="AG14" s="42"/>
      <c r="AH14" s="43"/>
      <c r="AI14" s="19">
        <f t="shared" si="11"/>
        <v>7646.2</v>
      </c>
      <c r="AJ14" s="19">
        <f t="shared" si="12"/>
        <v>7646.2</v>
      </c>
      <c r="AK14" s="19">
        <f t="shared" si="13"/>
        <v>0</v>
      </c>
      <c r="AL14" s="59"/>
      <c r="AM14" s="1"/>
      <c r="AN14" s="1"/>
      <c r="AO14" s="1"/>
      <c r="AP14" s="1"/>
      <c r="AQ14" s="1"/>
      <c r="AR14" s="1"/>
      <c r="AS14" s="1"/>
      <c r="AT14" s="1"/>
    </row>
    <row r="15" spans="1:46" s="2" customFormat="1" ht="16.5" customHeight="1">
      <c r="A15" s="5" t="s">
        <v>11</v>
      </c>
      <c r="B15" s="4">
        <v>1</v>
      </c>
      <c r="C15" s="4">
        <v>10</v>
      </c>
      <c r="D15" s="50">
        <v>30942</v>
      </c>
      <c r="E15" s="50">
        <v>30220.1</v>
      </c>
      <c r="F15" s="51">
        <f t="shared" si="3"/>
        <v>0.97666925214918232</v>
      </c>
      <c r="G15" s="4">
        <v>15</v>
      </c>
      <c r="H15" s="4">
        <v>168</v>
      </c>
      <c r="I15" s="4">
        <v>164</v>
      </c>
      <c r="J15" s="51">
        <f t="shared" si="4"/>
        <v>0.97619047619047616</v>
      </c>
      <c r="K15" s="4">
        <v>20</v>
      </c>
      <c r="L15" s="24">
        <f t="shared" si="5"/>
        <v>0.9816410734677169</v>
      </c>
      <c r="M15" s="46">
        <v>87800</v>
      </c>
      <c r="N15" s="19">
        <f t="shared" si="6"/>
        <v>87800</v>
      </c>
      <c r="O15" s="19">
        <f t="shared" si="7"/>
        <v>86188.1</v>
      </c>
      <c r="P15" s="19">
        <f t="shared" si="8"/>
        <v>-1611.8999999999942</v>
      </c>
      <c r="Q15" s="19">
        <v>2263.6999999999998</v>
      </c>
      <c r="R15" s="19">
        <f t="shared" si="9"/>
        <v>83924.400000000009</v>
      </c>
      <c r="S15" s="19">
        <v>5992.3</v>
      </c>
      <c r="T15" s="19"/>
      <c r="U15" s="19">
        <v>5992.2</v>
      </c>
      <c r="V15" s="19"/>
      <c r="W15" s="19">
        <v>5312.8</v>
      </c>
      <c r="X15" s="19">
        <v>8559.2000000000007</v>
      </c>
      <c r="Y15" s="19">
        <v>5558.6</v>
      </c>
      <c r="Z15" s="19">
        <v>5673.7</v>
      </c>
      <c r="AA15" s="19">
        <v>953.1</v>
      </c>
      <c r="AB15" s="19">
        <v>5758</v>
      </c>
      <c r="AC15" s="19">
        <v>5757.9</v>
      </c>
      <c r="AD15" s="19">
        <v>23021.5</v>
      </c>
      <c r="AE15" s="19">
        <f t="shared" si="10"/>
        <v>11345.1</v>
      </c>
      <c r="AF15" s="42"/>
      <c r="AG15" s="42"/>
      <c r="AH15" s="43"/>
      <c r="AI15" s="19">
        <f t="shared" si="11"/>
        <v>11345.1</v>
      </c>
      <c r="AJ15" s="19">
        <f t="shared" si="12"/>
        <v>11345.1</v>
      </c>
      <c r="AK15" s="19">
        <f t="shared" si="13"/>
        <v>0</v>
      </c>
      <c r="AL15" s="59"/>
      <c r="AM15" s="1"/>
      <c r="AN15" s="1"/>
      <c r="AO15" s="1"/>
      <c r="AP15" s="1"/>
      <c r="AQ15" s="1"/>
      <c r="AR15" s="1"/>
      <c r="AS15" s="1"/>
      <c r="AT15" s="1"/>
    </row>
    <row r="16" spans="1:46" s="2" customFormat="1" ht="17.100000000000001" customHeight="1">
      <c r="A16" s="34" t="s">
        <v>12</v>
      </c>
      <c r="B16" s="4">
        <v>1</v>
      </c>
      <c r="C16" s="4">
        <v>10</v>
      </c>
      <c r="D16" s="50">
        <v>10755</v>
      </c>
      <c r="E16" s="50">
        <v>10906.6</v>
      </c>
      <c r="F16" s="51">
        <f t="shared" si="3"/>
        <v>1.0140957694095769</v>
      </c>
      <c r="G16" s="4">
        <v>15</v>
      </c>
      <c r="H16" s="4">
        <v>153</v>
      </c>
      <c r="I16" s="4">
        <v>171</v>
      </c>
      <c r="J16" s="51">
        <f t="shared" si="4"/>
        <v>1.1176470588235294</v>
      </c>
      <c r="K16" s="4">
        <v>20</v>
      </c>
      <c r="L16" s="24">
        <f t="shared" si="5"/>
        <v>1.0569861715025388</v>
      </c>
      <c r="M16" s="46">
        <v>58145</v>
      </c>
      <c r="N16" s="19">
        <f t="shared" si="6"/>
        <v>58145</v>
      </c>
      <c r="O16" s="19">
        <f t="shared" si="7"/>
        <v>61458.5</v>
      </c>
      <c r="P16" s="19">
        <f t="shared" si="8"/>
        <v>3313.5</v>
      </c>
      <c r="Q16" s="19">
        <v>1754.4</v>
      </c>
      <c r="R16" s="19">
        <f t="shared" si="9"/>
        <v>59704.1</v>
      </c>
      <c r="S16" s="19">
        <v>4284.5</v>
      </c>
      <c r="T16" s="19"/>
      <c r="U16" s="19">
        <v>4284.3999999999996</v>
      </c>
      <c r="V16" s="19"/>
      <c r="W16" s="19">
        <v>3901.4</v>
      </c>
      <c r="X16" s="19">
        <v>4372.7</v>
      </c>
      <c r="Y16" s="19">
        <v>3509</v>
      </c>
      <c r="Z16" s="19">
        <v>3820.3</v>
      </c>
      <c r="AA16" s="19">
        <v>4666.6000000000004</v>
      </c>
      <c r="AB16" s="19">
        <v>4370.3999999999996</v>
      </c>
      <c r="AC16" s="19">
        <v>4370.6000000000004</v>
      </c>
      <c r="AD16" s="19">
        <v>13776.4</v>
      </c>
      <c r="AE16" s="19">
        <f t="shared" si="10"/>
        <v>8347.7999999999993</v>
      </c>
      <c r="AF16" s="42"/>
      <c r="AG16" s="42"/>
      <c r="AH16" s="43"/>
      <c r="AI16" s="19">
        <f t="shared" si="11"/>
        <v>8347.7999999999993</v>
      </c>
      <c r="AJ16" s="19">
        <f t="shared" si="12"/>
        <v>6788.7</v>
      </c>
      <c r="AK16" s="19">
        <f t="shared" si="13"/>
        <v>1559.0999999999995</v>
      </c>
      <c r="AL16" s="59"/>
      <c r="AM16" s="1"/>
      <c r="AN16" s="1"/>
      <c r="AO16" s="1"/>
      <c r="AP16" s="1"/>
      <c r="AQ16" s="1"/>
      <c r="AR16" s="1"/>
      <c r="AS16" s="1"/>
      <c r="AT16" s="1"/>
    </row>
    <row r="17" spans="1:46" s="2" customFormat="1" ht="17.100000000000001" customHeight="1">
      <c r="A17" s="5" t="s">
        <v>13</v>
      </c>
      <c r="B17" s="4">
        <v>1</v>
      </c>
      <c r="C17" s="4">
        <v>10</v>
      </c>
      <c r="D17" s="50">
        <v>35566</v>
      </c>
      <c r="E17" s="50">
        <v>35267</v>
      </c>
      <c r="F17" s="51">
        <f t="shared" si="3"/>
        <v>0.99159309452848221</v>
      </c>
      <c r="G17" s="4">
        <v>15</v>
      </c>
      <c r="H17" s="4">
        <v>136</v>
      </c>
      <c r="I17" s="4">
        <v>156</v>
      </c>
      <c r="J17" s="51">
        <f t="shared" si="4"/>
        <v>1.1470588235294117</v>
      </c>
      <c r="K17" s="4">
        <v>20</v>
      </c>
      <c r="L17" s="24">
        <f t="shared" si="5"/>
        <v>1.0625571753003438</v>
      </c>
      <c r="M17" s="46">
        <v>77383</v>
      </c>
      <c r="N17" s="19">
        <f t="shared" si="6"/>
        <v>77383</v>
      </c>
      <c r="O17" s="19">
        <f t="shared" si="7"/>
        <v>82223.899999999994</v>
      </c>
      <c r="P17" s="19">
        <f t="shared" si="8"/>
        <v>4840.8999999999942</v>
      </c>
      <c r="Q17" s="19">
        <v>4075.8</v>
      </c>
      <c r="R17" s="19">
        <f t="shared" si="9"/>
        <v>78148.099999999991</v>
      </c>
      <c r="S17" s="19">
        <v>6137.1</v>
      </c>
      <c r="T17" s="19"/>
      <c r="U17" s="19">
        <v>6137.1</v>
      </c>
      <c r="V17" s="19"/>
      <c r="W17" s="19">
        <v>5165.5</v>
      </c>
      <c r="X17" s="19">
        <v>3991.2</v>
      </c>
      <c r="Y17" s="19">
        <v>3727.5</v>
      </c>
      <c r="Z17" s="19">
        <v>4341.3</v>
      </c>
      <c r="AA17" s="19">
        <v>9863.7000000000007</v>
      </c>
      <c r="AB17" s="19">
        <v>6205.7</v>
      </c>
      <c r="AC17" s="19">
        <v>6205.6</v>
      </c>
      <c r="AD17" s="19">
        <v>15723.4</v>
      </c>
      <c r="AE17" s="19">
        <f t="shared" si="10"/>
        <v>10650</v>
      </c>
      <c r="AF17" s="42"/>
      <c r="AG17" s="42"/>
      <c r="AH17" s="43"/>
      <c r="AI17" s="19">
        <f t="shared" si="11"/>
        <v>10650</v>
      </c>
      <c r="AJ17" s="19">
        <f t="shared" si="12"/>
        <v>9884.9</v>
      </c>
      <c r="AK17" s="19">
        <f t="shared" si="13"/>
        <v>765.10000000000036</v>
      </c>
      <c r="AL17" s="59"/>
      <c r="AM17" s="1"/>
      <c r="AN17" s="1"/>
      <c r="AO17" s="1"/>
      <c r="AP17" s="1"/>
      <c r="AQ17" s="1"/>
      <c r="AR17" s="1"/>
      <c r="AS17" s="1"/>
      <c r="AT17" s="1"/>
    </row>
    <row r="18" spans="1:46" s="2" customFormat="1" ht="17.100000000000001" customHeight="1">
      <c r="A18" s="5" t="s">
        <v>14</v>
      </c>
      <c r="B18" s="4">
        <v>1</v>
      </c>
      <c r="C18" s="4">
        <v>10</v>
      </c>
      <c r="D18" s="50">
        <v>14884</v>
      </c>
      <c r="E18" s="50">
        <v>14515.9</v>
      </c>
      <c r="F18" s="51">
        <f>IF(G18=0,0,IF(D18=0,1,IF(E18&lt;0,0,IF(E18/D18&gt;1.2,IF((E18/D18-1.2)*0.1+1.2&gt;1.3,1.3,(E18/D18-1.2)*0.1+1.2),E18/D18))))</f>
        <v>0.975268744961032</v>
      </c>
      <c r="G18" s="4">
        <v>15</v>
      </c>
      <c r="H18" s="4">
        <v>140</v>
      </c>
      <c r="I18" s="4">
        <v>157</v>
      </c>
      <c r="J18" s="51">
        <f t="shared" si="4"/>
        <v>1.1214285714285714</v>
      </c>
      <c r="K18" s="4">
        <v>20</v>
      </c>
      <c r="L18" s="24">
        <f t="shared" si="5"/>
        <v>1.0457245022885979</v>
      </c>
      <c r="M18" s="46">
        <v>52499</v>
      </c>
      <c r="N18" s="19">
        <f t="shared" si="6"/>
        <v>52499</v>
      </c>
      <c r="O18" s="19">
        <f t="shared" si="7"/>
        <v>54899.5</v>
      </c>
      <c r="P18" s="19">
        <f t="shared" si="8"/>
        <v>2400.5</v>
      </c>
      <c r="Q18" s="19">
        <v>6266.8</v>
      </c>
      <c r="R18" s="19">
        <f t="shared" si="9"/>
        <v>48632.7</v>
      </c>
      <c r="S18" s="19">
        <v>3402.1</v>
      </c>
      <c r="T18" s="19">
        <v>7400</v>
      </c>
      <c r="U18" s="19">
        <v>0</v>
      </c>
      <c r="V18" s="19"/>
      <c r="W18" s="19">
        <v>0</v>
      </c>
      <c r="X18" s="19">
        <v>0</v>
      </c>
      <c r="Y18" s="19">
        <v>4632.7</v>
      </c>
      <c r="Z18" s="19">
        <v>1191.8</v>
      </c>
      <c r="AA18" s="19">
        <v>1955.4</v>
      </c>
      <c r="AB18" s="19">
        <v>3549.8</v>
      </c>
      <c r="AC18" s="19">
        <v>3549.9</v>
      </c>
      <c r="AD18" s="19">
        <v>15802.1</v>
      </c>
      <c r="AE18" s="19">
        <f t="shared" si="10"/>
        <v>7148.9</v>
      </c>
      <c r="AF18" s="42"/>
      <c r="AG18" s="42"/>
      <c r="AH18" s="43"/>
      <c r="AI18" s="19">
        <f t="shared" si="11"/>
        <v>7148.9</v>
      </c>
      <c r="AJ18" s="19">
        <f>ROUND(IF((N18-SUM(S18:AD18)-AE18)&gt;0,AE18,N18-SUM(S18:AD18)),1)</f>
        <v>7148.9</v>
      </c>
      <c r="AK18" s="19">
        <f t="shared" si="13"/>
        <v>0</v>
      </c>
      <c r="AL18" s="59"/>
      <c r="AM18" s="1"/>
      <c r="AN18" s="1"/>
      <c r="AO18" s="1"/>
      <c r="AP18" s="1"/>
      <c r="AQ18" s="1"/>
      <c r="AR18" s="1"/>
      <c r="AS18" s="1"/>
      <c r="AT18" s="1"/>
    </row>
    <row r="19" spans="1:46" s="2" customFormat="1" ht="17.100000000000001" customHeight="1">
      <c r="A19" s="7" t="s">
        <v>17</v>
      </c>
      <c r="B19" s="9"/>
      <c r="C19" s="9"/>
      <c r="D19" s="18">
        <f>SUM(D20:D46)</f>
        <v>282010</v>
      </c>
      <c r="E19" s="18">
        <f>SUM(E20:E46)</f>
        <v>301727.3</v>
      </c>
      <c r="F19" s="49">
        <f>IF(E19/D19&gt;1.2,IF((E19/D19-1.2)*0.1+1.2&gt;1.3,1.3,(E19/D19-1.2)*0.1+1.2),E19/D19)</f>
        <v>1.0699170242189993</v>
      </c>
      <c r="G19" s="9"/>
      <c r="H19" s="9"/>
      <c r="I19" s="9"/>
      <c r="J19" s="9"/>
      <c r="K19" s="9"/>
      <c r="L19" s="10"/>
      <c r="M19" s="45">
        <f>SUM(M20:M46)</f>
        <v>1417873</v>
      </c>
      <c r="N19" s="18">
        <f>SUM(N20:N46)</f>
        <v>1417873</v>
      </c>
      <c r="O19" s="18">
        <f>SUM(O20:O46)</f>
        <v>1479925.4999999998</v>
      </c>
      <c r="P19" s="18">
        <f>SUM(P20:P46)</f>
        <v>62052.499999999993</v>
      </c>
      <c r="Q19" s="18">
        <f t="shared" ref="Q19:R19" si="14">SUM(Q20:Q46)</f>
        <v>54048.399999999994</v>
      </c>
      <c r="R19" s="18">
        <f t="shared" si="14"/>
        <v>1425877.1</v>
      </c>
      <c r="S19" s="18">
        <f t="shared" ref="S19:AE19" si="15">SUM(S20:S46)</f>
        <v>110482.39999999997</v>
      </c>
      <c r="T19" s="18">
        <f t="shared" si="15"/>
        <v>11376.8</v>
      </c>
      <c r="U19" s="18">
        <f t="shared" si="15"/>
        <v>103282.69999999998</v>
      </c>
      <c r="V19" s="18">
        <f t="shared" si="15"/>
        <v>5925</v>
      </c>
      <c r="W19" s="18">
        <f t="shared" si="15"/>
        <v>116736.20000000001</v>
      </c>
      <c r="X19" s="18">
        <f t="shared" si="15"/>
        <v>137430.70000000001</v>
      </c>
      <c r="Y19" s="18">
        <f t="shared" si="15"/>
        <v>99689.60000000002</v>
      </c>
      <c r="Z19" s="18">
        <f t="shared" si="15"/>
        <v>112744.6</v>
      </c>
      <c r="AA19" s="18">
        <f t="shared" si="15"/>
        <v>77967.899999999994</v>
      </c>
      <c r="AB19" s="18">
        <f t="shared" si="15"/>
        <v>118526.20000000001</v>
      </c>
      <c r="AC19" s="18">
        <f t="shared" si="15"/>
        <v>122897.2</v>
      </c>
      <c r="AD19" s="18">
        <f t="shared" si="15"/>
        <v>217364.8</v>
      </c>
      <c r="AE19" s="18">
        <f t="shared" si="15"/>
        <v>191453</v>
      </c>
      <c r="AF19" s="18"/>
      <c r="AG19" s="18"/>
      <c r="AH19" s="18"/>
      <c r="AI19" s="18">
        <f>SUM(AI20:AI46)</f>
        <v>191453</v>
      </c>
      <c r="AJ19" s="18">
        <f t="shared" ref="AJ19:AK19" si="16">SUM(AJ20:AJ46)</f>
        <v>159947.10000000006</v>
      </c>
      <c r="AK19" s="18">
        <f t="shared" si="16"/>
        <v>31505.9</v>
      </c>
      <c r="AL19" s="59"/>
      <c r="AM19" s="1"/>
      <c r="AN19" s="1"/>
      <c r="AO19" s="1"/>
      <c r="AP19" s="1"/>
      <c r="AQ19" s="1"/>
      <c r="AR19" s="1"/>
      <c r="AS19" s="1"/>
      <c r="AT19" s="1"/>
    </row>
    <row r="20" spans="1:46" s="2" customFormat="1" ht="16.5" customHeight="1">
      <c r="A20" s="6" t="s">
        <v>0</v>
      </c>
      <c r="B20" s="4">
        <v>1</v>
      </c>
      <c r="C20" s="4">
        <v>10</v>
      </c>
      <c r="D20" s="19">
        <v>2268</v>
      </c>
      <c r="E20" s="19">
        <v>2395.1</v>
      </c>
      <c r="F20" s="51">
        <f>IF(G20=0,0,IF(D20=0,1,IF(E20&lt;0,0,IF(E20/D20&gt;1.2,IF((E20/D20-1.2)*0.1+1.2&gt;1.3,1.3,(E20/D20-1.2)*0.1+1.2),E20/D20))))</f>
        <v>1.0560405643738977</v>
      </c>
      <c r="G20" s="4">
        <v>10</v>
      </c>
      <c r="H20" s="4">
        <v>175</v>
      </c>
      <c r="I20" s="4">
        <v>176</v>
      </c>
      <c r="J20" s="51">
        <f t="shared" si="4"/>
        <v>1.0057142857142858</v>
      </c>
      <c r="K20" s="4">
        <v>15</v>
      </c>
      <c r="L20" s="24">
        <f t="shared" si="5"/>
        <v>1.0184605694129505</v>
      </c>
      <c r="M20" s="46">
        <v>29790</v>
      </c>
      <c r="N20" s="19">
        <f t="shared" si="6"/>
        <v>29790</v>
      </c>
      <c r="O20" s="19">
        <f>ROUND(L20*N20,1)</f>
        <v>30339.9</v>
      </c>
      <c r="P20" s="19">
        <f>O20-N20</f>
        <v>549.90000000000146</v>
      </c>
      <c r="Q20" s="19">
        <v>3718.5</v>
      </c>
      <c r="R20" s="19">
        <f t="shared" si="9"/>
        <v>26621.4</v>
      </c>
      <c r="S20" s="19">
        <v>2403.1999999999998</v>
      </c>
      <c r="T20" s="19"/>
      <c r="U20" s="19">
        <v>2403.1999999999998</v>
      </c>
      <c r="V20" s="19"/>
      <c r="W20" s="19">
        <v>2900.4</v>
      </c>
      <c r="X20" s="19">
        <v>3690.8</v>
      </c>
      <c r="Y20" s="19">
        <v>1362.1</v>
      </c>
      <c r="Z20" s="19">
        <v>1432.4</v>
      </c>
      <c r="AA20" s="19">
        <v>1501.6</v>
      </c>
      <c r="AB20" s="19">
        <v>2773.2</v>
      </c>
      <c r="AC20" s="19">
        <v>2773.2</v>
      </c>
      <c r="AD20" s="19">
        <v>1340.8</v>
      </c>
      <c r="AE20" s="19">
        <f t="shared" si="10"/>
        <v>4040.5</v>
      </c>
      <c r="AF20" s="42"/>
      <c r="AG20" s="42"/>
      <c r="AH20" s="43"/>
      <c r="AI20" s="19">
        <f t="shared" si="11"/>
        <v>4040.5</v>
      </c>
      <c r="AJ20" s="19">
        <f t="shared" ref="AJ20:AJ46" si="17">ROUND(IF((N20-SUM(S20:AD20)-AE20)&gt;0,AE20,N20-SUM(S20:AD20)),1)</f>
        <v>4040.5</v>
      </c>
      <c r="AK20" s="19">
        <f t="shared" ref="AK20:AK46" si="18">AI20-AJ20</f>
        <v>0</v>
      </c>
      <c r="AL20" s="59"/>
      <c r="AM20" s="1"/>
      <c r="AN20" s="1"/>
      <c r="AO20" s="1"/>
      <c r="AP20" s="1"/>
      <c r="AQ20" s="1"/>
      <c r="AR20" s="1"/>
      <c r="AS20" s="1"/>
      <c r="AT20" s="1"/>
    </row>
    <row r="21" spans="1:46" s="2" customFormat="1" ht="17.100000000000001" customHeight="1">
      <c r="A21" s="6" t="s">
        <v>18</v>
      </c>
      <c r="B21" s="4">
        <v>1</v>
      </c>
      <c r="C21" s="4">
        <v>10</v>
      </c>
      <c r="D21" s="19">
        <v>16893</v>
      </c>
      <c r="E21" s="19">
        <v>17634</v>
      </c>
      <c r="F21" s="51">
        <f t="shared" ref="F21:F45" si="19">IF(G21=0,0,IF(D21=0,1,IF(E21&lt;0,0,IF(E21/D21&gt;1.2,IF((E21/D21-1.2)*0.1+1.2&gt;1.3,1.3,(E21/D21-1.2)*0.1+1.2),E21/D21))))</f>
        <v>1.043864322500444</v>
      </c>
      <c r="G21" s="4">
        <v>10</v>
      </c>
      <c r="H21" s="4">
        <v>167</v>
      </c>
      <c r="I21" s="4">
        <v>192</v>
      </c>
      <c r="J21" s="51">
        <f t="shared" si="4"/>
        <v>1.1497005988023952</v>
      </c>
      <c r="K21" s="4">
        <v>15</v>
      </c>
      <c r="L21" s="24">
        <f t="shared" si="5"/>
        <v>1.0766900630582963</v>
      </c>
      <c r="M21" s="46">
        <v>53392</v>
      </c>
      <c r="N21" s="19">
        <f t="shared" si="6"/>
        <v>53392</v>
      </c>
      <c r="O21" s="19">
        <f t="shared" ref="O21:O45" si="20">ROUND(L21*N21,1)</f>
        <v>57486.6</v>
      </c>
      <c r="P21" s="19">
        <f t="shared" ref="P21:P46" si="21">O21-N21</f>
        <v>4094.5999999999985</v>
      </c>
      <c r="Q21" s="19">
        <v>1393.2</v>
      </c>
      <c r="R21" s="19">
        <f t="shared" si="9"/>
        <v>56093.4</v>
      </c>
      <c r="S21" s="19">
        <v>4663.2</v>
      </c>
      <c r="T21" s="19"/>
      <c r="U21" s="19">
        <v>4663.2</v>
      </c>
      <c r="V21" s="19"/>
      <c r="W21" s="19">
        <v>4659.8999999999996</v>
      </c>
      <c r="X21" s="19">
        <v>6438.4</v>
      </c>
      <c r="Y21" s="19">
        <v>4548.8999999999996</v>
      </c>
      <c r="Z21" s="19">
        <v>4811.2</v>
      </c>
      <c r="AA21" s="19">
        <v>1187</v>
      </c>
      <c r="AB21" s="19">
        <v>4623.6000000000004</v>
      </c>
      <c r="AC21" s="19">
        <v>4623.5</v>
      </c>
      <c r="AD21" s="19">
        <v>8595.9</v>
      </c>
      <c r="AE21" s="19">
        <f t="shared" si="10"/>
        <v>7278.6</v>
      </c>
      <c r="AF21" s="42"/>
      <c r="AG21" s="42"/>
      <c r="AH21" s="43"/>
      <c r="AI21" s="19">
        <f t="shared" si="11"/>
        <v>7278.6</v>
      </c>
      <c r="AJ21" s="19">
        <f t="shared" si="17"/>
        <v>4577.2</v>
      </c>
      <c r="AK21" s="19">
        <f t="shared" si="18"/>
        <v>2701.4000000000005</v>
      </c>
      <c r="AL21" s="59"/>
      <c r="AM21" s="1"/>
      <c r="AN21" s="1"/>
      <c r="AO21" s="1"/>
      <c r="AP21" s="1"/>
      <c r="AQ21" s="1"/>
      <c r="AR21" s="1"/>
      <c r="AS21" s="1"/>
      <c r="AT21" s="1"/>
    </row>
    <row r="22" spans="1:46" s="2" customFormat="1" ht="17.100000000000001" customHeight="1">
      <c r="A22" s="6" t="s">
        <v>19</v>
      </c>
      <c r="B22" s="4">
        <v>1</v>
      </c>
      <c r="C22" s="4">
        <v>10</v>
      </c>
      <c r="D22" s="19">
        <v>4848</v>
      </c>
      <c r="E22" s="19">
        <v>5413.7</v>
      </c>
      <c r="F22" s="51">
        <f t="shared" si="19"/>
        <v>1.1166872937293728</v>
      </c>
      <c r="G22" s="4">
        <v>10</v>
      </c>
      <c r="H22" s="4">
        <v>150</v>
      </c>
      <c r="I22" s="4">
        <v>166</v>
      </c>
      <c r="J22" s="51">
        <f t="shared" si="4"/>
        <v>1.1066666666666667</v>
      </c>
      <c r="K22" s="4">
        <v>15</v>
      </c>
      <c r="L22" s="24">
        <f t="shared" si="5"/>
        <v>1.0790535124941065</v>
      </c>
      <c r="M22" s="46">
        <v>37170</v>
      </c>
      <c r="N22" s="19">
        <f t="shared" si="6"/>
        <v>37170</v>
      </c>
      <c r="O22" s="19">
        <f t="shared" si="20"/>
        <v>40108.400000000001</v>
      </c>
      <c r="P22" s="19">
        <f t="shared" si="21"/>
        <v>2938.4000000000015</v>
      </c>
      <c r="Q22" s="19">
        <v>2244</v>
      </c>
      <c r="R22" s="19">
        <f t="shared" si="9"/>
        <v>37864.400000000001</v>
      </c>
      <c r="S22" s="19">
        <v>2893.7</v>
      </c>
      <c r="T22" s="19"/>
      <c r="U22" s="19">
        <v>3210.7</v>
      </c>
      <c r="V22" s="19"/>
      <c r="W22" s="19">
        <v>3612.4</v>
      </c>
      <c r="X22" s="19">
        <v>2418.3000000000002</v>
      </c>
      <c r="Y22" s="19">
        <v>2136.3000000000002</v>
      </c>
      <c r="Z22" s="19">
        <v>2526.9</v>
      </c>
      <c r="AA22" s="19">
        <v>4777.6000000000004</v>
      </c>
      <c r="AB22" s="19">
        <v>3402.7</v>
      </c>
      <c r="AC22" s="19">
        <v>3402.8</v>
      </c>
      <c r="AD22" s="19">
        <v>4332</v>
      </c>
      <c r="AE22" s="19">
        <f t="shared" si="10"/>
        <v>5151</v>
      </c>
      <c r="AF22" s="42"/>
      <c r="AG22" s="42"/>
      <c r="AH22" s="43"/>
      <c r="AI22" s="19">
        <f t="shared" si="11"/>
        <v>5151</v>
      </c>
      <c r="AJ22" s="19">
        <f t="shared" si="17"/>
        <v>4456.6000000000004</v>
      </c>
      <c r="AK22" s="19">
        <f t="shared" si="18"/>
        <v>694.39999999999964</v>
      </c>
      <c r="AL22" s="59"/>
      <c r="AM22" s="1"/>
      <c r="AN22" s="1"/>
      <c r="AO22" s="1"/>
      <c r="AP22" s="1"/>
      <c r="AQ22" s="1"/>
      <c r="AR22" s="1"/>
      <c r="AS22" s="1"/>
      <c r="AT22" s="1"/>
    </row>
    <row r="23" spans="1:46" s="2" customFormat="1" ht="17.100000000000001" customHeight="1">
      <c r="A23" s="6" t="s">
        <v>20</v>
      </c>
      <c r="B23" s="4">
        <v>1</v>
      </c>
      <c r="C23" s="4">
        <v>10</v>
      </c>
      <c r="D23" s="19">
        <v>5106</v>
      </c>
      <c r="E23" s="19">
        <v>5543.6</v>
      </c>
      <c r="F23" s="51">
        <f t="shared" si="19"/>
        <v>1.0857030943987467</v>
      </c>
      <c r="G23" s="4">
        <v>10</v>
      </c>
      <c r="H23" s="4">
        <v>183</v>
      </c>
      <c r="I23" s="4">
        <v>191</v>
      </c>
      <c r="J23" s="51">
        <f t="shared" si="4"/>
        <v>1.0437158469945356</v>
      </c>
      <c r="K23" s="4">
        <v>15</v>
      </c>
      <c r="L23" s="24">
        <f t="shared" si="5"/>
        <v>1.0432219613972999</v>
      </c>
      <c r="M23" s="46">
        <v>42710</v>
      </c>
      <c r="N23" s="19">
        <f t="shared" si="6"/>
        <v>42710</v>
      </c>
      <c r="O23" s="19">
        <f t="shared" si="20"/>
        <v>44556</v>
      </c>
      <c r="P23" s="19">
        <f t="shared" si="21"/>
        <v>1846</v>
      </c>
      <c r="Q23" s="19">
        <v>3983</v>
      </c>
      <c r="R23" s="19">
        <f t="shared" si="9"/>
        <v>40573</v>
      </c>
      <c r="S23" s="19">
        <v>3488.5</v>
      </c>
      <c r="T23" s="19"/>
      <c r="U23" s="19">
        <v>3488.4</v>
      </c>
      <c r="V23" s="19"/>
      <c r="W23" s="19">
        <v>4252.1000000000004</v>
      </c>
      <c r="X23" s="19">
        <v>4985.8</v>
      </c>
      <c r="Y23" s="19">
        <v>2460.6</v>
      </c>
      <c r="Z23" s="19">
        <v>2756.8</v>
      </c>
      <c r="AA23" s="19">
        <v>1135.3</v>
      </c>
      <c r="AB23" s="19">
        <v>3793</v>
      </c>
      <c r="AC23" s="19">
        <v>3792.9</v>
      </c>
      <c r="AD23" s="19">
        <v>4703.7</v>
      </c>
      <c r="AE23" s="19">
        <f t="shared" si="10"/>
        <v>5715.9</v>
      </c>
      <c r="AF23" s="42"/>
      <c r="AG23" s="42"/>
      <c r="AH23" s="43"/>
      <c r="AI23" s="19">
        <f t="shared" si="11"/>
        <v>5715.9</v>
      </c>
      <c r="AJ23" s="19">
        <f t="shared" si="17"/>
        <v>5715.9</v>
      </c>
      <c r="AK23" s="19">
        <f t="shared" si="18"/>
        <v>0</v>
      </c>
      <c r="AL23" s="59"/>
      <c r="AM23" s="1"/>
      <c r="AN23" s="1"/>
      <c r="AO23" s="1"/>
      <c r="AP23" s="1"/>
      <c r="AQ23" s="1"/>
      <c r="AR23" s="1"/>
      <c r="AS23" s="1"/>
      <c r="AT23" s="1"/>
    </row>
    <row r="24" spans="1:46" s="2" customFormat="1" ht="17.100000000000001" customHeight="1">
      <c r="A24" s="6" t="s">
        <v>21</v>
      </c>
      <c r="B24" s="4">
        <v>1</v>
      </c>
      <c r="C24" s="4">
        <v>10</v>
      </c>
      <c r="D24" s="19">
        <v>3762</v>
      </c>
      <c r="E24" s="19">
        <v>4169.8</v>
      </c>
      <c r="F24" s="51">
        <f t="shared" si="19"/>
        <v>1.1083997873471558</v>
      </c>
      <c r="G24" s="4">
        <v>10</v>
      </c>
      <c r="H24" s="4">
        <v>157</v>
      </c>
      <c r="I24" s="4">
        <v>153</v>
      </c>
      <c r="J24" s="51">
        <f t="shared" si="4"/>
        <v>0.97452229299363058</v>
      </c>
      <c r="K24" s="4">
        <v>15</v>
      </c>
      <c r="L24" s="24">
        <f t="shared" si="5"/>
        <v>1.0200523505250292</v>
      </c>
      <c r="M24" s="46">
        <v>51674</v>
      </c>
      <c r="N24" s="19">
        <f t="shared" si="6"/>
        <v>51674</v>
      </c>
      <c r="O24" s="19">
        <f t="shared" si="20"/>
        <v>52710.2</v>
      </c>
      <c r="P24" s="19">
        <f t="shared" si="21"/>
        <v>1036.1999999999971</v>
      </c>
      <c r="Q24" s="19">
        <v>56.7</v>
      </c>
      <c r="R24" s="19">
        <f t="shared" si="9"/>
        <v>52653.5</v>
      </c>
      <c r="S24" s="19">
        <v>3662.2</v>
      </c>
      <c r="T24" s="19"/>
      <c r="U24" s="19">
        <v>3662.2</v>
      </c>
      <c r="V24" s="19"/>
      <c r="W24" s="19">
        <v>6807.3</v>
      </c>
      <c r="X24" s="19">
        <v>5343.8</v>
      </c>
      <c r="Y24" s="19">
        <v>4846.2</v>
      </c>
      <c r="Z24" s="19">
        <v>4915.8</v>
      </c>
      <c r="AA24" s="19">
        <v>2927.3</v>
      </c>
      <c r="AB24" s="19">
        <v>4603.1000000000004</v>
      </c>
      <c r="AC24" s="19">
        <v>4603.1000000000004</v>
      </c>
      <c r="AD24" s="19">
        <v>4785.3</v>
      </c>
      <c r="AE24" s="19">
        <f t="shared" si="10"/>
        <v>6497.2</v>
      </c>
      <c r="AF24" s="42"/>
      <c r="AG24" s="42"/>
      <c r="AH24" s="43"/>
      <c r="AI24" s="19">
        <f t="shared" si="11"/>
        <v>6497.2</v>
      </c>
      <c r="AJ24" s="19">
        <f t="shared" si="17"/>
        <v>5517.7</v>
      </c>
      <c r="AK24" s="19">
        <f t="shared" si="18"/>
        <v>979.5</v>
      </c>
      <c r="AL24" s="59"/>
      <c r="AM24" s="1"/>
      <c r="AN24" s="1"/>
      <c r="AO24" s="1"/>
      <c r="AP24" s="1"/>
      <c r="AQ24" s="1"/>
      <c r="AR24" s="1"/>
      <c r="AS24" s="1"/>
      <c r="AT24" s="1"/>
    </row>
    <row r="25" spans="1:46" s="2" customFormat="1" ht="17.100000000000001" customHeight="1">
      <c r="A25" s="6" t="s">
        <v>22</v>
      </c>
      <c r="B25" s="4">
        <v>1</v>
      </c>
      <c r="C25" s="4">
        <v>10</v>
      </c>
      <c r="D25" s="19">
        <v>5686</v>
      </c>
      <c r="E25" s="19">
        <v>6171.9</v>
      </c>
      <c r="F25" s="51">
        <f t="shared" si="19"/>
        <v>1.0854555047485051</v>
      </c>
      <c r="G25" s="4">
        <v>10</v>
      </c>
      <c r="H25" s="4">
        <v>183</v>
      </c>
      <c r="I25" s="4">
        <v>184</v>
      </c>
      <c r="J25" s="51">
        <f t="shared" si="4"/>
        <v>1.0054644808743169</v>
      </c>
      <c r="K25" s="4">
        <v>15</v>
      </c>
      <c r="L25" s="24">
        <f t="shared" si="5"/>
        <v>1.0267577788742801</v>
      </c>
      <c r="M25" s="46">
        <v>49376</v>
      </c>
      <c r="N25" s="19">
        <f t="shared" si="6"/>
        <v>49376</v>
      </c>
      <c r="O25" s="19">
        <f t="shared" si="20"/>
        <v>50697.2</v>
      </c>
      <c r="P25" s="19">
        <f t="shared" si="21"/>
        <v>1321.1999999999971</v>
      </c>
      <c r="Q25" s="19">
        <v>3669.3</v>
      </c>
      <c r="R25" s="19">
        <f t="shared" si="9"/>
        <v>47027.899999999994</v>
      </c>
      <c r="S25" s="19">
        <v>4143.2</v>
      </c>
      <c r="T25" s="19"/>
      <c r="U25" s="19">
        <v>4143.2</v>
      </c>
      <c r="V25" s="19"/>
      <c r="W25" s="19">
        <v>4782.5</v>
      </c>
      <c r="X25" s="19">
        <v>5781.4</v>
      </c>
      <c r="Y25" s="19">
        <v>3244.8</v>
      </c>
      <c r="Z25" s="19">
        <v>3513.4</v>
      </c>
      <c r="AA25" s="19">
        <v>1076.7</v>
      </c>
      <c r="AB25" s="19">
        <v>4336.3</v>
      </c>
      <c r="AC25" s="19">
        <v>4336.3</v>
      </c>
      <c r="AD25" s="19">
        <v>5161.8</v>
      </c>
      <c r="AE25" s="19">
        <f t="shared" si="10"/>
        <v>6508.3</v>
      </c>
      <c r="AF25" s="43"/>
      <c r="AG25" s="42"/>
      <c r="AH25" s="43"/>
      <c r="AI25" s="19">
        <f t="shared" si="11"/>
        <v>6508.3</v>
      </c>
      <c r="AJ25" s="19">
        <f t="shared" si="17"/>
        <v>6508.3</v>
      </c>
      <c r="AK25" s="19">
        <f t="shared" si="18"/>
        <v>0</v>
      </c>
      <c r="AL25" s="59"/>
      <c r="AM25" s="1"/>
      <c r="AN25" s="1"/>
      <c r="AO25" s="1"/>
      <c r="AP25" s="1"/>
      <c r="AQ25" s="1"/>
      <c r="AR25" s="1"/>
      <c r="AS25" s="1"/>
      <c r="AT25" s="1"/>
    </row>
    <row r="26" spans="1:46" s="2" customFormat="1" ht="17.100000000000001" customHeight="1">
      <c r="A26" s="6" t="s">
        <v>23</v>
      </c>
      <c r="B26" s="4">
        <v>1</v>
      </c>
      <c r="C26" s="4">
        <v>10</v>
      </c>
      <c r="D26" s="19">
        <v>49531</v>
      </c>
      <c r="E26" s="19">
        <v>54735.9</v>
      </c>
      <c r="F26" s="51">
        <f t="shared" si="19"/>
        <v>1.1050836849649714</v>
      </c>
      <c r="G26" s="4">
        <v>10</v>
      </c>
      <c r="H26" s="4">
        <v>137</v>
      </c>
      <c r="I26" s="4">
        <v>153</v>
      </c>
      <c r="J26" s="51">
        <f t="shared" si="4"/>
        <v>1.1167883211678833</v>
      </c>
      <c r="K26" s="4">
        <v>15</v>
      </c>
      <c r="L26" s="24">
        <f t="shared" si="5"/>
        <v>1.0800760476333704</v>
      </c>
      <c r="M26" s="46">
        <v>120465</v>
      </c>
      <c r="N26" s="19">
        <f t="shared" si="6"/>
        <v>120465</v>
      </c>
      <c r="O26" s="19">
        <f t="shared" si="20"/>
        <v>130111.4</v>
      </c>
      <c r="P26" s="19">
        <f t="shared" si="21"/>
        <v>9646.3999999999942</v>
      </c>
      <c r="Q26" s="19">
        <v>2726.5</v>
      </c>
      <c r="R26" s="19">
        <f t="shared" si="9"/>
        <v>127384.9</v>
      </c>
      <c r="S26" s="19">
        <v>10140.5</v>
      </c>
      <c r="T26" s="19"/>
      <c r="U26" s="19">
        <v>10140.4</v>
      </c>
      <c r="V26" s="19"/>
      <c r="W26" s="19">
        <v>10550.2</v>
      </c>
      <c r="X26" s="19">
        <v>11094</v>
      </c>
      <c r="Y26" s="19">
        <v>9390.7000000000007</v>
      </c>
      <c r="Z26" s="19">
        <v>10040.4</v>
      </c>
      <c r="AA26" s="19">
        <v>8471.7999999999993</v>
      </c>
      <c r="AB26" s="19">
        <v>10364.9</v>
      </c>
      <c r="AC26" s="19">
        <v>11312.5</v>
      </c>
      <c r="AD26" s="19">
        <v>16405.099999999999</v>
      </c>
      <c r="AE26" s="19">
        <f t="shared" si="10"/>
        <v>19474.400000000001</v>
      </c>
      <c r="AF26" s="42"/>
      <c r="AG26" s="42"/>
      <c r="AH26" s="43"/>
      <c r="AI26" s="19">
        <f t="shared" si="11"/>
        <v>19474.400000000001</v>
      </c>
      <c r="AJ26" s="19">
        <f t="shared" si="17"/>
        <v>12554.5</v>
      </c>
      <c r="AK26" s="19">
        <f t="shared" si="18"/>
        <v>6919.9000000000015</v>
      </c>
      <c r="AL26" s="59"/>
      <c r="AM26" s="1"/>
      <c r="AN26" s="1"/>
      <c r="AO26" s="1"/>
      <c r="AP26" s="1"/>
      <c r="AQ26" s="1"/>
      <c r="AR26" s="1"/>
      <c r="AS26" s="1"/>
      <c r="AT26" s="1"/>
    </row>
    <row r="27" spans="1:46" s="2" customFormat="1" ht="16.5" customHeight="1">
      <c r="A27" s="6" t="s">
        <v>24</v>
      </c>
      <c r="B27" s="4">
        <v>1</v>
      </c>
      <c r="C27" s="4">
        <v>10</v>
      </c>
      <c r="D27" s="19">
        <v>2494</v>
      </c>
      <c r="E27" s="19">
        <v>2954.3</v>
      </c>
      <c r="F27" s="51">
        <f t="shared" si="19"/>
        <v>1.1845629510825983</v>
      </c>
      <c r="G27" s="4">
        <v>10</v>
      </c>
      <c r="H27" s="4">
        <v>156</v>
      </c>
      <c r="I27" s="4">
        <v>160</v>
      </c>
      <c r="J27" s="51">
        <f t="shared" si="4"/>
        <v>1.0256410256410255</v>
      </c>
      <c r="K27" s="4">
        <v>15</v>
      </c>
      <c r="L27" s="24">
        <f t="shared" si="5"/>
        <v>1.0637212827268963</v>
      </c>
      <c r="M27" s="46">
        <v>21954</v>
      </c>
      <c r="N27" s="19">
        <f t="shared" si="6"/>
        <v>21954</v>
      </c>
      <c r="O27" s="19">
        <f t="shared" si="20"/>
        <v>23352.9</v>
      </c>
      <c r="P27" s="19">
        <f t="shared" si="21"/>
        <v>1398.9000000000015</v>
      </c>
      <c r="Q27" s="19">
        <v>856.4</v>
      </c>
      <c r="R27" s="19">
        <f t="shared" si="9"/>
        <v>22496.5</v>
      </c>
      <c r="S27" s="19">
        <v>1811.1</v>
      </c>
      <c r="T27" s="19"/>
      <c r="U27" s="19">
        <v>1811.1</v>
      </c>
      <c r="V27" s="19"/>
      <c r="W27" s="19">
        <v>1919.1</v>
      </c>
      <c r="X27" s="19">
        <v>2194.5</v>
      </c>
      <c r="Y27" s="19">
        <v>1591.5</v>
      </c>
      <c r="Z27" s="19">
        <v>1906.1</v>
      </c>
      <c r="AA27" s="19">
        <v>963.5</v>
      </c>
      <c r="AB27" s="19">
        <v>1864.7</v>
      </c>
      <c r="AC27" s="19">
        <v>1864.8</v>
      </c>
      <c r="AD27" s="19">
        <v>3617.5</v>
      </c>
      <c r="AE27" s="19">
        <f t="shared" si="10"/>
        <v>2952.6</v>
      </c>
      <c r="AF27" s="42"/>
      <c r="AG27" s="42"/>
      <c r="AH27" s="43"/>
      <c r="AI27" s="19">
        <f t="shared" si="11"/>
        <v>2952.6</v>
      </c>
      <c r="AJ27" s="19">
        <f t="shared" si="17"/>
        <v>2410.1</v>
      </c>
      <c r="AK27" s="19">
        <f t="shared" si="18"/>
        <v>542.5</v>
      </c>
      <c r="AL27" s="59"/>
      <c r="AM27" s="1"/>
      <c r="AN27" s="1"/>
      <c r="AO27" s="1"/>
      <c r="AP27" s="1"/>
      <c r="AQ27" s="1"/>
      <c r="AR27" s="1"/>
      <c r="AS27" s="1"/>
      <c r="AT27" s="1"/>
    </row>
    <row r="28" spans="1:46" s="2" customFormat="1" ht="16.5" customHeight="1">
      <c r="A28" s="6" t="s">
        <v>25</v>
      </c>
      <c r="B28" s="4">
        <v>1</v>
      </c>
      <c r="C28" s="4">
        <v>10</v>
      </c>
      <c r="D28" s="19">
        <v>2609</v>
      </c>
      <c r="E28" s="19">
        <v>2902.5</v>
      </c>
      <c r="F28" s="51">
        <f t="shared" si="19"/>
        <v>1.1124952088922959</v>
      </c>
      <c r="G28" s="4">
        <v>10</v>
      </c>
      <c r="H28" s="4">
        <v>174</v>
      </c>
      <c r="I28" s="4">
        <v>189</v>
      </c>
      <c r="J28" s="51">
        <f t="shared" si="4"/>
        <v>1.0862068965517242</v>
      </c>
      <c r="K28" s="4">
        <v>15</v>
      </c>
      <c r="L28" s="24">
        <f t="shared" si="5"/>
        <v>1.0690873010628235</v>
      </c>
      <c r="M28" s="46">
        <v>46056</v>
      </c>
      <c r="N28" s="19">
        <f t="shared" si="6"/>
        <v>46056</v>
      </c>
      <c r="O28" s="19">
        <f t="shared" si="20"/>
        <v>49237.9</v>
      </c>
      <c r="P28" s="19">
        <f t="shared" si="21"/>
        <v>3181.9000000000015</v>
      </c>
      <c r="Q28" s="19">
        <v>3591</v>
      </c>
      <c r="R28" s="19">
        <f t="shared" si="9"/>
        <v>45646.9</v>
      </c>
      <c r="S28" s="19">
        <v>3372.6</v>
      </c>
      <c r="T28" s="19"/>
      <c r="U28" s="19">
        <v>3372.7</v>
      </c>
      <c r="V28" s="19"/>
      <c r="W28" s="19">
        <v>5332.2</v>
      </c>
      <c r="X28" s="19">
        <v>5317.3</v>
      </c>
      <c r="Y28" s="19">
        <v>2912.4</v>
      </c>
      <c r="Z28" s="19">
        <v>3170.9</v>
      </c>
      <c r="AA28" s="19">
        <v>1690.3</v>
      </c>
      <c r="AB28" s="19">
        <v>4108.3999999999996</v>
      </c>
      <c r="AC28" s="19">
        <v>4108.6000000000004</v>
      </c>
      <c r="AD28" s="19">
        <v>5439.1</v>
      </c>
      <c r="AE28" s="19">
        <f t="shared" si="10"/>
        <v>6822.4</v>
      </c>
      <c r="AF28" s="42"/>
      <c r="AG28" s="42"/>
      <c r="AH28" s="43"/>
      <c r="AI28" s="19">
        <f t="shared" si="11"/>
        <v>6822.4</v>
      </c>
      <c r="AJ28" s="19">
        <f t="shared" si="17"/>
        <v>6822.4</v>
      </c>
      <c r="AK28" s="19">
        <f t="shared" si="18"/>
        <v>0</v>
      </c>
      <c r="AL28" s="59"/>
      <c r="AM28" s="1"/>
      <c r="AN28" s="1"/>
      <c r="AO28" s="1"/>
      <c r="AP28" s="1"/>
      <c r="AQ28" s="1"/>
      <c r="AR28" s="1"/>
      <c r="AS28" s="1"/>
      <c r="AT28" s="1"/>
    </row>
    <row r="29" spans="1:46" s="2" customFormat="1" ht="16.5" customHeight="1">
      <c r="A29" s="6" t="s">
        <v>26</v>
      </c>
      <c r="B29" s="4">
        <v>1</v>
      </c>
      <c r="C29" s="4">
        <v>10</v>
      </c>
      <c r="D29" s="19">
        <v>2322</v>
      </c>
      <c r="E29" s="19">
        <v>2668.1</v>
      </c>
      <c r="F29" s="51">
        <f t="shared" si="19"/>
        <v>1.1490525409130059</v>
      </c>
      <c r="G29" s="4">
        <v>10</v>
      </c>
      <c r="H29" s="4">
        <v>141</v>
      </c>
      <c r="I29" s="4">
        <v>139</v>
      </c>
      <c r="J29" s="51">
        <f t="shared" si="4"/>
        <v>0.98581560283687941</v>
      </c>
      <c r="K29" s="4">
        <v>15</v>
      </c>
      <c r="L29" s="24">
        <f t="shared" si="5"/>
        <v>1.0365074129052358</v>
      </c>
      <c r="M29" s="46">
        <v>35865</v>
      </c>
      <c r="N29" s="19">
        <f t="shared" si="6"/>
        <v>35865</v>
      </c>
      <c r="O29" s="19">
        <f t="shared" si="20"/>
        <v>37174.300000000003</v>
      </c>
      <c r="P29" s="19">
        <f t="shared" si="21"/>
        <v>1309.3000000000029</v>
      </c>
      <c r="Q29" s="19">
        <v>2496.8000000000002</v>
      </c>
      <c r="R29" s="19">
        <f t="shared" si="9"/>
        <v>34677.5</v>
      </c>
      <c r="S29" s="19">
        <v>2134.6</v>
      </c>
      <c r="T29" s="19"/>
      <c r="U29" s="19">
        <v>2134.6999999999998</v>
      </c>
      <c r="V29" s="19"/>
      <c r="W29" s="19">
        <v>2310.6999999999998</v>
      </c>
      <c r="X29" s="19">
        <v>3024.9</v>
      </c>
      <c r="Y29" s="19">
        <v>1402.4</v>
      </c>
      <c r="Z29" s="19">
        <v>1792.8</v>
      </c>
      <c r="AA29" s="19">
        <v>352</v>
      </c>
      <c r="AB29" s="19">
        <v>2235.6</v>
      </c>
      <c r="AC29" s="19">
        <v>2235.5</v>
      </c>
      <c r="AD29" s="19">
        <v>12875.8</v>
      </c>
      <c r="AE29" s="19">
        <f t="shared" si="10"/>
        <v>4178.5</v>
      </c>
      <c r="AF29" s="43"/>
      <c r="AG29" s="42"/>
      <c r="AH29" s="43"/>
      <c r="AI29" s="19">
        <f t="shared" si="11"/>
        <v>4178.5</v>
      </c>
      <c r="AJ29" s="19">
        <f t="shared" si="17"/>
        <v>4178.5</v>
      </c>
      <c r="AK29" s="19">
        <f t="shared" si="18"/>
        <v>0</v>
      </c>
      <c r="AL29" s="59"/>
      <c r="AM29" s="1"/>
      <c r="AN29" s="1"/>
      <c r="AO29" s="1"/>
      <c r="AP29" s="1"/>
      <c r="AQ29" s="1"/>
      <c r="AR29" s="1"/>
      <c r="AS29" s="1"/>
      <c r="AT29" s="1"/>
    </row>
    <row r="30" spans="1:46" s="2" customFormat="1" ht="16.5" customHeight="1">
      <c r="A30" s="6" t="s">
        <v>27</v>
      </c>
      <c r="B30" s="4">
        <v>1</v>
      </c>
      <c r="C30" s="4">
        <v>10</v>
      </c>
      <c r="D30" s="19">
        <v>7393</v>
      </c>
      <c r="E30" s="19">
        <v>8647.7000000000007</v>
      </c>
      <c r="F30" s="51">
        <f t="shared" si="19"/>
        <v>1.1697145948870553</v>
      </c>
      <c r="G30" s="4">
        <v>10</v>
      </c>
      <c r="H30" s="4">
        <v>136</v>
      </c>
      <c r="I30" s="4">
        <v>198</v>
      </c>
      <c r="J30" s="51">
        <f t="shared" si="4"/>
        <v>1.2255882352941176</v>
      </c>
      <c r="K30" s="4">
        <v>15</v>
      </c>
      <c r="L30" s="24">
        <f t="shared" si="5"/>
        <v>1.1451705565223518</v>
      </c>
      <c r="M30" s="46">
        <v>35463</v>
      </c>
      <c r="N30" s="19">
        <f t="shared" si="6"/>
        <v>35463</v>
      </c>
      <c r="O30" s="19">
        <f t="shared" si="20"/>
        <v>40611.199999999997</v>
      </c>
      <c r="P30" s="19">
        <f t="shared" si="21"/>
        <v>5148.1999999999971</v>
      </c>
      <c r="Q30" s="19">
        <v>0</v>
      </c>
      <c r="R30" s="19">
        <f t="shared" si="9"/>
        <v>40611.199999999997</v>
      </c>
      <c r="S30" s="19">
        <v>3107.5</v>
      </c>
      <c r="T30" s="19"/>
      <c r="U30" s="19">
        <v>3107.6</v>
      </c>
      <c r="V30" s="19"/>
      <c r="W30" s="19">
        <v>3000.2</v>
      </c>
      <c r="X30" s="19">
        <v>1411.1</v>
      </c>
      <c r="Y30" s="19">
        <v>2656.6</v>
      </c>
      <c r="Z30" s="19">
        <v>3258.3</v>
      </c>
      <c r="AA30" s="19">
        <v>7981.3</v>
      </c>
      <c r="AB30" s="19">
        <v>3503.2</v>
      </c>
      <c r="AC30" s="19">
        <v>3503.2</v>
      </c>
      <c r="AD30" s="19">
        <v>4057.7</v>
      </c>
      <c r="AE30" s="19">
        <f t="shared" si="10"/>
        <v>5024.5</v>
      </c>
      <c r="AF30" s="42"/>
      <c r="AG30" s="42"/>
      <c r="AH30" s="43"/>
      <c r="AI30" s="19">
        <f t="shared" si="11"/>
        <v>5024.5</v>
      </c>
      <c r="AJ30" s="19">
        <f>ROUND(IF((N30-SUM(S30:AD30)-AE30+1403.7)&gt;0,AE30,N30-SUM(S30:AD30)+1403.7),1)</f>
        <v>1280</v>
      </c>
      <c r="AK30" s="19">
        <f>AI30-AJ30</f>
        <v>3744.5</v>
      </c>
      <c r="AL30" s="59"/>
      <c r="AM30" s="1"/>
      <c r="AN30" s="1"/>
      <c r="AO30" s="1"/>
      <c r="AP30" s="1"/>
      <c r="AQ30" s="1"/>
      <c r="AR30" s="1"/>
      <c r="AS30" s="1"/>
      <c r="AT30" s="1"/>
    </row>
    <row r="31" spans="1:46" s="2" customFormat="1" ht="16.5" customHeight="1">
      <c r="A31" s="6" t="s">
        <v>28</v>
      </c>
      <c r="B31" s="4">
        <v>1</v>
      </c>
      <c r="C31" s="4">
        <v>10</v>
      </c>
      <c r="D31" s="19">
        <v>13545</v>
      </c>
      <c r="E31" s="19">
        <v>14372.7</v>
      </c>
      <c r="F31" s="51">
        <f t="shared" si="19"/>
        <v>1.0611074197120709</v>
      </c>
      <c r="G31" s="4">
        <v>10</v>
      </c>
      <c r="H31" s="4">
        <v>182</v>
      </c>
      <c r="I31" s="4">
        <v>192</v>
      </c>
      <c r="J31" s="51">
        <f t="shared" si="4"/>
        <v>1.054945054945055</v>
      </c>
      <c r="K31" s="4">
        <v>15</v>
      </c>
      <c r="L31" s="24">
        <f t="shared" si="5"/>
        <v>1.0410071434656152</v>
      </c>
      <c r="M31" s="46">
        <v>72480</v>
      </c>
      <c r="N31" s="19">
        <f t="shared" si="6"/>
        <v>72480</v>
      </c>
      <c r="O31" s="19">
        <f t="shared" si="20"/>
        <v>75452.2</v>
      </c>
      <c r="P31" s="19">
        <f t="shared" si="21"/>
        <v>2972.1999999999971</v>
      </c>
      <c r="Q31" s="19">
        <v>0</v>
      </c>
      <c r="R31" s="19">
        <f t="shared" si="9"/>
        <v>75452.2</v>
      </c>
      <c r="S31" s="19">
        <v>6200.2</v>
      </c>
      <c r="T31" s="19"/>
      <c r="U31" s="19">
        <v>6200.2</v>
      </c>
      <c r="V31" s="19"/>
      <c r="W31" s="19">
        <v>6369.9</v>
      </c>
      <c r="X31" s="19">
        <v>8390.1</v>
      </c>
      <c r="Y31" s="19">
        <v>6790.1</v>
      </c>
      <c r="Z31" s="19">
        <v>7145.9</v>
      </c>
      <c r="AA31" s="19">
        <v>2556.6</v>
      </c>
      <c r="AB31" s="19">
        <v>6236.2</v>
      </c>
      <c r="AC31" s="19">
        <v>6236.1</v>
      </c>
      <c r="AD31" s="19">
        <v>8936.7000000000007</v>
      </c>
      <c r="AE31" s="19">
        <f t="shared" si="10"/>
        <v>10390.200000000001</v>
      </c>
      <c r="AF31" s="42"/>
      <c r="AG31" s="42"/>
      <c r="AH31" s="43"/>
      <c r="AI31" s="19">
        <f t="shared" si="11"/>
        <v>10390.200000000001</v>
      </c>
      <c r="AJ31" s="19">
        <f t="shared" si="17"/>
        <v>7418</v>
      </c>
      <c r="AK31" s="19">
        <f t="shared" si="18"/>
        <v>2972.2000000000007</v>
      </c>
      <c r="AL31" s="59"/>
      <c r="AM31" s="1"/>
      <c r="AN31" s="1"/>
      <c r="AO31" s="1"/>
      <c r="AP31" s="1"/>
      <c r="AQ31" s="1"/>
      <c r="AR31" s="1"/>
      <c r="AS31" s="1"/>
      <c r="AT31" s="1"/>
    </row>
    <row r="32" spans="1:46" s="2" customFormat="1" ht="17.100000000000001" customHeight="1">
      <c r="A32" s="6" t="s">
        <v>29</v>
      </c>
      <c r="B32" s="4">
        <v>1</v>
      </c>
      <c r="C32" s="4">
        <v>10</v>
      </c>
      <c r="D32" s="19">
        <v>3164</v>
      </c>
      <c r="E32" s="19">
        <v>3605.7</v>
      </c>
      <c r="F32" s="51">
        <f t="shared" si="19"/>
        <v>1.1396017699115044</v>
      </c>
      <c r="G32" s="4">
        <v>10</v>
      </c>
      <c r="H32" s="4">
        <v>177</v>
      </c>
      <c r="I32" s="4">
        <v>180</v>
      </c>
      <c r="J32" s="51">
        <f t="shared" si="4"/>
        <v>1.0169491525423728</v>
      </c>
      <c r="K32" s="4">
        <v>15</v>
      </c>
      <c r="L32" s="24">
        <f t="shared" si="5"/>
        <v>1.0471501424928753</v>
      </c>
      <c r="M32" s="46">
        <v>59378</v>
      </c>
      <c r="N32" s="19">
        <f t="shared" si="6"/>
        <v>59378</v>
      </c>
      <c r="O32" s="19">
        <f t="shared" si="20"/>
        <v>62177.7</v>
      </c>
      <c r="P32" s="19">
        <f t="shared" si="21"/>
        <v>2799.6999999999971</v>
      </c>
      <c r="Q32" s="19">
        <v>3679.2</v>
      </c>
      <c r="R32" s="19">
        <f t="shared" si="9"/>
        <v>58498.5</v>
      </c>
      <c r="S32" s="19">
        <v>2693.2</v>
      </c>
      <c r="T32" s="19"/>
      <c r="U32" s="19">
        <v>2693.2</v>
      </c>
      <c r="V32" s="19">
        <v>5925</v>
      </c>
      <c r="W32" s="19">
        <v>0</v>
      </c>
      <c r="X32" s="19">
        <v>628.9</v>
      </c>
      <c r="Y32" s="19">
        <v>1513.3</v>
      </c>
      <c r="Z32" s="19">
        <v>1947</v>
      </c>
      <c r="AA32" s="19">
        <v>2390</v>
      </c>
      <c r="AB32" s="19">
        <v>3067.2</v>
      </c>
      <c r="AC32" s="19">
        <v>3067.1</v>
      </c>
      <c r="AD32" s="19">
        <v>27835.8</v>
      </c>
      <c r="AE32" s="19">
        <f t="shared" si="10"/>
        <v>6737.8</v>
      </c>
      <c r="AF32" s="42"/>
      <c r="AG32" s="42"/>
      <c r="AH32" s="43"/>
      <c r="AI32" s="19">
        <f t="shared" si="11"/>
        <v>6737.8</v>
      </c>
      <c r="AJ32" s="19">
        <f t="shared" si="17"/>
        <v>6737.8</v>
      </c>
      <c r="AK32" s="19">
        <f t="shared" si="18"/>
        <v>0</v>
      </c>
      <c r="AL32" s="59"/>
      <c r="AM32" s="1"/>
      <c r="AN32" s="1"/>
      <c r="AO32" s="1"/>
      <c r="AP32" s="1"/>
      <c r="AQ32" s="1"/>
      <c r="AR32" s="1"/>
      <c r="AS32" s="1"/>
      <c r="AT32" s="1"/>
    </row>
    <row r="33" spans="1:46" s="2" customFormat="1" ht="17.100000000000001" customHeight="1">
      <c r="A33" s="6" t="s">
        <v>30</v>
      </c>
      <c r="B33" s="4">
        <v>1</v>
      </c>
      <c r="C33" s="4">
        <v>10</v>
      </c>
      <c r="D33" s="19">
        <v>9813</v>
      </c>
      <c r="E33" s="19">
        <v>10084.1</v>
      </c>
      <c r="F33" s="51">
        <f t="shared" si="19"/>
        <v>1.0276266177519617</v>
      </c>
      <c r="G33" s="4">
        <v>10</v>
      </c>
      <c r="H33" s="4">
        <v>167</v>
      </c>
      <c r="I33" s="4">
        <v>152</v>
      </c>
      <c r="J33" s="51">
        <f t="shared" si="4"/>
        <v>0.91017964071856283</v>
      </c>
      <c r="K33" s="4">
        <v>15</v>
      </c>
      <c r="L33" s="24">
        <f t="shared" si="5"/>
        <v>0.96939887966565874</v>
      </c>
      <c r="M33" s="46">
        <v>47338</v>
      </c>
      <c r="N33" s="19">
        <f t="shared" si="6"/>
        <v>47338</v>
      </c>
      <c r="O33" s="19">
        <f t="shared" si="20"/>
        <v>45889.4</v>
      </c>
      <c r="P33" s="19">
        <f t="shared" si="21"/>
        <v>-1448.5999999999985</v>
      </c>
      <c r="Q33" s="19">
        <v>4012.6</v>
      </c>
      <c r="R33" s="19">
        <f t="shared" si="9"/>
        <v>41876.800000000003</v>
      </c>
      <c r="S33" s="19">
        <v>3975.7</v>
      </c>
      <c r="T33" s="19">
        <v>4000</v>
      </c>
      <c r="U33" s="19">
        <v>0</v>
      </c>
      <c r="V33" s="19"/>
      <c r="W33" s="19">
        <v>4005.7</v>
      </c>
      <c r="X33" s="19">
        <v>4702.3</v>
      </c>
      <c r="Y33" s="19">
        <v>2565.9</v>
      </c>
      <c r="Z33" s="19">
        <v>3025.3</v>
      </c>
      <c r="AA33" s="19">
        <v>2237.6999999999998</v>
      </c>
      <c r="AB33" s="19">
        <v>4075.1</v>
      </c>
      <c r="AC33" s="19">
        <v>4075</v>
      </c>
      <c r="AD33" s="19">
        <v>3255.1</v>
      </c>
      <c r="AE33" s="19">
        <f t="shared" si="10"/>
        <v>5959</v>
      </c>
      <c r="AF33" s="42"/>
      <c r="AG33" s="42"/>
      <c r="AH33" s="43"/>
      <c r="AI33" s="19">
        <f t="shared" si="11"/>
        <v>5959</v>
      </c>
      <c r="AJ33" s="19">
        <f t="shared" si="17"/>
        <v>5959</v>
      </c>
      <c r="AK33" s="19">
        <f t="shared" si="18"/>
        <v>0</v>
      </c>
      <c r="AL33" s="59"/>
      <c r="AM33" s="1"/>
      <c r="AN33" s="1"/>
      <c r="AO33" s="1"/>
      <c r="AP33" s="1"/>
      <c r="AQ33" s="1"/>
      <c r="AR33" s="1"/>
      <c r="AS33" s="1"/>
      <c r="AT33" s="1"/>
    </row>
    <row r="34" spans="1:46" s="2" customFormat="1" ht="17.100000000000001" customHeight="1">
      <c r="A34" s="6" t="s">
        <v>31</v>
      </c>
      <c r="B34" s="4">
        <v>1</v>
      </c>
      <c r="C34" s="4">
        <v>10</v>
      </c>
      <c r="D34" s="19">
        <v>3973</v>
      </c>
      <c r="E34" s="19">
        <v>4021.6</v>
      </c>
      <c r="F34" s="51">
        <f t="shared" si="19"/>
        <v>1.0122325698464636</v>
      </c>
      <c r="G34" s="4">
        <v>10</v>
      </c>
      <c r="H34" s="4">
        <v>172</v>
      </c>
      <c r="I34" s="4">
        <v>170</v>
      </c>
      <c r="J34" s="51">
        <f t="shared" si="4"/>
        <v>0.98837209302325579</v>
      </c>
      <c r="K34" s="4">
        <v>15</v>
      </c>
      <c r="L34" s="24">
        <f t="shared" si="5"/>
        <v>0.99851163125181341</v>
      </c>
      <c r="M34" s="46">
        <v>54391</v>
      </c>
      <c r="N34" s="19">
        <f t="shared" si="6"/>
        <v>54391</v>
      </c>
      <c r="O34" s="19">
        <f t="shared" si="20"/>
        <v>54310</v>
      </c>
      <c r="P34" s="19">
        <f t="shared" si="21"/>
        <v>-81</v>
      </c>
      <c r="Q34" s="19">
        <v>1297.7</v>
      </c>
      <c r="R34" s="19">
        <f t="shared" si="9"/>
        <v>53012.3</v>
      </c>
      <c r="S34" s="19">
        <v>3563.5</v>
      </c>
      <c r="T34" s="19"/>
      <c r="U34" s="19">
        <v>3563.4</v>
      </c>
      <c r="V34" s="19"/>
      <c r="W34" s="19">
        <v>5496.6</v>
      </c>
      <c r="X34" s="19">
        <v>6103.3</v>
      </c>
      <c r="Y34" s="19">
        <v>4162.5</v>
      </c>
      <c r="Z34" s="19">
        <v>4558.1000000000004</v>
      </c>
      <c r="AA34" s="19">
        <v>1334.9</v>
      </c>
      <c r="AB34" s="19">
        <v>4297.2</v>
      </c>
      <c r="AC34" s="19">
        <v>4297.2</v>
      </c>
      <c r="AD34" s="19">
        <v>9265.9</v>
      </c>
      <c r="AE34" s="19">
        <f t="shared" si="10"/>
        <v>6369.7</v>
      </c>
      <c r="AF34" s="42"/>
      <c r="AG34" s="42"/>
      <c r="AH34" s="43"/>
      <c r="AI34" s="19">
        <f t="shared" si="11"/>
        <v>6369.7</v>
      </c>
      <c r="AJ34" s="19">
        <f t="shared" si="17"/>
        <v>6369.7</v>
      </c>
      <c r="AK34" s="19">
        <f t="shared" si="18"/>
        <v>0</v>
      </c>
      <c r="AL34" s="59"/>
      <c r="AM34" s="1"/>
      <c r="AN34" s="1"/>
      <c r="AO34" s="1"/>
      <c r="AP34" s="1"/>
      <c r="AQ34" s="1"/>
      <c r="AR34" s="1"/>
      <c r="AS34" s="1"/>
      <c r="AT34" s="1"/>
    </row>
    <row r="35" spans="1:46" s="2" customFormat="1" ht="17.100000000000001" customHeight="1">
      <c r="A35" s="6" t="s">
        <v>1</v>
      </c>
      <c r="B35" s="4">
        <v>1</v>
      </c>
      <c r="C35" s="4">
        <v>10</v>
      </c>
      <c r="D35" s="19">
        <v>29187</v>
      </c>
      <c r="E35" s="19">
        <v>31319.1</v>
      </c>
      <c r="F35" s="51">
        <f t="shared" si="19"/>
        <v>1.0730496453900709</v>
      </c>
      <c r="G35" s="4">
        <v>10</v>
      </c>
      <c r="H35" s="4">
        <v>136</v>
      </c>
      <c r="I35" s="4">
        <v>161</v>
      </c>
      <c r="J35" s="51">
        <f t="shared" si="4"/>
        <v>1.1838235294117647</v>
      </c>
      <c r="K35" s="4">
        <v>15</v>
      </c>
      <c r="L35" s="24">
        <f t="shared" si="5"/>
        <v>1.0996528398593479</v>
      </c>
      <c r="M35" s="46">
        <v>66557</v>
      </c>
      <c r="N35" s="19">
        <f t="shared" si="6"/>
        <v>66557</v>
      </c>
      <c r="O35" s="19">
        <f t="shared" si="20"/>
        <v>73189.600000000006</v>
      </c>
      <c r="P35" s="19">
        <f t="shared" si="21"/>
        <v>6632.6000000000058</v>
      </c>
      <c r="Q35" s="19">
        <v>0</v>
      </c>
      <c r="R35" s="19">
        <f t="shared" si="9"/>
        <v>73189.600000000006</v>
      </c>
      <c r="S35" s="19">
        <v>5714.7</v>
      </c>
      <c r="T35" s="19"/>
      <c r="U35" s="19">
        <v>5714.8</v>
      </c>
      <c r="V35" s="19"/>
      <c r="W35" s="19">
        <v>4642</v>
      </c>
      <c r="X35" s="19">
        <v>6084</v>
      </c>
      <c r="Y35" s="19">
        <v>5538.9</v>
      </c>
      <c r="Z35" s="19">
        <v>6712.8</v>
      </c>
      <c r="AA35" s="19">
        <v>4608.3999999999996</v>
      </c>
      <c r="AB35" s="19">
        <v>5573.6</v>
      </c>
      <c r="AC35" s="19">
        <v>5573.6</v>
      </c>
      <c r="AD35" s="19">
        <v>12679.4</v>
      </c>
      <c r="AE35" s="19">
        <f t="shared" si="10"/>
        <v>10347.4</v>
      </c>
      <c r="AF35" s="42"/>
      <c r="AG35" s="42"/>
      <c r="AH35" s="43"/>
      <c r="AI35" s="19">
        <f t="shared" si="11"/>
        <v>10347.4</v>
      </c>
      <c r="AJ35" s="19">
        <f t="shared" si="17"/>
        <v>3714.8</v>
      </c>
      <c r="AK35" s="19">
        <f t="shared" si="18"/>
        <v>6632.5999999999995</v>
      </c>
      <c r="AL35" s="59"/>
      <c r="AM35" s="1"/>
      <c r="AN35" s="1"/>
      <c r="AO35" s="1"/>
      <c r="AP35" s="1"/>
      <c r="AQ35" s="1"/>
      <c r="AR35" s="1"/>
      <c r="AS35" s="1"/>
      <c r="AT35" s="1"/>
    </row>
    <row r="36" spans="1:46" s="2" customFormat="1" ht="17.100000000000001" customHeight="1">
      <c r="A36" s="6" t="s">
        <v>32</v>
      </c>
      <c r="B36" s="4">
        <v>1</v>
      </c>
      <c r="C36" s="4">
        <v>10</v>
      </c>
      <c r="D36" s="19">
        <v>12985</v>
      </c>
      <c r="E36" s="19">
        <v>13079.8</v>
      </c>
      <c r="F36" s="51">
        <f t="shared" si="19"/>
        <v>1.0073007316133999</v>
      </c>
      <c r="G36" s="4">
        <v>10</v>
      </c>
      <c r="H36" s="4">
        <v>136</v>
      </c>
      <c r="I36" s="4">
        <v>159</v>
      </c>
      <c r="J36" s="51">
        <f t="shared" si="4"/>
        <v>1.1691176470588236</v>
      </c>
      <c r="K36" s="4">
        <v>15</v>
      </c>
      <c r="L36" s="24">
        <f t="shared" si="5"/>
        <v>1.0745649149147531</v>
      </c>
      <c r="M36" s="46">
        <v>47367</v>
      </c>
      <c r="N36" s="19">
        <f t="shared" si="6"/>
        <v>47367</v>
      </c>
      <c r="O36" s="19">
        <f t="shared" si="20"/>
        <v>50898.9</v>
      </c>
      <c r="P36" s="19">
        <f t="shared" si="21"/>
        <v>3531.9000000000015</v>
      </c>
      <c r="Q36" s="19">
        <v>0</v>
      </c>
      <c r="R36" s="19">
        <f t="shared" si="9"/>
        <v>50898.9</v>
      </c>
      <c r="S36" s="19">
        <v>4099.1000000000004</v>
      </c>
      <c r="T36" s="19"/>
      <c r="U36" s="19">
        <v>4099.1000000000004</v>
      </c>
      <c r="V36" s="19"/>
      <c r="W36" s="19">
        <v>3982</v>
      </c>
      <c r="X36" s="19">
        <v>4257.7</v>
      </c>
      <c r="Y36" s="19">
        <v>4109.5</v>
      </c>
      <c r="Z36" s="19">
        <v>4200.8999999999996</v>
      </c>
      <c r="AA36" s="19">
        <v>2249</v>
      </c>
      <c r="AB36" s="19">
        <v>3856.8</v>
      </c>
      <c r="AC36" s="19">
        <v>5268.4</v>
      </c>
      <c r="AD36" s="19">
        <v>7924.9</v>
      </c>
      <c r="AE36" s="19">
        <f t="shared" si="10"/>
        <v>6851.5</v>
      </c>
      <c r="AF36" s="42"/>
      <c r="AG36" s="42"/>
      <c r="AH36" s="43"/>
      <c r="AI36" s="19">
        <f t="shared" si="11"/>
        <v>6851.5</v>
      </c>
      <c r="AJ36" s="19">
        <f t="shared" si="17"/>
        <v>3319.6</v>
      </c>
      <c r="AK36" s="19">
        <f t="shared" si="18"/>
        <v>3531.9</v>
      </c>
      <c r="AL36" s="59"/>
      <c r="AM36" s="1"/>
      <c r="AN36" s="1"/>
      <c r="AO36" s="1"/>
      <c r="AP36" s="1"/>
      <c r="AQ36" s="1"/>
      <c r="AR36" s="1"/>
      <c r="AS36" s="1"/>
      <c r="AT36" s="1"/>
    </row>
    <row r="37" spans="1:46" s="2" customFormat="1" ht="17.100000000000001" customHeight="1">
      <c r="A37" s="6" t="s">
        <v>33</v>
      </c>
      <c r="B37" s="4">
        <v>1</v>
      </c>
      <c r="C37" s="4">
        <v>10</v>
      </c>
      <c r="D37" s="19">
        <v>3863</v>
      </c>
      <c r="E37" s="19">
        <v>4335.2</v>
      </c>
      <c r="F37" s="51">
        <f t="shared" si="19"/>
        <v>1.1222366036758995</v>
      </c>
      <c r="G37" s="4">
        <v>10</v>
      </c>
      <c r="H37" s="4">
        <v>145</v>
      </c>
      <c r="I37" s="4">
        <v>136</v>
      </c>
      <c r="J37" s="51">
        <f t="shared" si="4"/>
        <v>0.93793103448275861</v>
      </c>
      <c r="K37" s="4">
        <v>15</v>
      </c>
      <c r="L37" s="24">
        <f t="shared" si="5"/>
        <v>1.008323758685725</v>
      </c>
      <c r="M37" s="46">
        <v>26530</v>
      </c>
      <c r="N37" s="19">
        <f t="shared" si="6"/>
        <v>26530</v>
      </c>
      <c r="O37" s="19">
        <f t="shared" si="20"/>
        <v>26750.799999999999</v>
      </c>
      <c r="P37" s="19">
        <f t="shared" si="21"/>
        <v>220.79999999999927</v>
      </c>
      <c r="Q37" s="19">
        <v>0</v>
      </c>
      <c r="R37" s="19">
        <f t="shared" si="9"/>
        <v>26750.799999999999</v>
      </c>
      <c r="S37" s="19">
        <v>2288.5</v>
      </c>
      <c r="T37" s="19"/>
      <c r="U37" s="19">
        <v>2288.4</v>
      </c>
      <c r="V37" s="19"/>
      <c r="W37" s="19">
        <v>2419.1</v>
      </c>
      <c r="X37" s="19">
        <v>2579.9</v>
      </c>
      <c r="Y37" s="19">
        <v>2394.1</v>
      </c>
      <c r="Z37" s="19">
        <v>2596</v>
      </c>
      <c r="AA37" s="19">
        <v>1496.2</v>
      </c>
      <c r="AB37" s="19">
        <v>2294.6</v>
      </c>
      <c r="AC37" s="19">
        <v>2294.6</v>
      </c>
      <c r="AD37" s="19">
        <v>2423.6</v>
      </c>
      <c r="AE37" s="19">
        <f t="shared" si="10"/>
        <v>3675.8</v>
      </c>
      <c r="AF37" s="42"/>
      <c r="AG37" s="42"/>
      <c r="AH37" s="43"/>
      <c r="AI37" s="19">
        <f t="shared" si="11"/>
        <v>3675.8</v>
      </c>
      <c r="AJ37" s="19">
        <f t="shared" si="17"/>
        <v>3455</v>
      </c>
      <c r="AK37" s="19">
        <f t="shared" si="18"/>
        <v>220.80000000000018</v>
      </c>
      <c r="AL37" s="59"/>
      <c r="AM37" s="1"/>
      <c r="AN37" s="1"/>
      <c r="AO37" s="1"/>
      <c r="AP37" s="1"/>
      <c r="AQ37" s="1"/>
      <c r="AR37" s="1"/>
      <c r="AS37" s="1"/>
      <c r="AT37" s="1"/>
    </row>
    <row r="38" spans="1:46" s="2" customFormat="1" ht="17.100000000000001" customHeight="1">
      <c r="A38" s="6" t="s">
        <v>34</v>
      </c>
      <c r="B38" s="4">
        <v>1</v>
      </c>
      <c r="C38" s="4">
        <v>10</v>
      </c>
      <c r="D38" s="19">
        <v>4674</v>
      </c>
      <c r="E38" s="19">
        <v>4912.7</v>
      </c>
      <c r="F38" s="51">
        <f t="shared" si="19"/>
        <v>1.0510697475395807</v>
      </c>
      <c r="G38" s="4">
        <v>10</v>
      </c>
      <c r="H38" s="4">
        <v>146</v>
      </c>
      <c r="I38" s="4">
        <v>162</v>
      </c>
      <c r="J38" s="51">
        <f t="shared" si="4"/>
        <v>1.1095890410958904</v>
      </c>
      <c r="K38" s="4">
        <v>15</v>
      </c>
      <c r="L38" s="24">
        <f t="shared" si="5"/>
        <v>1.061558088338119</v>
      </c>
      <c r="M38" s="46">
        <v>65214</v>
      </c>
      <c r="N38" s="19">
        <f t="shared" si="6"/>
        <v>65214</v>
      </c>
      <c r="O38" s="19">
        <f t="shared" si="20"/>
        <v>69228.399999999994</v>
      </c>
      <c r="P38" s="19">
        <f t="shared" si="21"/>
        <v>4014.3999999999942</v>
      </c>
      <c r="Q38" s="19">
        <v>4271.7</v>
      </c>
      <c r="R38" s="19">
        <f t="shared" si="9"/>
        <v>64956.7</v>
      </c>
      <c r="S38" s="19">
        <v>5501.5</v>
      </c>
      <c r="T38" s="19"/>
      <c r="U38" s="19">
        <v>5501.4</v>
      </c>
      <c r="V38" s="19"/>
      <c r="W38" s="19">
        <v>5651.7</v>
      </c>
      <c r="X38" s="19">
        <v>6070.6</v>
      </c>
      <c r="Y38" s="19">
        <v>3972.6</v>
      </c>
      <c r="Z38" s="19">
        <v>4494.8</v>
      </c>
      <c r="AA38" s="19">
        <v>5916.6</v>
      </c>
      <c r="AB38" s="19">
        <v>5911.5</v>
      </c>
      <c r="AC38" s="19">
        <v>5911.6</v>
      </c>
      <c r="AD38" s="19">
        <v>7401.3</v>
      </c>
      <c r="AE38" s="19">
        <f t="shared" si="10"/>
        <v>8623.1</v>
      </c>
      <c r="AF38" s="43"/>
      <c r="AG38" s="42"/>
      <c r="AH38" s="43"/>
      <c r="AI38" s="19">
        <f t="shared" si="11"/>
        <v>8623.1</v>
      </c>
      <c r="AJ38" s="19">
        <f t="shared" si="17"/>
        <v>8623.1</v>
      </c>
      <c r="AK38" s="19">
        <f t="shared" si="18"/>
        <v>0</v>
      </c>
      <c r="AL38" s="59"/>
      <c r="AM38" s="1"/>
      <c r="AN38" s="1"/>
      <c r="AO38" s="1"/>
      <c r="AP38" s="1"/>
      <c r="AQ38" s="1"/>
      <c r="AR38" s="1"/>
      <c r="AS38" s="1"/>
      <c r="AT38" s="1"/>
    </row>
    <row r="39" spans="1:46" s="2" customFormat="1" ht="17.100000000000001" customHeight="1">
      <c r="A39" s="6" t="s">
        <v>35</v>
      </c>
      <c r="B39" s="4">
        <v>1</v>
      </c>
      <c r="C39" s="4">
        <v>10</v>
      </c>
      <c r="D39" s="19">
        <v>5645</v>
      </c>
      <c r="E39" s="19">
        <v>6202.5</v>
      </c>
      <c r="F39" s="51">
        <f t="shared" si="19"/>
        <v>1.0987599645704162</v>
      </c>
      <c r="G39" s="4">
        <v>10</v>
      </c>
      <c r="H39" s="4">
        <v>167</v>
      </c>
      <c r="I39" s="4">
        <v>146</v>
      </c>
      <c r="J39" s="51">
        <f t="shared" si="4"/>
        <v>0.87425149700598803</v>
      </c>
      <c r="K39" s="4">
        <v>15</v>
      </c>
      <c r="L39" s="24">
        <f t="shared" si="5"/>
        <v>0.97432491716554226</v>
      </c>
      <c r="M39" s="46">
        <v>59174</v>
      </c>
      <c r="N39" s="19">
        <f t="shared" si="6"/>
        <v>59174</v>
      </c>
      <c r="O39" s="19">
        <f t="shared" si="20"/>
        <v>57654.7</v>
      </c>
      <c r="P39" s="19">
        <f t="shared" si="21"/>
        <v>-1519.3000000000029</v>
      </c>
      <c r="Q39" s="19">
        <v>0</v>
      </c>
      <c r="R39" s="19">
        <f t="shared" si="9"/>
        <v>57654.7</v>
      </c>
      <c r="S39" s="19">
        <v>4176.7</v>
      </c>
      <c r="T39" s="19"/>
      <c r="U39" s="19">
        <v>4176.8</v>
      </c>
      <c r="V39" s="19"/>
      <c r="W39" s="19">
        <v>5250.1</v>
      </c>
      <c r="X39" s="19">
        <v>6261.6</v>
      </c>
      <c r="Y39" s="19">
        <v>4966.3</v>
      </c>
      <c r="Z39" s="19">
        <v>5530.6</v>
      </c>
      <c r="AA39" s="19">
        <v>830.4</v>
      </c>
      <c r="AB39" s="19">
        <v>4456.1000000000004</v>
      </c>
      <c r="AC39" s="19">
        <v>4456</v>
      </c>
      <c r="AD39" s="19">
        <v>10282.1</v>
      </c>
      <c r="AE39" s="19">
        <f t="shared" si="10"/>
        <v>7268</v>
      </c>
      <c r="AF39" s="43"/>
      <c r="AG39" s="42"/>
      <c r="AH39" s="43"/>
      <c r="AI39" s="19">
        <f t="shared" si="11"/>
        <v>7268</v>
      </c>
      <c r="AJ39" s="19">
        <f t="shared" si="17"/>
        <v>7268</v>
      </c>
      <c r="AK39" s="19">
        <f t="shared" si="18"/>
        <v>0</v>
      </c>
      <c r="AL39" s="59"/>
      <c r="AM39" s="1"/>
      <c r="AN39" s="1"/>
      <c r="AO39" s="1"/>
      <c r="AP39" s="1"/>
      <c r="AQ39" s="1"/>
      <c r="AR39" s="1"/>
      <c r="AS39" s="1"/>
      <c r="AT39" s="1"/>
    </row>
    <row r="40" spans="1:46" s="2" customFormat="1" ht="17.100000000000001" customHeight="1">
      <c r="A40" s="6" t="s">
        <v>36</v>
      </c>
      <c r="B40" s="4">
        <v>1</v>
      </c>
      <c r="C40" s="4">
        <v>10</v>
      </c>
      <c r="D40" s="19">
        <v>15765</v>
      </c>
      <c r="E40" s="19">
        <v>17078</v>
      </c>
      <c r="F40" s="51">
        <f t="shared" si="19"/>
        <v>1.0832857595940375</v>
      </c>
      <c r="G40" s="4">
        <v>10</v>
      </c>
      <c r="H40" s="4">
        <v>160</v>
      </c>
      <c r="I40" s="4">
        <v>186</v>
      </c>
      <c r="J40" s="51">
        <f t="shared" si="4"/>
        <v>1.1625000000000001</v>
      </c>
      <c r="K40" s="4">
        <v>15</v>
      </c>
      <c r="L40" s="24">
        <f t="shared" si="5"/>
        <v>1.0934387884554393</v>
      </c>
      <c r="M40" s="46">
        <v>61497</v>
      </c>
      <c r="N40" s="19">
        <f t="shared" si="6"/>
        <v>61497</v>
      </c>
      <c r="O40" s="19">
        <f t="shared" si="20"/>
        <v>67243.199999999997</v>
      </c>
      <c r="P40" s="19">
        <f t="shared" si="21"/>
        <v>5746.1999999999971</v>
      </c>
      <c r="Q40" s="19">
        <v>4194.6000000000004</v>
      </c>
      <c r="R40" s="19">
        <f t="shared" si="9"/>
        <v>63048.6</v>
      </c>
      <c r="S40" s="19">
        <v>5362</v>
      </c>
      <c r="T40" s="19"/>
      <c r="U40" s="19">
        <v>5362</v>
      </c>
      <c r="V40" s="19"/>
      <c r="W40" s="19">
        <v>5739.4</v>
      </c>
      <c r="X40" s="19">
        <v>5605.2</v>
      </c>
      <c r="Y40" s="19">
        <v>3839.4</v>
      </c>
      <c r="Z40" s="19">
        <v>3949.9</v>
      </c>
      <c r="AA40" s="19">
        <v>6563.9</v>
      </c>
      <c r="AB40" s="19">
        <v>5802.3</v>
      </c>
      <c r="AC40" s="19">
        <v>5802.4</v>
      </c>
      <c r="AD40" s="19">
        <v>6409.1</v>
      </c>
      <c r="AE40" s="19">
        <f t="shared" si="10"/>
        <v>8613</v>
      </c>
      <c r="AF40" s="42"/>
      <c r="AG40" s="42"/>
      <c r="AH40" s="43"/>
      <c r="AI40" s="19">
        <f t="shared" si="11"/>
        <v>8613</v>
      </c>
      <c r="AJ40" s="19">
        <f t="shared" si="17"/>
        <v>7061.4</v>
      </c>
      <c r="AK40" s="19">
        <f t="shared" si="18"/>
        <v>1551.6000000000004</v>
      </c>
      <c r="AL40" s="59"/>
      <c r="AM40" s="1"/>
      <c r="AN40" s="1"/>
      <c r="AO40" s="1"/>
      <c r="AP40" s="1"/>
      <c r="AQ40" s="1"/>
      <c r="AR40" s="1"/>
      <c r="AS40" s="1"/>
      <c r="AT40" s="1"/>
    </row>
    <row r="41" spans="1:46" s="2" customFormat="1" ht="17.100000000000001" customHeight="1">
      <c r="A41" s="6" t="s">
        <v>37</v>
      </c>
      <c r="B41" s="4">
        <v>1</v>
      </c>
      <c r="C41" s="4">
        <v>10</v>
      </c>
      <c r="D41" s="19">
        <v>47433</v>
      </c>
      <c r="E41" s="19">
        <v>49681.9</v>
      </c>
      <c r="F41" s="51">
        <f t="shared" si="19"/>
        <v>1.0474121392279636</v>
      </c>
      <c r="G41" s="4">
        <v>10</v>
      </c>
      <c r="H41" s="4">
        <v>139</v>
      </c>
      <c r="I41" s="4">
        <v>132</v>
      </c>
      <c r="J41" s="51">
        <f t="shared" si="4"/>
        <v>0.94964028776978415</v>
      </c>
      <c r="K41" s="4">
        <v>15</v>
      </c>
      <c r="L41" s="24">
        <f t="shared" si="5"/>
        <v>0.99196359168075421</v>
      </c>
      <c r="M41" s="46">
        <v>98791</v>
      </c>
      <c r="N41" s="19">
        <f t="shared" si="6"/>
        <v>98791</v>
      </c>
      <c r="O41" s="19">
        <f t="shared" si="20"/>
        <v>97997.1</v>
      </c>
      <c r="P41" s="19">
        <f t="shared" si="21"/>
        <v>-793.89999999999418</v>
      </c>
      <c r="Q41" s="19">
        <v>0</v>
      </c>
      <c r="R41" s="19">
        <f t="shared" si="9"/>
        <v>97997.1</v>
      </c>
      <c r="S41" s="19">
        <v>7919.4</v>
      </c>
      <c r="T41" s="19"/>
      <c r="U41" s="19">
        <v>7919.3</v>
      </c>
      <c r="V41" s="19"/>
      <c r="W41" s="19">
        <v>6175.5</v>
      </c>
      <c r="X41" s="19">
        <v>10526.9</v>
      </c>
      <c r="Y41" s="19">
        <v>8135.3</v>
      </c>
      <c r="Z41" s="19">
        <v>10342.700000000001</v>
      </c>
      <c r="AA41" s="19">
        <v>5017.3999999999996</v>
      </c>
      <c r="AB41" s="19">
        <v>8005.2</v>
      </c>
      <c r="AC41" s="19">
        <v>8005.3</v>
      </c>
      <c r="AD41" s="19">
        <v>13726.3</v>
      </c>
      <c r="AE41" s="19">
        <f t="shared" si="10"/>
        <v>12223.8</v>
      </c>
      <c r="AF41" s="42"/>
      <c r="AG41" s="42"/>
      <c r="AH41" s="43"/>
      <c r="AI41" s="19">
        <f t="shared" si="11"/>
        <v>12223.8</v>
      </c>
      <c r="AJ41" s="19">
        <f t="shared" si="17"/>
        <v>12223.8</v>
      </c>
      <c r="AK41" s="19">
        <f t="shared" si="18"/>
        <v>0</v>
      </c>
      <c r="AL41" s="59"/>
      <c r="AM41" s="1"/>
      <c r="AN41" s="1"/>
      <c r="AO41" s="1"/>
      <c r="AP41" s="1"/>
      <c r="AQ41" s="1"/>
      <c r="AR41" s="1"/>
      <c r="AS41" s="1"/>
      <c r="AT41" s="1"/>
    </row>
    <row r="42" spans="1:46" s="2" customFormat="1" ht="17.100000000000001" customHeight="1">
      <c r="A42" s="6" t="s">
        <v>38</v>
      </c>
      <c r="B42" s="4">
        <v>1</v>
      </c>
      <c r="C42" s="4">
        <v>10</v>
      </c>
      <c r="D42" s="19">
        <v>8293</v>
      </c>
      <c r="E42" s="19">
        <v>8867</v>
      </c>
      <c r="F42" s="51">
        <f t="shared" si="19"/>
        <v>1.0692150006029182</v>
      </c>
      <c r="G42" s="4">
        <v>10</v>
      </c>
      <c r="H42" s="4">
        <v>176</v>
      </c>
      <c r="I42" s="4">
        <v>189</v>
      </c>
      <c r="J42" s="51">
        <f t="shared" si="4"/>
        <v>1.0738636363636365</v>
      </c>
      <c r="K42" s="4">
        <v>15</v>
      </c>
      <c r="L42" s="24">
        <f t="shared" si="5"/>
        <v>1.0514315586138208</v>
      </c>
      <c r="M42" s="46">
        <v>51125</v>
      </c>
      <c r="N42" s="19">
        <f t="shared" si="6"/>
        <v>51125</v>
      </c>
      <c r="O42" s="19">
        <f t="shared" si="20"/>
        <v>53754.400000000001</v>
      </c>
      <c r="P42" s="19">
        <f t="shared" si="21"/>
        <v>2629.4000000000015</v>
      </c>
      <c r="Q42" s="19">
        <v>2271.8000000000002</v>
      </c>
      <c r="R42" s="19">
        <f t="shared" si="9"/>
        <v>51482.6</v>
      </c>
      <c r="S42" s="19">
        <v>3688.4</v>
      </c>
      <c r="T42" s="19">
        <v>7376.8</v>
      </c>
      <c r="U42" s="19">
        <v>0</v>
      </c>
      <c r="V42" s="19"/>
      <c r="W42" s="19">
        <v>0</v>
      </c>
      <c r="X42" s="19">
        <v>4942</v>
      </c>
      <c r="Y42" s="19">
        <v>3093.1</v>
      </c>
      <c r="Z42" s="19">
        <v>4011.7</v>
      </c>
      <c r="AA42" s="19">
        <v>1870.4</v>
      </c>
      <c r="AB42" s="19">
        <v>3893.5</v>
      </c>
      <c r="AC42" s="19">
        <v>3893.5</v>
      </c>
      <c r="AD42" s="19">
        <v>11633.7</v>
      </c>
      <c r="AE42" s="19">
        <f t="shared" si="10"/>
        <v>7079.5</v>
      </c>
      <c r="AF42" s="42"/>
      <c r="AG42" s="42"/>
      <c r="AH42" s="43"/>
      <c r="AI42" s="19">
        <f t="shared" si="11"/>
        <v>7079.5</v>
      </c>
      <c r="AJ42" s="19">
        <f t="shared" si="17"/>
        <v>6721.9</v>
      </c>
      <c r="AK42" s="19">
        <f t="shared" si="18"/>
        <v>357.60000000000036</v>
      </c>
      <c r="AL42" s="59"/>
      <c r="AM42" s="1"/>
      <c r="AN42" s="1"/>
      <c r="AO42" s="1"/>
      <c r="AP42" s="1"/>
      <c r="AQ42" s="1"/>
      <c r="AR42" s="1"/>
      <c r="AS42" s="1"/>
      <c r="AT42" s="1"/>
    </row>
    <row r="43" spans="1:46" s="2" customFormat="1" ht="17.100000000000001" customHeight="1">
      <c r="A43" s="6" t="s">
        <v>2</v>
      </c>
      <c r="B43" s="4">
        <v>1</v>
      </c>
      <c r="C43" s="4">
        <v>10</v>
      </c>
      <c r="D43" s="19">
        <v>3533</v>
      </c>
      <c r="E43" s="19">
        <v>3623.3</v>
      </c>
      <c r="F43" s="51">
        <f t="shared" si="19"/>
        <v>1.0255590150014153</v>
      </c>
      <c r="G43" s="4">
        <v>10</v>
      </c>
      <c r="H43" s="4">
        <v>165</v>
      </c>
      <c r="I43" s="4">
        <v>170</v>
      </c>
      <c r="J43" s="51">
        <f t="shared" si="4"/>
        <v>1.0303030303030303</v>
      </c>
      <c r="K43" s="4">
        <v>15</v>
      </c>
      <c r="L43" s="24">
        <f t="shared" si="5"/>
        <v>1.0202895887017032</v>
      </c>
      <c r="M43" s="46">
        <v>46844</v>
      </c>
      <c r="N43" s="19">
        <f t="shared" si="6"/>
        <v>46844</v>
      </c>
      <c r="O43" s="19">
        <f t="shared" si="20"/>
        <v>47794.400000000001</v>
      </c>
      <c r="P43" s="19">
        <f t="shared" si="21"/>
        <v>950.40000000000146</v>
      </c>
      <c r="Q43" s="19">
        <v>505.2</v>
      </c>
      <c r="R43" s="19">
        <f t="shared" si="9"/>
        <v>47289.200000000004</v>
      </c>
      <c r="S43" s="19">
        <v>3399.3</v>
      </c>
      <c r="T43" s="19"/>
      <c r="U43" s="19">
        <v>3399.2</v>
      </c>
      <c r="V43" s="19"/>
      <c r="W43" s="19">
        <v>4115.1000000000004</v>
      </c>
      <c r="X43" s="19">
        <v>3980</v>
      </c>
      <c r="Y43" s="19">
        <v>3521.3</v>
      </c>
      <c r="Z43" s="19">
        <v>3731.4</v>
      </c>
      <c r="AA43" s="19">
        <v>3779.7</v>
      </c>
      <c r="AB43" s="19">
        <v>3775.8</v>
      </c>
      <c r="AC43" s="19">
        <v>3775.9</v>
      </c>
      <c r="AD43" s="19">
        <v>8250.6</v>
      </c>
      <c r="AE43" s="19">
        <f t="shared" si="10"/>
        <v>5560.9</v>
      </c>
      <c r="AF43" s="43"/>
      <c r="AG43" s="42"/>
      <c r="AH43" s="43"/>
      <c r="AI43" s="19">
        <f t="shared" si="11"/>
        <v>5560.9</v>
      </c>
      <c r="AJ43" s="19">
        <f t="shared" si="17"/>
        <v>5115.7</v>
      </c>
      <c r="AK43" s="19">
        <f t="shared" si="18"/>
        <v>445.19999999999982</v>
      </c>
      <c r="AL43" s="59"/>
      <c r="AM43" s="1"/>
      <c r="AN43" s="1"/>
      <c r="AO43" s="1"/>
      <c r="AP43" s="1"/>
      <c r="AQ43" s="1"/>
      <c r="AR43" s="1"/>
      <c r="AS43" s="1"/>
      <c r="AT43" s="1"/>
    </row>
    <row r="44" spans="1:46" s="2" customFormat="1" ht="17.100000000000001" customHeight="1">
      <c r="A44" s="6" t="s">
        <v>39</v>
      </c>
      <c r="B44" s="4">
        <v>1</v>
      </c>
      <c r="C44" s="4">
        <v>10</v>
      </c>
      <c r="D44" s="19">
        <v>3641</v>
      </c>
      <c r="E44" s="19">
        <v>3968</v>
      </c>
      <c r="F44" s="51">
        <f t="shared" si="19"/>
        <v>1.0898104916231806</v>
      </c>
      <c r="G44" s="4">
        <v>10</v>
      </c>
      <c r="H44" s="4">
        <v>177</v>
      </c>
      <c r="I44" s="4">
        <v>177</v>
      </c>
      <c r="J44" s="51">
        <f t="shared" si="4"/>
        <v>1</v>
      </c>
      <c r="K44" s="4">
        <v>15</v>
      </c>
      <c r="L44" s="24">
        <f t="shared" si="5"/>
        <v>1.0256601404637657</v>
      </c>
      <c r="M44" s="46">
        <v>37094</v>
      </c>
      <c r="N44" s="19">
        <f t="shared" si="6"/>
        <v>37094</v>
      </c>
      <c r="O44" s="19">
        <f t="shared" si="20"/>
        <v>38045.800000000003</v>
      </c>
      <c r="P44" s="19">
        <f t="shared" si="21"/>
        <v>951.80000000000291</v>
      </c>
      <c r="Q44" s="19">
        <v>3813.5</v>
      </c>
      <c r="R44" s="19">
        <f t="shared" si="9"/>
        <v>34232.300000000003</v>
      </c>
      <c r="S44" s="19">
        <v>2975.5</v>
      </c>
      <c r="T44" s="19"/>
      <c r="U44" s="19">
        <v>3123.2</v>
      </c>
      <c r="V44" s="19"/>
      <c r="W44" s="19">
        <v>3510.1</v>
      </c>
      <c r="X44" s="19">
        <v>4129</v>
      </c>
      <c r="Y44" s="19">
        <v>1909.1</v>
      </c>
      <c r="Z44" s="19">
        <v>2318.9</v>
      </c>
      <c r="AA44" s="19">
        <v>1374.8</v>
      </c>
      <c r="AB44" s="19">
        <v>3307.7</v>
      </c>
      <c r="AC44" s="19">
        <v>3307.7</v>
      </c>
      <c r="AD44" s="19">
        <v>3349.1</v>
      </c>
      <c r="AE44" s="19">
        <f t="shared" si="10"/>
        <v>4927.2</v>
      </c>
      <c r="AF44" s="42"/>
      <c r="AG44" s="42"/>
      <c r="AH44" s="43"/>
      <c r="AI44" s="19">
        <f t="shared" si="11"/>
        <v>4927.2</v>
      </c>
      <c r="AJ44" s="19">
        <f t="shared" si="17"/>
        <v>4927.2</v>
      </c>
      <c r="AK44" s="19">
        <f t="shared" si="18"/>
        <v>0</v>
      </c>
      <c r="AL44" s="59"/>
      <c r="AM44" s="1"/>
      <c r="AN44" s="1"/>
      <c r="AO44" s="1"/>
      <c r="AP44" s="1"/>
      <c r="AQ44" s="1"/>
      <c r="AR44" s="1"/>
      <c r="AS44" s="1"/>
      <c r="AT44" s="1"/>
    </row>
    <row r="45" spans="1:46" s="2" customFormat="1" ht="17.100000000000001" customHeight="1">
      <c r="A45" s="6" t="s">
        <v>3</v>
      </c>
      <c r="B45" s="4">
        <v>1</v>
      </c>
      <c r="C45" s="4">
        <v>10</v>
      </c>
      <c r="D45" s="19">
        <v>5459</v>
      </c>
      <c r="E45" s="19">
        <v>5614.6</v>
      </c>
      <c r="F45" s="51">
        <f t="shared" si="19"/>
        <v>1.0285033888990658</v>
      </c>
      <c r="G45" s="4">
        <v>10</v>
      </c>
      <c r="H45" s="4">
        <v>159</v>
      </c>
      <c r="I45" s="4">
        <v>161</v>
      </c>
      <c r="J45" s="51">
        <f t="shared" si="4"/>
        <v>1.0125786163522013</v>
      </c>
      <c r="K45" s="4">
        <v>15</v>
      </c>
      <c r="L45" s="24">
        <f t="shared" si="5"/>
        <v>1.0135346609792479</v>
      </c>
      <c r="M45" s="46">
        <v>37795</v>
      </c>
      <c r="N45" s="19">
        <f t="shared" si="6"/>
        <v>37795</v>
      </c>
      <c r="O45" s="19">
        <f t="shared" si="20"/>
        <v>38306.5</v>
      </c>
      <c r="P45" s="19">
        <f t="shared" si="21"/>
        <v>511.5</v>
      </c>
      <c r="Q45" s="19">
        <v>3015.1</v>
      </c>
      <c r="R45" s="19">
        <f t="shared" si="9"/>
        <v>35291.4</v>
      </c>
      <c r="S45" s="19">
        <v>2939</v>
      </c>
      <c r="T45" s="19"/>
      <c r="U45" s="19">
        <v>2939</v>
      </c>
      <c r="V45" s="19"/>
      <c r="W45" s="19">
        <v>2994.8</v>
      </c>
      <c r="X45" s="19">
        <v>3690.2</v>
      </c>
      <c r="Y45" s="19">
        <v>1934.7</v>
      </c>
      <c r="Z45" s="19">
        <v>2357.1</v>
      </c>
      <c r="AA45" s="19">
        <v>1655.9</v>
      </c>
      <c r="AB45" s="19">
        <v>3075.1</v>
      </c>
      <c r="AC45" s="19">
        <v>5086.8</v>
      </c>
      <c r="AD45" s="19">
        <v>3885.1</v>
      </c>
      <c r="AE45" s="19">
        <f t="shared" si="10"/>
        <v>4733.7</v>
      </c>
      <c r="AF45" s="43"/>
      <c r="AG45" s="42"/>
      <c r="AH45" s="43"/>
      <c r="AI45" s="19">
        <f t="shared" si="11"/>
        <v>4733.7</v>
      </c>
      <c r="AJ45" s="19">
        <f t="shared" si="17"/>
        <v>4733.7</v>
      </c>
      <c r="AK45" s="19">
        <f t="shared" si="18"/>
        <v>0</v>
      </c>
      <c r="AL45" s="59"/>
      <c r="AM45" s="1"/>
      <c r="AN45" s="1"/>
      <c r="AO45" s="1"/>
      <c r="AP45" s="1"/>
      <c r="AQ45" s="1"/>
      <c r="AR45" s="1"/>
      <c r="AS45" s="1"/>
      <c r="AT45" s="1"/>
    </row>
    <row r="46" spans="1:46" s="2" customFormat="1" ht="17.100000000000001" customHeight="1">
      <c r="A46" s="6" t="s">
        <v>40</v>
      </c>
      <c r="B46" s="4">
        <v>1</v>
      </c>
      <c r="C46" s="4">
        <v>10</v>
      </c>
      <c r="D46" s="19">
        <v>8125</v>
      </c>
      <c r="E46" s="19">
        <v>7724.5</v>
      </c>
      <c r="F46" s="51">
        <f>IF(G46=0,0,IF(D46=0,1,IF(E46&lt;0,0,IF(E46/D46&gt;1.2,IF((E46/D46-1.2)*0.1+1.2&gt;1.3,1.3,(E46/D46-1.2)*0.1+1.2),E46/D46))))</f>
        <v>0.95070769230769225</v>
      </c>
      <c r="G46" s="4">
        <v>10</v>
      </c>
      <c r="H46" s="4">
        <v>144</v>
      </c>
      <c r="I46" s="4">
        <v>162</v>
      </c>
      <c r="J46" s="51">
        <f t="shared" si="4"/>
        <v>1.125</v>
      </c>
      <c r="K46" s="4">
        <v>15</v>
      </c>
      <c r="L46" s="24">
        <f t="shared" si="5"/>
        <v>1.0394879120879121</v>
      </c>
      <c r="M46" s="46">
        <v>62383</v>
      </c>
      <c r="N46" s="19">
        <f>ROUND(M46/11*11,1)</f>
        <v>62383</v>
      </c>
      <c r="O46" s="19">
        <f>ROUND(L46*N46,1)</f>
        <v>64846.400000000001</v>
      </c>
      <c r="P46" s="19">
        <f t="shared" si="21"/>
        <v>2463.4000000000015</v>
      </c>
      <c r="Q46" s="19">
        <v>2251.6</v>
      </c>
      <c r="R46" s="19">
        <f>O46-Q46</f>
        <v>62594.8</v>
      </c>
      <c r="S46" s="19">
        <v>4165.3999999999996</v>
      </c>
      <c r="T46" s="19"/>
      <c r="U46" s="19">
        <v>4165.3</v>
      </c>
      <c r="V46" s="19"/>
      <c r="W46" s="19">
        <v>6257.2</v>
      </c>
      <c r="X46" s="19">
        <v>7778.7</v>
      </c>
      <c r="Y46" s="19">
        <v>4691</v>
      </c>
      <c r="Z46" s="19">
        <v>5696.5</v>
      </c>
      <c r="AA46" s="19">
        <v>2021.6</v>
      </c>
      <c r="AB46" s="19">
        <v>5289.6</v>
      </c>
      <c r="AC46" s="19">
        <v>5289.6</v>
      </c>
      <c r="AD46" s="19">
        <v>8791.4</v>
      </c>
      <c r="AE46" s="19">
        <f t="shared" si="10"/>
        <v>8448.5</v>
      </c>
      <c r="AF46" s="42"/>
      <c r="AG46" s="42"/>
      <c r="AH46" s="43"/>
      <c r="AI46" s="19">
        <f>IF(OR(AF46="+",AG46="+",AH46="+"),0,IF(AE46&lt;0,0,AE46))</f>
        <v>8448.5</v>
      </c>
      <c r="AJ46" s="19">
        <f t="shared" si="17"/>
        <v>8236.7000000000007</v>
      </c>
      <c r="AK46" s="19">
        <f t="shared" si="18"/>
        <v>211.79999999999927</v>
      </c>
      <c r="AL46" s="59"/>
      <c r="AM46" s="1"/>
      <c r="AN46" s="1"/>
      <c r="AO46" s="1"/>
      <c r="AP46" s="1"/>
      <c r="AQ46" s="1"/>
      <c r="AR46" s="1"/>
      <c r="AS46" s="1"/>
      <c r="AT46" s="1"/>
    </row>
    <row r="47" spans="1:46" s="22" customFormat="1" ht="17.100000000000001" customHeight="1">
      <c r="A47" s="21" t="s">
        <v>45</v>
      </c>
      <c r="B47" s="21"/>
      <c r="C47" s="21"/>
      <c r="D47" s="23">
        <f>D8+D19</f>
        <v>1639554</v>
      </c>
      <c r="E47" s="23">
        <f>E8+E19</f>
        <v>1577646.2000000002</v>
      </c>
      <c r="F47" s="52">
        <f>IF(E47/D47&gt;1.2,IF((E47/D47-1.2)*0.1+1.2&gt;1.3,1.3,(E47/D47-1.2)*0.1+1.2),E47/D47)</f>
        <v>0.96224107287713623</v>
      </c>
      <c r="G47" s="21"/>
      <c r="H47" s="21"/>
      <c r="I47" s="21"/>
      <c r="J47" s="21"/>
      <c r="K47" s="21"/>
      <c r="L47" s="48">
        <f>O47/N47</f>
        <v>1.0144137612483173</v>
      </c>
      <c r="M47" s="47">
        <f>M8+M19</f>
        <v>3279935</v>
      </c>
      <c r="N47" s="23">
        <f>N8+N19</f>
        <v>3279935</v>
      </c>
      <c r="O47" s="23">
        <f>O8+O19</f>
        <v>3327211.1999999997</v>
      </c>
      <c r="P47" s="23">
        <f>P8+P19</f>
        <v>47276.200000000026</v>
      </c>
      <c r="Q47" s="23">
        <f t="shared" ref="Q47:R47" si="22">Q8+Q19</f>
        <v>129448.4</v>
      </c>
      <c r="R47" s="23">
        <f t="shared" si="22"/>
        <v>3197762.8000000003</v>
      </c>
      <c r="S47" s="23">
        <f t="shared" ref="S47:AD47" si="23">S8+S19</f>
        <v>253744.5</v>
      </c>
      <c r="T47" s="23">
        <f t="shared" si="23"/>
        <v>213621.19999999998</v>
      </c>
      <c r="U47" s="23">
        <f t="shared" si="23"/>
        <v>154610.49999999997</v>
      </c>
      <c r="V47" s="23">
        <f t="shared" si="23"/>
        <v>5925</v>
      </c>
      <c r="W47" s="23">
        <f t="shared" si="23"/>
        <v>165545.1</v>
      </c>
      <c r="X47" s="23">
        <f t="shared" si="23"/>
        <v>305389.00000000006</v>
      </c>
      <c r="Y47" s="23">
        <f t="shared" si="23"/>
        <v>227368.90000000002</v>
      </c>
      <c r="Z47" s="23">
        <f t="shared" si="23"/>
        <v>204657.90000000002</v>
      </c>
      <c r="AA47" s="23">
        <f t="shared" si="23"/>
        <v>189906.90000000002</v>
      </c>
      <c r="AB47" s="23">
        <f t="shared" si="23"/>
        <v>264316.69999999995</v>
      </c>
      <c r="AC47" s="23">
        <f t="shared" si="23"/>
        <v>270983</v>
      </c>
      <c r="AD47" s="23">
        <f t="shared" si="23"/>
        <v>427935.3</v>
      </c>
      <c r="AE47" s="23">
        <f>AE8+AE19</f>
        <v>513758.80000000005</v>
      </c>
      <c r="AF47" s="37">
        <f t="shared" ref="AF47:AG47" si="24">COUNTIF(AF9:AF46,"+")</f>
        <v>0</v>
      </c>
      <c r="AG47" s="37">
        <f t="shared" si="24"/>
        <v>0</v>
      </c>
      <c r="AH47" s="37">
        <f>COUNTIF(AH9:AH46,"+")</f>
        <v>0</v>
      </c>
      <c r="AI47" s="23">
        <f>AI8+AI19</f>
        <v>513758.80000000005</v>
      </c>
      <c r="AJ47" s="23">
        <f t="shared" ref="AJ47:AK47" si="25">AJ8+AJ19</f>
        <v>476512.30000000016</v>
      </c>
      <c r="AK47" s="23">
        <f t="shared" si="25"/>
        <v>37246.5</v>
      </c>
      <c r="AL47" s="59"/>
      <c r="AM47" s="1"/>
      <c r="AN47" s="1"/>
      <c r="AO47" s="1"/>
      <c r="AP47" s="1"/>
      <c r="AQ47" s="1"/>
      <c r="AR47" s="1"/>
      <c r="AS47" s="1"/>
      <c r="AT47" s="1"/>
    </row>
    <row r="48" spans="1:46" ht="21" customHeight="1"/>
    <row r="49" spans="1:35" ht="17.25" customHeight="1">
      <c r="A49" s="40" t="s">
        <v>50</v>
      </c>
      <c r="B49" s="39"/>
      <c r="C49" s="76" t="s">
        <v>52</v>
      </c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44"/>
      <c r="AI49" s="44"/>
    </row>
    <row r="50" spans="1:35" ht="17.25" customHeight="1">
      <c r="B50" s="41" t="s">
        <v>51</v>
      </c>
      <c r="C50" s="76" t="s">
        <v>55</v>
      </c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44"/>
      <c r="AI50" s="44"/>
    </row>
    <row r="52" spans="1:35" ht="15" customHeight="1"/>
  </sheetData>
  <mergeCells count="38">
    <mergeCell ref="C49:AG49"/>
    <mergeCell ref="C50:AG50"/>
    <mergeCell ref="AF5:AF6"/>
    <mergeCell ref="AG5:AG6"/>
    <mergeCell ref="U5:U6"/>
    <mergeCell ref="V5:V6"/>
    <mergeCell ref="W5:W6"/>
    <mergeCell ref="X5:X6"/>
    <mergeCell ref="Q3:Q6"/>
    <mergeCell ref="R3:R6"/>
    <mergeCell ref="Y5:Y6"/>
    <mergeCell ref="Z5:Z6"/>
    <mergeCell ref="AA5:AA6"/>
    <mergeCell ref="AB5:AB6"/>
    <mergeCell ref="H3:K5"/>
    <mergeCell ref="AD5:AD6"/>
    <mergeCell ref="AF4:AG4"/>
    <mergeCell ref="AH4:AH6"/>
    <mergeCell ref="AF3:AH3"/>
    <mergeCell ref="B1:M1"/>
    <mergeCell ref="S5:S6"/>
    <mergeCell ref="T5:T6"/>
    <mergeCell ref="AE3:AE6"/>
    <mergeCell ref="AC5:AC6"/>
    <mergeCell ref="S3:AD4"/>
    <mergeCell ref="AI3:AK3"/>
    <mergeCell ref="AI4:AI6"/>
    <mergeCell ref="AJ4:AK4"/>
    <mergeCell ref="AJ5:AJ6"/>
    <mergeCell ref="AK5:AK6"/>
    <mergeCell ref="A3:A6"/>
    <mergeCell ref="M3:M6"/>
    <mergeCell ref="P3:P6"/>
    <mergeCell ref="O3:O6"/>
    <mergeCell ref="L3:L6"/>
    <mergeCell ref="N3:N6"/>
    <mergeCell ref="B3:C5"/>
    <mergeCell ref="D3:G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45" fitToHeight="0" pageOrder="overThenDown" orientation="landscape" r:id="rId1"/>
  <headerFooter differentFirst="1" alignWithMargins="0">
    <oddFooter>&amp;R&amp;P</oddFooter>
  </headerFooter>
  <colBreaks count="1" manualBreakCount="1">
    <brk id="1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81" t="s">
        <v>92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8" t="s">
        <v>46</v>
      </c>
    </row>
    <row r="3" spans="1:12" ht="147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74</v>
      </c>
      <c r="G3" s="87"/>
      <c r="H3" s="87"/>
      <c r="I3" s="86" t="s">
        <v>75</v>
      </c>
      <c r="J3" s="87"/>
      <c r="K3" s="87"/>
      <c r="L3" s="84" t="s">
        <v>44</v>
      </c>
    </row>
    <row r="4" spans="1:12" ht="32.1" customHeight="1">
      <c r="A4" s="82"/>
      <c r="B4" s="83"/>
      <c r="C4" s="12" t="s">
        <v>42</v>
      </c>
      <c r="D4" s="12" t="s">
        <v>43</v>
      </c>
      <c r="E4" s="53" t="s">
        <v>76</v>
      </c>
      <c r="F4" s="12" t="s">
        <v>42</v>
      </c>
      <c r="G4" s="12" t="s">
        <v>43</v>
      </c>
      <c r="H4" s="55" t="s">
        <v>77</v>
      </c>
      <c r="I4" s="12" t="s">
        <v>42</v>
      </c>
      <c r="J4" s="12" t="s">
        <v>43</v>
      </c>
      <c r="K4" s="55" t="s">
        <v>78</v>
      </c>
      <c r="L4" s="84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-14776.299999999967</v>
      </c>
      <c r="C6" s="28"/>
      <c r="D6" s="28"/>
      <c r="E6" s="28">
        <f>SUM(E7:E16)</f>
        <v>0</v>
      </c>
      <c r="F6" s="28"/>
      <c r="G6" s="28"/>
      <c r="H6" s="28">
        <f>SUM(H7:H16)</f>
        <v>-31179.589883464265</v>
      </c>
      <c r="I6" s="28"/>
      <c r="J6" s="28"/>
      <c r="K6" s="28">
        <f>SUM(K7:K16)</f>
        <v>16403.289883464287</v>
      </c>
      <c r="L6" s="28"/>
    </row>
    <row r="7" spans="1:12" ht="15" customHeight="1">
      <c r="A7" s="15" t="s">
        <v>5</v>
      </c>
      <c r="B7" s="29">
        <f>'Расчет дотаций'!P9</f>
        <v>715.20000000001164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-7.3820719853853745E-2</v>
      </c>
      <c r="G7" s="33">
        <f>F7*'Расчет дотаций'!G9</f>
        <v>-1.1073107978078061</v>
      </c>
      <c r="H7" s="32">
        <f t="shared" ref="H7:H16" si="1">$B7*G7/$L7</f>
        <v>-11450.99887806177</v>
      </c>
      <c r="I7" s="33">
        <f>'Расчет дотаций'!J9-1</f>
        <v>5.8823529411764719E-2</v>
      </c>
      <c r="J7" s="33">
        <f>I7*'Расчет дотаций'!K9</f>
        <v>1.1764705882352944</v>
      </c>
      <c r="K7" s="32">
        <f t="shared" ref="K7:K16" si="2">$B7*J7/$L7</f>
        <v>12166.198878061779</v>
      </c>
      <c r="L7" s="31">
        <f>D7+G7+J7</f>
        <v>6.9159790427488321E-2</v>
      </c>
    </row>
    <row r="8" spans="1:12" ht="15" customHeight="1">
      <c r="A8" s="15" t="s">
        <v>6</v>
      </c>
      <c r="B8" s="29">
        <f>'Расчет дотаций'!P10</f>
        <v>-25788.199999999953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-6.525123113509268E-2</v>
      </c>
      <c r="G8" s="33">
        <f>F8*'Расчет дотаций'!G10</f>
        <v>-0.9787684670263902</v>
      </c>
      <c r="H8" s="32">
        <f t="shared" si="1"/>
        <v>-15270.30277669693</v>
      </c>
      <c r="I8" s="33">
        <f>'Расчет дотаций'!J10-1</f>
        <v>-3.3707865168539297E-2</v>
      </c>
      <c r="J8" s="33">
        <f>I8*'Расчет дотаций'!K10</f>
        <v>-0.67415730337078594</v>
      </c>
      <c r="K8" s="32">
        <f t="shared" si="2"/>
        <v>-10517.897223303025</v>
      </c>
      <c r="L8" s="31">
        <f t="shared" ref="L8:L43" si="3">D8+G8+J8</f>
        <v>-1.652925770397176</v>
      </c>
    </row>
    <row r="9" spans="1:12" ht="15" customHeight="1">
      <c r="A9" s="15" t="s">
        <v>7</v>
      </c>
      <c r="B9" s="29">
        <f>'Расчет дотаций'!P11</f>
        <v>-1186.7000000000116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-2.6893205842007606E-2</v>
      </c>
      <c r="G9" s="33">
        <f>F9*'Расчет дотаций'!G11</f>
        <v>-0.40339808763011409</v>
      </c>
      <c r="H9" s="32">
        <f t="shared" si="1"/>
        <v>-1679.3695650016668</v>
      </c>
      <c r="I9" s="33">
        <f>'Расчет дотаций'!J11-1</f>
        <v>5.9171597633136397E-3</v>
      </c>
      <c r="J9" s="33">
        <f>I9*'Расчет дотаций'!K11</f>
        <v>0.11834319526627279</v>
      </c>
      <c r="K9" s="32">
        <f t="shared" si="2"/>
        <v>492.66956500165509</v>
      </c>
      <c r="L9" s="31">
        <f t="shared" si="3"/>
        <v>-0.28505489236384129</v>
      </c>
    </row>
    <row r="10" spans="1:12" ht="15" customHeight="1">
      <c r="A10" s="15" t="s">
        <v>8</v>
      </c>
      <c r="B10" s="29">
        <f>'Расчет дотаций'!P12</f>
        <v>-739.60000000000582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-5.2589148820416431E-2</v>
      </c>
      <c r="G10" s="33">
        <f>F10*'Расчет дотаций'!G12</f>
        <v>-0.78883723230624647</v>
      </c>
      <c r="H10" s="32">
        <f t="shared" si="1"/>
        <v>-1745.2538645182669</v>
      </c>
      <c r="I10" s="33">
        <f>'Расчет дотаций'!J12-1</f>
        <v>2.2727272727272707E-2</v>
      </c>
      <c r="J10" s="33">
        <f>I10*'Расчет дотаций'!K12</f>
        <v>0.45454545454545414</v>
      </c>
      <c r="K10" s="32">
        <f t="shared" si="2"/>
        <v>1005.6538645182611</v>
      </c>
      <c r="L10" s="31">
        <f t="shared" si="3"/>
        <v>-0.33429177776079233</v>
      </c>
    </row>
    <row r="11" spans="1:12" ht="15" customHeight="1">
      <c r="A11" s="15" t="s">
        <v>9</v>
      </c>
      <c r="B11" s="29">
        <f>'Расчет дотаций'!P13</f>
        <v>3416.3999999999942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1.7500705041832543E-2</v>
      </c>
      <c r="G11" s="33">
        <f>F11*'Расчет дотаций'!G13</f>
        <v>0.26251057562748814</v>
      </c>
      <c r="H11" s="32">
        <f t="shared" si="1"/>
        <v>483.02613356683617</v>
      </c>
      <c r="I11" s="33">
        <f>'Расчет дотаций'!J13-1</f>
        <v>7.9710144927536142E-2</v>
      </c>
      <c r="J11" s="33">
        <f>I11*'Расчет дотаций'!K13</f>
        <v>1.5942028985507228</v>
      </c>
      <c r="K11" s="32">
        <f t="shared" si="2"/>
        <v>2933.3738664331581</v>
      </c>
      <c r="L11" s="31">
        <f t="shared" si="3"/>
        <v>1.856713474178211</v>
      </c>
    </row>
    <row r="12" spans="1:12" ht="15" customHeight="1">
      <c r="A12" s="15" t="s">
        <v>10</v>
      </c>
      <c r="B12" s="29">
        <f>'Расчет дотаций'!P14</f>
        <v>-136.40000000000146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-2.7938517179023514E-2</v>
      </c>
      <c r="G12" s="33">
        <f>F12*'Расчет дотаций'!G14</f>
        <v>-0.41907775768535271</v>
      </c>
      <c r="H12" s="32">
        <f t="shared" si="1"/>
        <v>-457.44362630346967</v>
      </c>
      <c r="I12" s="33">
        <f>'Расчет дотаций'!J14-1</f>
        <v>1.4705882352941124E-2</v>
      </c>
      <c r="J12" s="33">
        <f>I12*'Расчет дотаций'!K14</f>
        <v>0.29411764705882248</v>
      </c>
      <c r="K12" s="32">
        <f t="shared" si="2"/>
        <v>321.04362630346816</v>
      </c>
      <c r="L12" s="31">
        <f t="shared" si="3"/>
        <v>-0.12496011062653023</v>
      </c>
    </row>
    <row r="13" spans="1:12" ht="15" customHeight="1">
      <c r="A13" s="15" t="s">
        <v>11</v>
      </c>
      <c r="B13" s="29">
        <f>'Расчет дотаций'!P15</f>
        <v>-1611.8999999999942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-2.3330747850817679E-2</v>
      </c>
      <c r="G13" s="33">
        <f>F13*'Расчет дотаций'!G15</f>
        <v>-0.34996121776226519</v>
      </c>
      <c r="H13" s="32">
        <f t="shared" si="1"/>
        <v>-682.80739607520718</v>
      </c>
      <c r="I13" s="33">
        <f>'Расчет дотаций'!J15-1</f>
        <v>-2.3809523809523836E-2</v>
      </c>
      <c r="J13" s="33">
        <f>I13*'Расчет дотаций'!K15</f>
        <v>-0.47619047619047672</v>
      </c>
      <c r="K13" s="32">
        <f t="shared" si="2"/>
        <v>-929.09260392478689</v>
      </c>
      <c r="L13" s="31">
        <f t="shared" si="3"/>
        <v>-0.82615169395274191</v>
      </c>
    </row>
    <row r="14" spans="1:12" ht="15" customHeight="1">
      <c r="A14" s="15" t="s">
        <v>12</v>
      </c>
      <c r="B14" s="29">
        <f>'Расчет дотаций'!P16</f>
        <v>3313.5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1.4095769409576908E-2</v>
      </c>
      <c r="G14" s="33">
        <f>F14*'Расчет дотаций'!G16</f>
        <v>0.21143654114365362</v>
      </c>
      <c r="H14" s="32">
        <f t="shared" si="1"/>
        <v>273.20272449227639</v>
      </c>
      <c r="I14" s="33">
        <f>'Расчет дотаций'!J16-1</f>
        <v>0.11764705882352944</v>
      </c>
      <c r="J14" s="33">
        <f>I14*'Расчет дотаций'!K16</f>
        <v>2.3529411764705888</v>
      </c>
      <c r="K14" s="32">
        <f t="shared" si="2"/>
        <v>3040.297275507724</v>
      </c>
      <c r="L14" s="31">
        <f t="shared" si="3"/>
        <v>2.5643777176142422</v>
      </c>
    </row>
    <row r="15" spans="1:12" ht="15" customHeight="1">
      <c r="A15" s="15" t="s">
        <v>13</v>
      </c>
      <c r="B15" s="29">
        <f>'Расчет дотаций'!P17</f>
        <v>4840.8999999999942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-8.4069054715177893E-3</v>
      </c>
      <c r="G15" s="33">
        <f>F15*'Расчет дотаций'!G17</f>
        <v>-0.12610358207276684</v>
      </c>
      <c r="H15" s="32">
        <f t="shared" si="1"/>
        <v>-216.85222892327332</v>
      </c>
      <c r="I15" s="33">
        <f>'Расчет дотаций'!J17-1</f>
        <v>0.14705882352941169</v>
      </c>
      <c r="J15" s="33">
        <f>I15*'Расчет дотаций'!K17</f>
        <v>2.9411764705882337</v>
      </c>
      <c r="K15" s="32">
        <f t="shared" si="2"/>
        <v>5057.7522289232675</v>
      </c>
      <c r="L15" s="31">
        <f t="shared" si="3"/>
        <v>2.8150728885154668</v>
      </c>
    </row>
    <row r="16" spans="1:12" ht="15" customHeight="1">
      <c r="A16" s="15" t="s">
        <v>14</v>
      </c>
      <c r="B16" s="29">
        <f>'Расчет дотаций'!P18</f>
        <v>2400.5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-2.4731255038968003E-2</v>
      </c>
      <c r="G16" s="33">
        <f>F16*'Расчет дотаций'!G18</f>
        <v>-0.37096882558452005</v>
      </c>
      <c r="H16" s="32">
        <f t="shared" si="1"/>
        <v>-432.79040594278746</v>
      </c>
      <c r="I16" s="33">
        <f>'Расчет дотаций'!J18-1</f>
        <v>0.12142857142857144</v>
      </c>
      <c r="J16" s="33">
        <f>I16*'Расчет дотаций'!K18</f>
        <v>2.4285714285714288</v>
      </c>
      <c r="K16" s="32">
        <f t="shared" si="2"/>
        <v>2833.2904059427879</v>
      </c>
      <c r="L16" s="31">
        <f t="shared" si="3"/>
        <v>2.0576026029869086</v>
      </c>
    </row>
    <row r="17" spans="1:12" ht="15" customHeight="1">
      <c r="A17" s="16" t="s">
        <v>17</v>
      </c>
      <c r="B17" s="28">
        <f>SUM(B18:B44)</f>
        <v>62052.499999999993</v>
      </c>
      <c r="C17" s="28"/>
      <c r="D17" s="28"/>
      <c r="E17" s="28">
        <f>SUM(E18:E44)</f>
        <v>0</v>
      </c>
      <c r="F17" s="28"/>
      <c r="G17" s="28"/>
      <c r="H17" s="28">
        <f>SUM(H18:H44)</f>
        <v>29507.846097294325</v>
      </c>
      <c r="I17" s="28"/>
      <c r="J17" s="28"/>
      <c r="K17" s="28">
        <f>SUM(K18:K44)</f>
        <v>32544.653902705671</v>
      </c>
      <c r="L17" s="28"/>
    </row>
    <row r="18" spans="1:12" ht="15" customHeight="1">
      <c r="A18" s="17" t="s">
        <v>0</v>
      </c>
      <c r="B18" s="29">
        <f>'Расчет дотаций'!P20</f>
        <v>549.90000000000146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5.6040564373897706E-2</v>
      </c>
      <c r="G18" s="33">
        <f>F18*'Расчет дотаций'!G20</f>
        <v>0.56040564373897706</v>
      </c>
      <c r="H18" s="32">
        <f t="shared" ref="H18:H44" si="5">$B18*G18/$L18</f>
        <v>476.95025249078799</v>
      </c>
      <c r="I18" s="33">
        <f>'Расчет дотаций'!J20-1</f>
        <v>5.7142857142857828E-3</v>
      </c>
      <c r="J18" s="33">
        <f>I18*'Расчет дотаций'!K20</f>
        <v>8.5714285714286742E-2</v>
      </c>
      <c r="K18" s="32">
        <f t="shared" ref="K18:K44" si="6">$B18*J18/$L18</f>
        <v>72.949747509213452</v>
      </c>
      <c r="L18" s="31">
        <f t="shared" si="3"/>
        <v>0.6461199294532638</v>
      </c>
    </row>
    <row r="19" spans="1:12" ht="15" customHeight="1">
      <c r="A19" s="17" t="s">
        <v>18</v>
      </c>
      <c r="B19" s="29">
        <f>'Расчет дотаций'!P21</f>
        <v>4094.5999999999985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4.3864322500444031E-2</v>
      </c>
      <c r="G19" s="33">
        <f>F19*'Расчет дотаций'!G21</f>
        <v>0.43864322500444031</v>
      </c>
      <c r="H19" s="32">
        <f t="shared" si="5"/>
        <v>669.13811533943658</v>
      </c>
      <c r="I19" s="33">
        <f>'Расчет дотаций'!J21-1</f>
        <v>0.14970059880239517</v>
      </c>
      <c r="J19" s="33">
        <f>I19*'Расчет дотаций'!K21</f>
        <v>2.2455089820359273</v>
      </c>
      <c r="K19" s="32">
        <f t="shared" si="6"/>
        <v>3425.4618846605617</v>
      </c>
      <c r="L19" s="31">
        <f t="shared" si="3"/>
        <v>2.6841522070403676</v>
      </c>
    </row>
    <row r="20" spans="1:12" ht="15" customHeight="1">
      <c r="A20" s="17" t="s">
        <v>19</v>
      </c>
      <c r="B20" s="29">
        <f>'Расчет дотаций'!P22</f>
        <v>2938.4000000000015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0.11668729372937281</v>
      </c>
      <c r="G20" s="33">
        <f>F20*'Расчет дотаций'!G22</f>
        <v>1.1668729372937281</v>
      </c>
      <c r="H20" s="32">
        <f t="shared" si="5"/>
        <v>1239.2110214853358</v>
      </c>
      <c r="I20" s="33">
        <f>'Расчет дотаций'!J22-1</f>
        <v>0.10666666666666669</v>
      </c>
      <c r="J20" s="33">
        <f>I20*'Расчет дотаций'!K22</f>
        <v>1.6000000000000003</v>
      </c>
      <c r="K20" s="32">
        <f t="shared" si="6"/>
        <v>1699.1889785146659</v>
      </c>
      <c r="L20" s="31">
        <f t="shared" si="3"/>
        <v>2.7668729372937282</v>
      </c>
    </row>
    <row r="21" spans="1:12" ht="15" customHeight="1">
      <c r="A21" s="17" t="s">
        <v>20</v>
      </c>
      <c r="B21" s="29">
        <f>'Расчет дотаций'!P23</f>
        <v>1846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8.5703094398746682E-2</v>
      </c>
      <c r="G21" s="33">
        <f>F21*'Расчет дотаций'!G23</f>
        <v>0.85703094398746682</v>
      </c>
      <c r="H21" s="32">
        <f t="shared" si="5"/>
        <v>1045.8169686062108</v>
      </c>
      <c r="I21" s="33">
        <f>'Расчет дотаций'!J23-1</f>
        <v>4.3715846994535568E-2</v>
      </c>
      <c r="J21" s="33">
        <f>I21*'Расчет дотаций'!K23</f>
        <v>0.65573770491803351</v>
      </c>
      <c r="K21" s="32">
        <f t="shared" si="6"/>
        <v>800.18303139378907</v>
      </c>
      <c r="L21" s="31">
        <f t="shared" si="3"/>
        <v>1.5127686489055003</v>
      </c>
    </row>
    <row r="22" spans="1:12" ht="15" customHeight="1">
      <c r="A22" s="17" t="s">
        <v>21</v>
      </c>
      <c r="B22" s="29">
        <f>'Расчет дотаций'!P24</f>
        <v>1036.1999999999971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0.10839978734715583</v>
      </c>
      <c r="G22" s="33">
        <f>F22*'Расчет дотаций'!G24</f>
        <v>1.0839978734715583</v>
      </c>
      <c r="H22" s="32">
        <f t="shared" si="5"/>
        <v>1600.4373795612285</v>
      </c>
      <c r="I22" s="33">
        <f>'Расчет дотаций'!J24-1</f>
        <v>-2.5477707006369421E-2</v>
      </c>
      <c r="J22" s="33">
        <f>I22*'Расчет дотаций'!K24</f>
        <v>-0.38216560509554132</v>
      </c>
      <c r="K22" s="32">
        <f t="shared" si="6"/>
        <v>-564.23737956123148</v>
      </c>
      <c r="L22" s="31">
        <f t="shared" si="3"/>
        <v>0.70183226837601698</v>
      </c>
    </row>
    <row r="23" spans="1:12" ht="15" customHeight="1">
      <c r="A23" s="17" t="s">
        <v>22</v>
      </c>
      <c r="B23" s="29">
        <f>'Расчет дотаций'!P25</f>
        <v>1321.1999999999971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8.5455504748505051E-2</v>
      </c>
      <c r="G23" s="33">
        <f>F23*'Расчет дотаций'!G25</f>
        <v>0.85455504748505051</v>
      </c>
      <c r="H23" s="32">
        <f t="shared" si="5"/>
        <v>1205.5646472451631</v>
      </c>
      <c r="I23" s="33">
        <f>'Расчет дотаций'!J25-1</f>
        <v>5.464480874316946E-3</v>
      </c>
      <c r="J23" s="33">
        <f>I23*'Расчет дотаций'!K25</f>
        <v>8.1967213114754189E-2</v>
      </c>
      <c r="K23" s="32">
        <f t="shared" si="6"/>
        <v>115.635352754834</v>
      </c>
      <c r="L23" s="31">
        <f t="shared" si="3"/>
        <v>0.9365222605998047</v>
      </c>
    </row>
    <row r="24" spans="1:12" ht="15" customHeight="1">
      <c r="A24" s="17" t="s">
        <v>23</v>
      </c>
      <c r="B24" s="29">
        <f>'Расчет дотаций'!P26</f>
        <v>9646.3999999999942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0.10508368496497145</v>
      </c>
      <c r="G24" s="33">
        <f>F24*'Расчет дотаций'!G26</f>
        <v>1.0508368496497145</v>
      </c>
      <c r="H24" s="32">
        <f t="shared" si="5"/>
        <v>3616.8449103969206</v>
      </c>
      <c r="I24" s="33">
        <f>'Расчет дотаций'!J26-1</f>
        <v>0.11678832116788329</v>
      </c>
      <c r="J24" s="33">
        <f>I24*'Расчет дотаций'!K26</f>
        <v>1.7518248175182494</v>
      </c>
      <c r="K24" s="32">
        <f t="shared" si="6"/>
        <v>6029.5550896030736</v>
      </c>
      <c r="L24" s="31">
        <f t="shared" si="3"/>
        <v>2.8026616671679641</v>
      </c>
    </row>
    <row r="25" spans="1:12" ht="15" customHeight="1">
      <c r="A25" s="17" t="s">
        <v>24</v>
      </c>
      <c r="B25" s="29">
        <f>'Расчет дотаций'!P27</f>
        <v>1398.9000000000015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0.18456295108259835</v>
      </c>
      <c r="G25" s="33">
        <f>F25*'Расчет дотаций'!G27</f>
        <v>1.8456295108259835</v>
      </c>
      <c r="H25" s="32">
        <f t="shared" si="5"/>
        <v>1157.6536406256503</v>
      </c>
      <c r="I25" s="33">
        <f>'Расчет дотаций'!J27-1</f>
        <v>2.564102564102555E-2</v>
      </c>
      <c r="J25" s="33">
        <f>I25*'Расчет дотаций'!K27</f>
        <v>0.38461538461538325</v>
      </c>
      <c r="K25" s="32">
        <f t="shared" si="6"/>
        <v>241.24635937435116</v>
      </c>
      <c r="L25" s="31">
        <f t="shared" si="3"/>
        <v>2.2302448954413667</v>
      </c>
    </row>
    <row r="26" spans="1:12" ht="15" customHeight="1">
      <c r="A26" s="17" t="s">
        <v>25</v>
      </c>
      <c r="B26" s="29">
        <f>'Расчет дотаций'!P28</f>
        <v>3181.9000000000015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0.11249520889229592</v>
      </c>
      <c r="G26" s="33">
        <f>F26*'Расчет дотаций'!G28</f>
        <v>1.1249520889229592</v>
      </c>
      <c r="H26" s="32">
        <f t="shared" si="5"/>
        <v>1480.3154835271453</v>
      </c>
      <c r="I26" s="33">
        <f>'Расчет дотаций'!J28-1</f>
        <v>8.6206896551724199E-2</v>
      </c>
      <c r="J26" s="33">
        <f>I26*'Расчет дотаций'!K28</f>
        <v>1.293103448275863</v>
      </c>
      <c r="K26" s="32">
        <f t="shared" si="6"/>
        <v>1701.5845164728562</v>
      </c>
      <c r="L26" s="31">
        <f t="shared" si="3"/>
        <v>2.4180555371988222</v>
      </c>
    </row>
    <row r="27" spans="1:12" ht="15" customHeight="1">
      <c r="A27" s="17" t="s">
        <v>26</v>
      </c>
      <c r="B27" s="29">
        <f>'Расчет дотаций'!P29</f>
        <v>1309.3000000000029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0.1490525409130059</v>
      </c>
      <c r="G27" s="33">
        <f>F27*'Расчет дотаций'!G29</f>
        <v>1.490525409130059</v>
      </c>
      <c r="H27" s="32">
        <f t="shared" si="5"/>
        <v>1527.3179279582964</v>
      </c>
      <c r="I27" s="33">
        <f>'Расчет дотаций'!J29-1</f>
        <v>-1.4184397163120588E-2</v>
      </c>
      <c r="J27" s="33">
        <f>I27*'Расчет дотаций'!K29</f>
        <v>-0.21276595744680882</v>
      </c>
      <c r="K27" s="32">
        <f t="shared" si="6"/>
        <v>-218.01792795829346</v>
      </c>
      <c r="L27" s="31">
        <f t="shared" si="3"/>
        <v>1.2777594516832502</v>
      </c>
    </row>
    <row r="28" spans="1:12" ht="15" customHeight="1">
      <c r="A28" s="17" t="s">
        <v>27</v>
      </c>
      <c r="B28" s="29">
        <f>'Расчет дотаций'!P30</f>
        <v>5148.1999999999971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0.16971459488705531</v>
      </c>
      <c r="G28" s="33">
        <f>F28*'Расчет дотаций'!G30</f>
        <v>1.6971459488705531</v>
      </c>
      <c r="H28" s="32">
        <f t="shared" si="5"/>
        <v>1719.6022946646606</v>
      </c>
      <c r="I28" s="33">
        <f>'Расчет дотаций'!J30-1</f>
        <v>0.22558823529411764</v>
      </c>
      <c r="J28" s="33">
        <f>I28*'Расчет дотаций'!K30</f>
        <v>3.3838235294117647</v>
      </c>
      <c r="K28" s="32">
        <f t="shared" si="6"/>
        <v>3428.5977053353363</v>
      </c>
      <c r="L28" s="31">
        <f t="shared" si="3"/>
        <v>5.0809694782823183</v>
      </c>
    </row>
    <row r="29" spans="1:12" ht="15" customHeight="1">
      <c r="A29" s="17" t="s">
        <v>28</v>
      </c>
      <c r="B29" s="29">
        <f>'Расчет дотаций'!P31</f>
        <v>2972.1999999999971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6.1107419712070898E-2</v>
      </c>
      <c r="G29" s="33">
        <f>F29*'Расчет дотаций'!G31</f>
        <v>0.61107419712070898</v>
      </c>
      <c r="H29" s="32">
        <f t="shared" si="5"/>
        <v>1265.4483203152809</v>
      </c>
      <c r="I29" s="33">
        <f>'Расчет дотаций'!J31-1</f>
        <v>5.4945054945054972E-2</v>
      </c>
      <c r="J29" s="33">
        <f>I29*'Расчет дотаций'!K31</f>
        <v>0.82417582417582458</v>
      </c>
      <c r="K29" s="32">
        <f t="shared" si="6"/>
        <v>1706.7516796847162</v>
      </c>
      <c r="L29" s="31">
        <f t="shared" si="3"/>
        <v>1.4352500212965336</v>
      </c>
    </row>
    <row r="30" spans="1:12" ht="15" customHeight="1">
      <c r="A30" s="17" t="s">
        <v>29</v>
      </c>
      <c r="B30" s="29">
        <f>'Расчет дотаций'!P32</f>
        <v>2799.6999999999971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0.13960176991150441</v>
      </c>
      <c r="G30" s="33">
        <f>F30*'Расчет дотаций'!G32</f>
        <v>1.3960176991150441</v>
      </c>
      <c r="H30" s="32">
        <f t="shared" si="5"/>
        <v>2368.3799063827837</v>
      </c>
      <c r="I30" s="33">
        <f>'Расчет дотаций'!J32-1</f>
        <v>1.6949152542372836E-2</v>
      </c>
      <c r="J30" s="33">
        <f>I30*'Расчет дотаций'!K32</f>
        <v>0.25423728813559254</v>
      </c>
      <c r="K30" s="32">
        <f t="shared" si="6"/>
        <v>431.32009361721327</v>
      </c>
      <c r="L30" s="31">
        <f t="shared" si="3"/>
        <v>1.6502549872506367</v>
      </c>
    </row>
    <row r="31" spans="1:12" ht="15" customHeight="1">
      <c r="A31" s="17" t="s">
        <v>30</v>
      </c>
      <c r="B31" s="29">
        <f>'Расчет дотаций'!P33</f>
        <v>-1448.5999999999985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2.7626617751961735E-2</v>
      </c>
      <c r="G31" s="33">
        <f>F31*'Расчет дотаций'!G33</f>
        <v>0.27626617751961735</v>
      </c>
      <c r="H31" s="32">
        <f t="shared" si="5"/>
        <v>373.65502624220335</v>
      </c>
      <c r="I31" s="33">
        <f>'Расчет дотаций'!J33-1</f>
        <v>-8.9820359281437168E-2</v>
      </c>
      <c r="J31" s="33">
        <f>I31*'Расчет дотаций'!K33</f>
        <v>-1.3473053892215576</v>
      </c>
      <c r="K31" s="32">
        <f t="shared" si="6"/>
        <v>-1822.2550262422019</v>
      </c>
      <c r="L31" s="31">
        <f t="shared" si="3"/>
        <v>-1.0710392117019403</v>
      </c>
    </row>
    <row r="32" spans="1:12" ht="15" customHeight="1">
      <c r="A32" s="17" t="s">
        <v>31</v>
      </c>
      <c r="B32" s="29">
        <f>'Расчет дотаций'!P34</f>
        <v>-81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1.2232569846463592E-2</v>
      </c>
      <c r="G32" s="33">
        <f>F32*'Расчет дотаций'!G34</f>
        <v>0.12232569846463592</v>
      </c>
      <c r="H32" s="32">
        <f t="shared" si="5"/>
        <v>190.20596662733553</v>
      </c>
      <c r="I32" s="33">
        <f>'Расчет дотаций'!J34-1</f>
        <v>-1.1627906976744207E-2</v>
      </c>
      <c r="J32" s="33">
        <f>I32*'Расчет дотаций'!K34</f>
        <v>-0.1744186046511631</v>
      </c>
      <c r="K32" s="32">
        <f t="shared" si="6"/>
        <v>-271.20596662733556</v>
      </c>
      <c r="L32" s="31">
        <f t="shared" si="3"/>
        <v>-5.2092906186527177E-2</v>
      </c>
    </row>
    <row r="33" spans="1:13" ht="15" customHeight="1">
      <c r="A33" s="17" t="s">
        <v>1</v>
      </c>
      <c r="B33" s="29">
        <f>'Расчет дотаций'!P35</f>
        <v>6632.6000000000058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7.3049645390070861E-2</v>
      </c>
      <c r="G33" s="33">
        <f>F33*'Расчет дотаций'!G35</f>
        <v>0.73049645390070861</v>
      </c>
      <c r="H33" s="32">
        <f t="shared" si="5"/>
        <v>1389.1341716131155</v>
      </c>
      <c r="I33" s="33">
        <f>'Расчет дотаций'!J35-1</f>
        <v>0.18382352941176472</v>
      </c>
      <c r="J33" s="33">
        <f>I33*'Расчет дотаций'!K35</f>
        <v>2.757352941176471</v>
      </c>
      <c r="K33" s="32">
        <f t="shared" si="6"/>
        <v>5243.4658283868903</v>
      </c>
      <c r="L33" s="31">
        <f t="shared" si="3"/>
        <v>3.4878493950771796</v>
      </c>
    </row>
    <row r="34" spans="1:13" ht="15" customHeight="1">
      <c r="A34" s="17" t="s">
        <v>32</v>
      </c>
      <c r="B34" s="29">
        <f>'Расчет дотаций'!P36</f>
        <v>3531.9000000000015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7.3007316133999467E-3</v>
      </c>
      <c r="G34" s="33">
        <f>F34*'Расчет дотаций'!G36</f>
        <v>7.3007316133999467E-2</v>
      </c>
      <c r="H34" s="32">
        <f t="shared" si="5"/>
        <v>98.803473130365646</v>
      </c>
      <c r="I34" s="33">
        <f>'Расчет дотаций'!J36-1</f>
        <v>0.16911764705882359</v>
      </c>
      <c r="J34" s="33">
        <f>I34*'Расчет дотаций'!K36</f>
        <v>2.5367647058823541</v>
      </c>
      <c r="K34" s="32">
        <f t="shared" si="6"/>
        <v>3433.0965268696359</v>
      </c>
      <c r="L34" s="31">
        <f t="shared" si="3"/>
        <v>2.6097720220163536</v>
      </c>
    </row>
    <row r="35" spans="1:13" ht="15" customHeight="1">
      <c r="A35" s="17" t="s">
        <v>33</v>
      </c>
      <c r="B35" s="29">
        <f>'Расчет дотаций'!P37</f>
        <v>220.79999999999927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0.1222366036758995</v>
      </c>
      <c r="G35" s="33">
        <f>F35*'Расчет дотаций'!G37</f>
        <v>1.222366036758995</v>
      </c>
      <c r="H35" s="32">
        <f t="shared" si="5"/>
        <v>926.43044397462893</v>
      </c>
      <c r="I35" s="33">
        <f>'Расчет дотаций'!J37-1</f>
        <v>-6.2068965517241392E-2</v>
      </c>
      <c r="J35" s="33">
        <f>I35*'Расчет дотаций'!K37</f>
        <v>-0.93103448275862088</v>
      </c>
      <c r="K35" s="32">
        <f t="shared" si="6"/>
        <v>-705.63044397462966</v>
      </c>
      <c r="L35" s="31">
        <f t="shared" si="3"/>
        <v>0.29133155400037414</v>
      </c>
    </row>
    <row r="36" spans="1:13" ht="15" customHeight="1">
      <c r="A36" s="17" t="s">
        <v>34</v>
      </c>
      <c r="B36" s="29">
        <f>'Расчет дотаций'!P38</f>
        <v>4014.3999999999942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5.1069747539580712E-2</v>
      </c>
      <c r="G36" s="33">
        <f>F36*'Расчет дотаций'!G38</f>
        <v>0.51069747539580712</v>
      </c>
      <c r="H36" s="32">
        <f t="shared" si="5"/>
        <v>951.5490632281859</v>
      </c>
      <c r="I36" s="33">
        <f>'Расчет дотаций'!J38-1</f>
        <v>0.1095890410958904</v>
      </c>
      <c r="J36" s="33">
        <f>I36*'Расчет дотаций'!K38</f>
        <v>1.6438356164383561</v>
      </c>
      <c r="K36" s="32">
        <f t="shared" si="6"/>
        <v>3062.8509367718079</v>
      </c>
      <c r="L36" s="31">
        <f t="shared" si="3"/>
        <v>2.1545330918341632</v>
      </c>
    </row>
    <row r="37" spans="1:13" ht="15" customHeight="1">
      <c r="A37" s="17" t="s">
        <v>35</v>
      </c>
      <c r="B37" s="29">
        <f>'Расчет дотаций'!P39</f>
        <v>-1519.3000000000029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9.8759964570416248E-2</v>
      </c>
      <c r="G37" s="33">
        <f>F37*'Расчет дотаций'!G39</f>
        <v>0.98759964570416248</v>
      </c>
      <c r="H37" s="32">
        <f t="shared" si="5"/>
        <v>1669.7235229888465</v>
      </c>
      <c r="I37" s="33">
        <f>'Расчет дотаций'!J39-1</f>
        <v>-0.12574850299401197</v>
      </c>
      <c r="J37" s="33">
        <f>I37*'Расчет дотаций'!K39</f>
        <v>-1.8862275449101795</v>
      </c>
      <c r="K37" s="32">
        <f t="shared" si="6"/>
        <v>-3189.0235229888499</v>
      </c>
      <c r="L37" s="31">
        <f t="shared" si="3"/>
        <v>-0.89862789920601704</v>
      </c>
    </row>
    <row r="38" spans="1:13" ht="15" customHeight="1">
      <c r="A38" s="17" t="s">
        <v>36</v>
      </c>
      <c r="B38" s="29">
        <f>'Расчет дотаций'!P40</f>
        <v>5746.1999999999971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8.3285759594037501E-2</v>
      </c>
      <c r="G38" s="33">
        <f>F38*'Расчет дотаций'!G40</f>
        <v>0.83285759594037501</v>
      </c>
      <c r="H38" s="32">
        <f t="shared" si="5"/>
        <v>1463.3770703648252</v>
      </c>
      <c r="I38" s="33">
        <f>'Расчет дотаций'!J40-1</f>
        <v>0.16250000000000009</v>
      </c>
      <c r="J38" s="33">
        <f>I38*'Расчет дотаций'!K40</f>
        <v>2.4375000000000013</v>
      </c>
      <c r="K38" s="32">
        <f t="shared" si="6"/>
        <v>4282.8229296351719</v>
      </c>
      <c r="L38" s="31">
        <f t="shared" si="3"/>
        <v>3.2703575959403763</v>
      </c>
    </row>
    <row r="39" spans="1:13" ht="15" customHeight="1">
      <c r="A39" s="17" t="s">
        <v>37</v>
      </c>
      <c r="B39" s="29">
        <f>'Расчет дотаций'!P41</f>
        <v>-793.89999999999418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4.7412139227963612E-2</v>
      </c>
      <c r="G39" s="33">
        <f>F39*'Расчет дотаций'!G41</f>
        <v>0.47412139227963612</v>
      </c>
      <c r="H39" s="32">
        <f t="shared" si="5"/>
        <v>1338.213214440151</v>
      </c>
      <c r="I39" s="33">
        <f>'Расчет дотаций'!J41-1</f>
        <v>-5.0359712230215847E-2</v>
      </c>
      <c r="J39" s="33">
        <f>I39*'Расчет дотаций'!K41</f>
        <v>-0.75539568345323771</v>
      </c>
      <c r="K39" s="32">
        <f t="shared" si="6"/>
        <v>-2132.1132144401454</v>
      </c>
      <c r="L39" s="31">
        <f t="shared" si="3"/>
        <v>-0.28127429117360159</v>
      </c>
    </row>
    <row r="40" spans="1:13" ht="15" customHeight="1">
      <c r="A40" s="17" t="s">
        <v>38</v>
      </c>
      <c r="B40" s="29">
        <f>'Расчет дотаций'!P42</f>
        <v>2629.4000000000015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6.9215000602918186E-2</v>
      </c>
      <c r="G40" s="33">
        <f>F40*'Расчет дотаций'!G42</f>
        <v>0.69215000602918186</v>
      </c>
      <c r="H40" s="32">
        <f t="shared" si="5"/>
        <v>1011.0186235310912</v>
      </c>
      <c r="I40" s="33">
        <f>'Расчет дотаций'!J42-1</f>
        <v>7.3863636363636465E-2</v>
      </c>
      <c r="J40" s="33">
        <f>I40*'Расчет дотаций'!K42</f>
        <v>1.107954545454547</v>
      </c>
      <c r="K40" s="32">
        <f t="shared" si="6"/>
        <v>1618.3813764689103</v>
      </c>
      <c r="L40" s="31">
        <f t="shared" si="3"/>
        <v>1.8001045514837288</v>
      </c>
    </row>
    <row r="41" spans="1:13" ht="15" customHeight="1">
      <c r="A41" s="17" t="s">
        <v>2</v>
      </c>
      <c r="B41" s="29">
        <f>'Расчет дотаций'!P43</f>
        <v>950.40000000000146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2.5559015001415331E-2</v>
      </c>
      <c r="G41" s="33">
        <f>F41*'Расчет дотаций'!G43</f>
        <v>0.25559015001415331</v>
      </c>
      <c r="H41" s="32">
        <f t="shared" si="5"/>
        <v>342.06548300601651</v>
      </c>
      <c r="I41" s="33">
        <f>'Расчет дотаций'!J43-1</f>
        <v>3.0303030303030276E-2</v>
      </c>
      <c r="J41" s="33">
        <f>I41*'Расчет дотаций'!K43</f>
        <v>0.45454545454545414</v>
      </c>
      <c r="K41" s="32">
        <f t="shared" si="6"/>
        <v>608.33451699398495</v>
      </c>
      <c r="L41" s="31">
        <f t="shared" si="3"/>
        <v>0.71013560455960745</v>
      </c>
    </row>
    <row r="42" spans="1:13" ht="15" customHeight="1">
      <c r="A42" s="17" t="s">
        <v>39</v>
      </c>
      <c r="B42" s="29">
        <f>'Расчет дотаций'!P44</f>
        <v>951.80000000000291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8.9810491623180555E-2</v>
      </c>
      <c r="G42" s="33">
        <f>F42*'Расчет дотаций'!G44</f>
        <v>0.89810491623180555</v>
      </c>
      <c r="H42" s="32">
        <f t="shared" si="5"/>
        <v>951.80000000000291</v>
      </c>
      <c r="I42" s="33">
        <f>'Расчет дотаций'!J44-1</f>
        <v>0</v>
      </c>
      <c r="J42" s="33">
        <f>I42*'Расчет дотаций'!K44</f>
        <v>0</v>
      </c>
      <c r="K42" s="32">
        <f>$B42*J42/$L42</f>
        <v>0</v>
      </c>
      <c r="L42" s="31">
        <f t="shared" si="3"/>
        <v>0.89810491623180555</v>
      </c>
    </row>
    <row r="43" spans="1:13" ht="15" customHeight="1">
      <c r="A43" s="17" t="s">
        <v>3</v>
      </c>
      <c r="B43" s="29">
        <f>'Расчет дотаций'!P45</f>
        <v>511.5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2.8503388899065785E-2</v>
      </c>
      <c r="G43" s="33">
        <f>F43*'Расчет дотаций'!G45</f>
        <v>0.28503388899065785</v>
      </c>
      <c r="H43" s="32">
        <f t="shared" si="5"/>
        <v>307.77030162413007</v>
      </c>
      <c r="I43" s="33">
        <f>'Расчет дотаций'!J45-1</f>
        <v>1.2578616352201255E-2</v>
      </c>
      <c r="J43" s="33">
        <f>I43*'Расчет дотаций'!K45</f>
        <v>0.18867924528301883</v>
      </c>
      <c r="K43" s="32">
        <f t="shared" si="6"/>
        <v>203.72969837586993</v>
      </c>
      <c r="L43" s="31">
        <f t="shared" si="3"/>
        <v>0.47371313427367667</v>
      </c>
    </row>
    <row r="44" spans="1:13" ht="15" customHeight="1">
      <c r="A44" s="17" t="s">
        <v>40</v>
      </c>
      <c r="B44" s="29">
        <f>'Расчет дотаций'!P46</f>
        <v>2463.4000000000015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-4.9292307692307746E-2</v>
      </c>
      <c r="G44" s="33">
        <f>F44*'Расчет дотаций'!G46</f>
        <v>-0.49292307692307746</v>
      </c>
      <c r="H44" s="32">
        <f t="shared" si="5"/>
        <v>-878.58113207547342</v>
      </c>
      <c r="I44" s="33">
        <f>'Расчет дотаций'!J46-1</f>
        <v>0.125</v>
      </c>
      <c r="J44" s="33">
        <f>I44*'Расчет дотаций'!K46</f>
        <v>1.875</v>
      </c>
      <c r="K44" s="32">
        <f t="shared" si="6"/>
        <v>3341.9811320754748</v>
      </c>
      <c r="L44" s="31">
        <f>D44+G44+J44</f>
        <v>1.3820769230769225</v>
      </c>
    </row>
    <row r="45" spans="1:13" s="27" customFormat="1" ht="15" customHeight="1">
      <c r="A45" s="26" t="s">
        <v>45</v>
      </c>
      <c r="B45" s="30">
        <f>B6+B17</f>
        <v>47276.200000000026</v>
      </c>
      <c r="C45" s="30"/>
      <c r="D45" s="30"/>
      <c r="E45" s="30">
        <f>E6+E17</f>
        <v>0</v>
      </c>
      <c r="F45" s="30"/>
      <c r="G45" s="30"/>
      <c r="H45" s="30">
        <f>H6+H17</f>
        <v>-1671.74378616994</v>
      </c>
      <c r="I45" s="30"/>
      <c r="J45" s="30"/>
      <c r="K45" s="30">
        <f>K6+K17</f>
        <v>48947.943786169955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2023-11-27T10:43:53Z</cp:lastPrinted>
  <dcterms:created xsi:type="dcterms:W3CDTF">2010-02-05T14:48:49Z</dcterms:created>
  <dcterms:modified xsi:type="dcterms:W3CDTF">2023-12-18T06:55:52Z</dcterms:modified>
</cp:coreProperties>
</file>