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ЭтаКнига" defaultThemeVersion="124226"/>
  <bookViews>
    <workbookView xWindow="-30" yWindow="315" windowWidth="13020" windowHeight="8280"/>
  </bookViews>
  <sheets>
    <sheet name="Расчет дотаций" sheetId="7" r:id="rId1"/>
    <sheet name="Плюсы и минусы" sheetId="8" r:id="rId2"/>
  </sheets>
  <definedNames>
    <definedName name="_xlnm._FilterDatabase" localSheetId="0" hidden="1">'Расчет дотаций'!$A$1:$A$46</definedName>
    <definedName name="_xlnm.Print_Titles" localSheetId="1">'Плюсы и минусы'!$3:$4</definedName>
    <definedName name="_xlnm.Print_Titles" localSheetId="0">'Расчет дотаций'!$A:$A,'Расчет дотаций'!$3:$7</definedName>
    <definedName name="_xlnm.Print_Area" localSheetId="0">'Расчет дотаций'!$A$1:$AJ$50</definedName>
  </definedNames>
  <calcPr calcId="125725"/>
</workbook>
</file>

<file path=xl/calcChain.xml><?xml version="1.0" encoding="utf-8"?>
<calcChain xmlns="http://schemas.openxmlformats.org/spreadsheetml/2006/main">
  <c r="AI9" i="7"/>
  <c r="AJ9" s="1"/>
  <c r="AI46"/>
  <c r="AJ46" s="1"/>
  <c r="AI45"/>
  <c r="AJ45" s="1"/>
  <c r="AI44"/>
  <c r="AJ44" s="1"/>
  <c r="AI43"/>
  <c r="AI42"/>
  <c r="AJ42" s="1"/>
  <c r="AI41"/>
  <c r="AJ41" s="1"/>
  <c r="AI40"/>
  <c r="AJ40" s="1"/>
  <c r="AI39"/>
  <c r="AJ39" s="1"/>
  <c r="AI38"/>
  <c r="AJ38" s="1"/>
  <c r="AI37"/>
  <c r="AI36"/>
  <c r="AI35"/>
  <c r="AI34"/>
  <c r="AJ34" s="1"/>
  <c r="AI33"/>
  <c r="AJ33" s="1"/>
  <c r="AI32"/>
  <c r="AJ32" s="1"/>
  <c r="AI31"/>
  <c r="AJ31" s="1"/>
  <c r="AI30"/>
  <c r="AJ30" s="1"/>
  <c r="AI29"/>
  <c r="AJ29" s="1"/>
  <c r="AI28"/>
  <c r="AJ28" s="1"/>
  <c r="AI27"/>
  <c r="AJ27" s="1"/>
  <c r="AI26"/>
  <c r="AJ26" s="1"/>
  <c r="AI25"/>
  <c r="AI24"/>
  <c r="AI23"/>
  <c r="AI22"/>
  <c r="AJ22" s="1"/>
  <c r="AI21"/>
  <c r="AJ21" s="1"/>
  <c r="AI20"/>
  <c r="AI19" s="1"/>
  <c r="AI10"/>
  <c r="AI11"/>
  <c r="AJ11" s="1"/>
  <c r="AI12"/>
  <c r="AI13"/>
  <c r="AJ13" s="1"/>
  <c r="AI14"/>
  <c r="AJ14" s="1"/>
  <c r="AI15"/>
  <c r="AJ15" s="1"/>
  <c r="AI16"/>
  <c r="AJ16" s="1"/>
  <c r="AI17"/>
  <c r="AJ17" s="1"/>
  <c r="AI18"/>
  <c r="AJ18" s="1"/>
  <c r="AJ43"/>
  <c r="AJ37"/>
  <c r="AJ36"/>
  <c r="AJ35"/>
  <c r="AJ25"/>
  <c r="AJ24"/>
  <c r="AJ23"/>
  <c r="AJ12"/>
  <c r="AI8" l="1"/>
  <c r="AI47" s="1"/>
  <c r="AJ8"/>
  <c r="AJ10"/>
  <c r="AJ20"/>
  <c r="AJ19" s="1"/>
  <c r="AJ47" l="1"/>
  <c r="L46" l="1"/>
  <c r="L45"/>
  <c r="L44"/>
  <c r="L43"/>
  <c r="L42"/>
  <c r="L41"/>
  <c r="L40"/>
  <c r="L39"/>
  <c r="L38"/>
  <c r="L37"/>
  <c r="L36"/>
  <c r="L35"/>
  <c r="L34"/>
  <c r="L33"/>
  <c r="L32"/>
  <c r="L31"/>
  <c r="L30"/>
  <c r="L29"/>
  <c r="L28"/>
  <c r="L27"/>
  <c r="L26"/>
  <c r="L25"/>
  <c r="L24"/>
  <c r="L23"/>
  <c r="L22"/>
  <c r="L21"/>
  <c r="L20"/>
  <c r="L10"/>
  <c r="L11"/>
  <c r="L12"/>
  <c r="L13"/>
  <c r="L14"/>
  <c r="L15"/>
  <c r="L16"/>
  <c r="L17"/>
  <c r="L18"/>
  <c r="L9"/>
  <c r="J46"/>
  <c r="J45"/>
  <c r="J44"/>
  <c r="J43"/>
  <c r="J42"/>
  <c r="J41"/>
  <c r="J40"/>
  <c r="J39"/>
  <c r="J38"/>
  <c r="J37"/>
  <c r="J36"/>
  <c r="J35"/>
  <c r="J34"/>
  <c r="J33"/>
  <c r="J32"/>
  <c r="J31"/>
  <c r="J30"/>
  <c r="J29"/>
  <c r="J28"/>
  <c r="J27"/>
  <c r="J26"/>
  <c r="J25"/>
  <c r="J24"/>
  <c r="J23"/>
  <c r="J22"/>
  <c r="J21"/>
  <c r="J20"/>
  <c r="J10"/>
  <c r="J11"/>
  <c r="J12"/>
  <c r="J13"/>
  <c r="J14"/>
  <c r="J15"/>
  <c r="J16"/>
  <c r="J17"/>
  <c r="J18"/>
  <c r="J9"/>
  <c r="F46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20"/>
  <c r="F18"/>
  <c r="F10"/>
  <c r="F11"/>
  <c r="F12"/>
  <c r="F13"/>
  <c r="F14"/>
  <c r="F15"/>
  <c r="F16"/>
  <c r="F17"/>
  <c r="F9"/>
  <c r="N46" l="1"/>
  <c r="N45"/>
  <c r="N44"/>
  <c r="N43"/>
  <c r="N42"/>
  <c r="N41"/>
  <c r="N40"/>
  <c r="N39"/>
  <c r="N38"/>
  <c r="N37"/>
  <c r="N36"/>
  <c r="N35"/>
  <c r="N34"/>
  <c r="N33"/>
  <c r="N32"/>
  <c r="N31"/>
  <c r="N30"/>
  <c r="N29"/>
  <c r="N28"/>
  <c r="N27"/>
  <c r="N26"/>
  <c r="N25"/>
  <c r="N24"/>
  <c r="N23"/>
  <c r="N22"/>
  <c r="N21"/>
  <c r="N20"/>
  <c r="N10"/>
  <c r="N11"/>
  <c r="N12"/>
  <c r="N13"/>
  <c r="N14"/>
  <c r="N15"/>
  <c r="N16"/>
  <c r="N17"/>
  <c r="N18"/>
  <c r="N9"/>
  <c r="AC19"/>
  <c r="AC8"/>
  <c r="AC47" l="1"/>
  <c r="AB19"/>
  <c r="AB8"/>
  <c r="AB47" s="1"/>
  <c r="AA19" l="1"/>
  <c r="AA8"/>
  <c r="AA47" l="1"/>
  <c r="Z19"/>
  <c r="Z8"/>
  <c r="Z47" l="1"/>
  <c r="O33"/>
  <c r="O46"/>
  <c r="O45"/>
  <c r="O44"/>
  <c r="O43"/>
  <c r="O42"/>
  <c r="O41"/>
  <c r="O40"/>
  <c r="O39"/>
  <c r="O38"/>
  <c r="O37"/>
  <c r="O36"/>
  <c r="O35"/>
  <c r="O34"/>
  <c r="O32"/>
  <c r="O31"/>
  <c r="O30"/>
  <c r="O29"/>
  <c r="O28"/>
  <c r="O27"/>
  <c r="O26"/>
  <c r="O25"/>
  <c r="O24"/>
  <c r="O23"/>
  <c r="O22"/>
  <c r="O21"/>
  <c r="O20"/>
  <c r="O10"/>
  <c r="O11"/>
  <c r="O12"/>
  <c r="O13"/>
  <c r="O14"/>
  <c r="O15"/>
  <c r="O16"/>
  <c r="O17"/>
  <c r="O18"/>
  <c r="O9"/>
  <c r="R36" l="1"/>
  <c r="P36"/>
  <c r="P33"/>
  <c r="R33"/>
  <c r="P22"/>
  <c r="R22"/>
  <c r="R44"/>
  <c r="P44"/>
  <c r="P34"/>
  <c r="R34"/>
  <c r="R43"/>
  <c r="P43"/>
  <c r="P35"/>
  <c r="R35"/>
  <c r="R42"/>
  <c r="P42"/>
  <c r="R20"/>
  <c r="P20"/>
  <c r="R41"/>
  <c r="P41"/>
  <c r="R46"/>
  <c r="P46"/>
  <c r="R40"/>
  <c r="P40"/>
  <c r="R23"/>
  <c r="P23"/>
  <c r="P45"/>
  <c r="R45"/>
  <c r="R30"/>
  <c r="P30"/>
  <c r="R26"/>
  <c r="P26"/>
  <c r="P39"/>
  <c r="R39"/>
  <c r="P21"/>
  <c r="R21"/>
  <c r="R31"/>
  <c r="P31"/>
  <c r="R28"/>
  <c r="P28"/>
  <c r="P25"/>
  <c r="R25"/>
  <c r="R38"/>
  <c r="P38"/>
  <c r="P32"/>
  <c r="R32"/>
  <c r="R29"/>
  <c r="P29"/>
  <c r="R27"/>
  <c r="P27"/>
  <c r="R24"/>
  <c r="P24"/>
  <c r="P37"/>
  <c r="R37"/>
  <c r="R9"/>
  <c r="P9"/>
  <c r="R18"/>
  <c r="P18"/>
  <c r="R10"/>
  <c r="P10"/>
  <c r="R11"/>
  <c r="P11"/>
  <c r="R12"/>
  <c r="P12"/>
  <c r="R13"/>
  <c r="P13"/>
  <c r="R14"/>
  <c r="P14"/>
  <c r="R15"/>
  <c r="P15"/>
  <c r="R16"/>
  <c r="P16"/>
  <c r="R17"/>
  <c r="P17"/>
  <c r="Y8"/>
  <c r="Y47" s="1"/>
  <c r="Y19"/>
  <c r="AD23" l="1"/>
  <c r="AH23" s="1"/>
  <c r="AD35"/>
  <c r="AH35" s="1"/>
  <c r="AD45"/>
  <c r="AH45" s="1"/>
  <c r="AD36"/>
  <c r="AH36" s="1"/>
  <c r="AD42"/>
  <c r="AH42" s="1"/>
  <c r="AD30"/>
  <c r="AH30" s="1"/>
  <c r="AD28"/>
  <c r="AH28" s="1"/>
  <c r="AD33"/>
  <c r="AH33" s="1"/>
  <c r="AD25"/>
  <c r="AH25" s="1"/>
  <c r="AD27"/>
  <c r="AH27" s="1"/>
  <c r="AD24"/>
  <c r="AH24" s="1"/>
  <c r="AD37"/>
  <c r="AH37" s="1"/>
  <c r="AD38"/>
  <c r="AH38" s="1"/>
  <c r="AD44"/>
  <c r="AH44" s="1"/>
  <c r="AD34"/>
  <c r="AH34" s="1"/>
  <c r="AD31"/>
  <c r="AH31" s="1"/>
  <c r="AD22"/>
  <c r="AH22" s="1"/>
  <c r="AD26"/>
  <c r="AH26" s="1"/>
  <c r="AD40"/>
  <c r="AH40" s="1"/>
  <c r="AD20"/>
  <c r="AH20" s="1"/>
  <c r="AD41"/>
  <c r="AH41" s="1"/>
  <c r="AD46"/>
  <c r="AH46" s="1"/>
  <c r="AD32"/>
  <c r="AH32" s="1"/>
  <c r="AD39"/>
  <c r="AH39" s="1"/>
  <c r="AD29"/>
  <c r="AH29" s="1"/>
  <c r="AD43"/>
  <c r="AH43" s="1"/>
  <c r="AD21"/>
  <c r="AH21" s="1"/>
  <c r="AD11"/>
  <c r="AH11" s="1"/>
  <c r="AD17"/>
  <c r="AH17" s="1"/>
  <c r="AD12"/>
  <c r="AH12" s="1"/>
  <c r="AD13"/>
  <c r="AH13" s="1"/>
  <c r="AD14"/>
  <c r="AH14" s="1"/>
  <c r="AD15"/>
  <c r="AH15" s="1"/>
  <c r="AD18"/>
  <c r="AH18" s="1"/>
  <c r="AD16"/>
  <c r="AH16" s="1"/>
  <c r="AD10"/>
  <c r="AH10" s="1"/>
  <c r="AD9"/>
  <c r="AH9" s="1"/>
  <c r="Q19"/>
  <c r="Q8"/>
  <c r="Q47" l="1"/>
  <c r="X19"/>
  <c r="X47" s="1"/>
  <c r="X8"/>
  <c r="W47"/>
  <c r="W19"/>
  <c r="W8"/>
  <c r="C7" i="8" l="1"/>
  <c r="D7" s="1"/>
  <c r="I13" l="1"/>
  <c r="J13" s="1"/>
  <c r="I20"/>
  <c r="J20" s="1"/>
  <c r="I24"/>
  <c r="J24" s="1"/>
  <c r="I32"/>
  <c r="J32" s="1"/>
  <c r="I40"/>
  <c r="J40" s="1"/>
  <c r="I10"/>
  <c r="J10" s="1"/>
  <c r="I19"/>
  <c r="J19" s="1"/>
  <c r="I27"/>
  <c r="J27" s="1"/>
  <c r="I31"/>
  <c r="J31" s="1"/>
  <c r="I35"/>
  <c r="J35" s="1"/>
  <c r="I39"/>
  <c r="J39" s="1"/>
  <c r="I43"/>
  <c r="J43" s="1"/>
  <c r="I15"/>
  <c r="J15" s="1"/>
  <c r="I11"/>
  <c r="J11" s="1"/>
  <c r="I18"/>
  <c r="J18" s="1"/>
  <c r="I22"/>
  <c r="J22" s="1"/>
  <c r="I26"/>
  <c r="J26" s="1"/>
  <c r="I30"/>
  <c r="J30" s="1"/>
  <c r="I34"/>
  <c r="J34" s="1"/>
  <c r="I38"/>
  <c r="J38" s="1"/>
  <c r="I42"/>
  <c r="J42" s="1"/>
  <c r="I7"/>
  <c r="J7" s="1"/>
  <c r="I9"/>
  <c r="J9" s="1"/>
  <c r="I28"/>
  <c r="J28" s="1"/>
  <c r="I36"/>
  <c r="J36" s="1"/>
  <c r="I44"/>
  <c r="J44" s="1"/>
  <c r="I14"/>
  <c r="J14" s="1"/>
  <c r="I23"/>
  <c r="J23" s="1"/>
  <c r="I16"/>
  <c r="J16" s="1"/>
  <c r="I12"/>
  <c r="J12" s="1"/>
  <c r="I8"/>
  <c r="J8" s="1"/>
  <c r="I21"/>
  <c r="J21" s="1"/>
  <c r="I25"/>
  <c r="J25" s="1"/>
  <c r="I29"/>
  <c r="J29" s="1"/>
  <c r="I33"/>
  <c r="J33" s="1"/>
  <c r="I37"/>
  <c r="J37" s="1"/>
  <c r="I41"/>
  <c r="J41" s="1"/>
  <c r="AG47" i="7"/>
  <c r="AE47"/>
  <c r="AF47"/>
  <c r="V19"/>
  <c r="V8"/>
  <c r="V47" l="1"/>
  <c r="F15" i="8"/>
  <c r="G15" s="1"/>
  <c r="F11"/>
  <c r="G11" s="1"/>
  <c r="F18"/>
  <c r="G18" s="1"/>
  <c r="F22"/>
  <c r="G22" s="1"/>
  <c r="F26"/>
  <c r="G26" s="1"/>
  <c r="F30"/>
  <c r="G30" s="1"/>
  <c r="F34"/>
  <c r="G34" s="1"/>
  <c r="F38"/>
  <c r="G38" s="1"/>
  <c r="F42"/>
  <c r="G42" s="1"/>
  <c r="F16"/>
  <c r="G16" s="1"/>
  <c r="F12"/>
  <c r="G12" s="1"/>
  <c r="F8"/>
  <c r="G8" s="1"/>
  <c r="F21"/>
  <c r="G21" s="1"/>
  <c r="F25"/>
  <c r="G25" s="1"/>
  <c r="F29"/>
  <c r="G29" s="1"/>
  <c r="F33"/>
  <c r="G33" s="1"/>
  <c r="F37"/>
  <c r="G37" s="1"/>
  <c r="F41"/>
  <c r="G41" s="1"/>
  <c r="F7"/>
  <c r="G7" s="1"/>
  <c r="L7" s="1"/>
  <c r="F13"/>
  <c r="G13" s="1"/>
  <c r="F9"/>
  <c r="G9" s="1"/>
  <c r="F20"/>
  <c r="G20" s="1"/>
  <c r="F24"/>
  <c r="G24" s="1"/>
  <c r="F28"/>
  <c r="G28" s="1"/>
  <c r="F32"/>
  <c r="G32" s="1"/>
  <c r="F36"/>
  <c r="G36" s="1"/>
  <c r="F40"/>
  <c r="G40" s="1"/>
  <c r="F44"/>
  <c r="G44" s="1"/>
  <c r="F14"/>
  <c r="G14" s="1"/>
  <c r="F10"/>
  <c r="G10" s="1"/>
  <c r="F19"/>
  <c r="G19" s="1"/>
  <c r="F23"/>
  <c r="G23" s="1"/>
  <c r="F27"/>
  <c r="G27" s="1"/>
  <c r="F31"/>
  <c r="G31" s="1"/>
  <c r="F35"/>
  <c r="G35" s="1"/>
  <c r="F39"/>
  <c r="G39" s="1"/>
  <c r="F43"/>
  <c r="G43" s="1"/>
  <c r="U19" i="7"/>
  <c r="U8"/>
  <c r="R19" l="1"/>
  <c r="R8"/>
  <c r="U47"/>
  <c r="R47" l="1"/>
  <c r="E19"/>
  <c r="F19" s="1"/>
  <c r="D19"/>
  <c r="E8"/>
  <c r="D8"/>
  <c r="E47" l="1"/>
  <c r="F8"/>
  <c r="D47"/>
  <c r="F47" l="1"/>
  <c r="S19"/>
  <c r="S47" s="1"/>
  <c r="T19"/>
  <c r="S8"/>
  <c r="T8"/>
  <c r="T47" l="1"/>
  <c r="M8"/>
  <c r="M19"/>
  <c r="M47" l="1"/>
  <c r="N19"/>
  <c r="N47" s="1"/>
  <c r="N8"/>
  <c r="AD8" l="1"/>
  <c r="AD19"/>
  <c r="AD47" l="1"/>
  <c r="O19"/>
  <c r="O8"/>
  <c r="AH19" l="1"/>
  <c r="O47"/>
  <c r="L47" s="1"/>
  <c r="AH8"/>
  <c r="P19"/>
  <c r="P8"/>
  <c r="C18" i="8"/>
  <c r="D18" s="1"/>
  <c r="L18" s="1"/>
  <c r="C19"/>
  <c r="D19" s="1"/>
  <c r="L19" s="1"/>
  <c r="C20"/>
  <c r="D20" s="1"/>
  <c r="L20" s="1"/>
  <c r="C21"/>
  <c r="D21" s="1"/>
  <c r="L21" s="1"/>
  <c r="C22"/>
  <c r="D22" s="1"/>
  <c r="L22" s="1"/>
  <c r="C23"/>
  <c r="D23" s="1"/>
  <c r="L23" s="1"/>
  <c r="C24"/>
  <c r="D24" s="1"/>
  <c r="L24" s="1"/>
  <c r="C25"/>
  <c r="D25" s="1"/>
  <c r="L25" s="1"/>
  <c r="C26"/>
  <c r="D26" s="1"/>
  <c r="L26" s="1"/>
  <c r="C27"/>
  <c r="D27" s="1"/>
  <c r="L27" s="1"/>
  <c r="C28"/>
  <c r="D28" s="1"/>
  <c r="L28" s="1"/>
  <c r="C29"/>
  <c r="D29" s="1"/>
  <c r="L29" s="1"/>
  <c r="C30"/>
  <c r="D30" s="1"/>
  <c r="L30" s="1"/>
  <c r="C31"/>
  <c r="D31" s="1"/>
  <c r="L31" s="1"/>
  <c r="C32"/>
  <c r="D32" s="1"/>
  <c r="L32" s="1"/>
  <c r="C33"/>
  <c r="D33" s="1"/>
  <c r="L33" s="1"/>
  <c r="C34"/>
  <c r="D34" s="1"/>
  <c r="L34" s="1"/>
  <c r="C35"/>
  <c r="D35" s="1"/>
  <c r="L35" s="1"/>
  <c r="C36"/>
  <c r="D36" s="1"/>
  <c r="L36" s="1"/>
  <c r="C37"/>
  <c r="D37" s="1"/>
  <c r="L37" s="1"/>
  <c r="C38"/>
  <c r="D38" s="1"/>
  <c r="L38" s="1"/>
  <c r="C39"/>
  <c r="D39" s="1"/>
  <c r="L39" s="1"/>
  <c r="C40"/>
  <c r="D40" s="1"/>
  <c r="L40" s="1"/>
  <c r="C41"/>
  <c r="D41" s="1"/>
  <c r="L41" s="1"/>
  <c r="C42"/>
  <c r="D42" s="1"/>
  <c r="L42" s="1"/>
  <c r="C43"/>
  <c r="D43" s="1"/>
  <c r="L43" s="1"/>
  <c r="C44"/>
  <c r="D44" s="1"/>
  <c r="L44" s="1"/>
  <c r="C8"/>
  <c r="D8" s="1"/>
  <c r="L8" s="1"/>
  <c r="C9"/>
  <c r="D9" s="1"/>
  <c r="L9" s="1"/>
  <c r="C10"/>
  <c r="D10" s="1"/>
  <c r="L10" s="1"/>
  <c r="C11"/>
  <c r="D11" s="1"/>
  <c r="L11" s="1"/>
  <c r="C12"/>
  <c r="D12" s="1"/>
  <c r="L12" s="1"/>
  <c r="C13"/>
  <c r="D13" s="1"/>
  <c r="L13" s="1"/>
  <c r="C14"/>
  <c r="D14" s="1"/>
  <c r="L14" s="1"/>
  <c r="C15"/>
  <c r="D15" s="1"/>
  <c r="L15" s="1"/>
  <c r="C16"/>
  <c r="D16" s="1"/>
  <c r="L16" s="1"/>
  <c r="AH47" i="7" l="1"/>
  <c r="P47"/>
  <c r="B43" i="8"/>
  <c r="B19"/>
  <c r="B40"/>
  <c r="B32"/>
  <c r="B38"/>
  <c r="B33"/>
  <c r="B25"/>
  <c r="B21"/>
  <c r="B14"/>
  <c r="B11"/>
  <c r="B15"/>
  <c r="B13"/>
  <c r="B9"/>
  <c r="B29"/>
  <c r="B37"/>
  <c r="B41"/>
  <c r="B10"/>
  <c r="B8"/>
  <c r="H8" s="1"/>
  <c r="B20"/>
  <c r="B24"/>
  <c r="B28"/>
  <c r="B36"/>
  <c r="B44"/>
  <c r="B22"/>
  <c r="B26"/>
  <c r="B30"/>
  <c r="B34"/>
  <c r="B42"/>
  <c r="B23"/>
  <c r="B27"/>
  <c r="B31"/>
  <c r="B35"/>
  <c r="B39"/>
  <c r="B12"/>
  <c r="H12" s="1"/>
  <c r="B16"/>
  <c r="H16" s="1"/>
  <c r="K8" l="1"/>
  <c r="H32"/>
  <c r="K32"/>
  <c r="H35"/>
  <c r="K35"/>
  <c r="H24"/>
  <c r="K24"/>
  <c r="H13"/>
  <c r="K13"/>
  <c r="H28"/>
  <c r="K28"/>
  <c r="H9"/>
  <c r="K9"/>
  <c r="H14"/>
  <c r="K14"/>
  <c r="H38"/>
  <c r="K38"/>
  <c r="H43"/>
  <c r="K43"/>
  <c r="K12"/>
  <c r="H22"/>
  <c r="K22"/>
  <c r="H21"/>
  <c r="K21"/>
  <c r="H23"/>
  <c r="K23"/>
  <c r="H10"/>
  <c r="K10"/>
  <c r="H27"/>
  <c r="K27"/>
  <c r="H36"/>
  <c r="K36"/>
  <c r="H11"/>
  <c r="K11"/>
  <c r="H33"/>
  <c r="K33"/>
  <c r="H19"/>
  <c r="K19"/>
  <c r="K16"/>
  <c r="H42"/>
  <c r="K42"/>
  <c r="H41"/>
  <c r="K41"/>
  <c r="H39"/>
  <c r="K39"/>
  <c r="H26"/>
  <c r="K26"/>
  <c r="H30"/>
  <c r="K30"/>
  <c r="H29"/>
  <c r="K29"/>
  <c r="H31"/>
  <c r="K31"/>
  <c r="H34"/>
  <c r="K34"/>
  <c r="H44"/>
  <c r="K44"/>
  <c r="H20"/>
  <c r="K20"/>
  <c r="H37"/>
  <c r="K37"/>
  <c r="H15"/>
  <c r="K15"/>
  <c r="H25"/>
  <c r="K25"/>
  <c r="H40"/>
  <c r="K40"/>
  <c r="E43"/>
  <c r="E39"/>
  <c r="E37"/>
  <c r="E35"/>
  <c r="E33"/>
  <c r="E31"/>
  <c r="E29"/>
  <c r="E27"/>
  <c r="E25"/>
  <c r="E23"/>
  <c r="E21"/>
  <c r="E19"/>
  <c r="B18"/>
  <c r="E41"/>
  <c r="E44"/>
  <c r="E42"/>
  <c r="E40"/>
  <c r="E38"/>
  <c r="E36"/>
  <c r="E34"/>
  <c r="E32"/>
  <c r="E30"/>
  <c r="E28"/>
  <c r="E26"/>
  <c r="E24"/>
  <c r="E22"/>
  <c r="E20"/>
  <c r="E10"/>
  <c r="E12"/>
  <c r="E14"/>
  <c r="E16"/>
  <c r="E8"/>
  <c r="B7"/>
  <c r="K7" s="1"/>
  <c r="E9"/>
  <c r="E11"/>
  <c r="E13"/>
  <c r="E15"/>
  <c r="K6" l="1"/>
  <c r="H18"/>
  <c r="H17" s="1"/>
  <c r="K18"/>
  <c r="K17" s="1"/>
  <c r="E7"/>
  <c r="E6" s="1"/>
  <c r="H7"/>
  <c r="H6" s="1"/>
  <c r="B17"/>
  <c r="B6"/>
  <c r="E18"/>
  <c r="E17" s="1"/>
  <c r="K45" l="1"/>
  <c r="H45"/>
  <c r="E45"/>
  <c r="B45"/>
</calcChain>
</file>

<file path=xl/sharedStrings.xml><?xml version="1.0" encoding="utf-8"?>
<sst xmlns="http://schemas.openxmlformats.org/spreadsheetml/2006/main" count="156" uniqueCount="106">
  <si>
    <t>Алексеевский</t>
  </si>
  <si>
    <t>Красноярский</t>
  </si>
  <si>
    <t>Хворостянский</t>
  </si>
  <si>
    <t>Шенталинский</t>
  </si>
  <si>
    <t>Городские округа</t>
  </si>
  <si>
    <t>Самара</t>
  </si>
  <si>
    <t>Тольятти</t>
  </si>
  <si>
    <t>Сызрань</t>
  </si>
  <si>
    <t>Новокуйбышевск</t>
  </si>
  <si>
    <t>Чапаевск</t>
  </si>
  <si>
    <t>Отрадный</t>
  </si>
  <si>
    <t>Жигулевск</t>
  </si>
  <si>
    <t>Октябрьск</t>
  </si>
  <si>
    <t>Кинель</t>
  </si>
  <si>
    <t>Похвистнево</t>
  </si>
  <si>
    <t>Наименование муниципального образования</t>
  </si>
  <si>
    <t>Вес</t>
  </si>
  <si>
    <t>Муниципальные районы</t>
  </si>
  <si>
    <t>Безенчукский</t>
  </si>
  <si>
    <t>Богатовский</t>
  </si>
  <si>
    <t>Большеглушицкий</t>
  </si>
  <si>
    <t>Большечерниговский</t>
  </si>
  <si>
    <t>Борский</t>
  </si>
  <si>
    <t>Волжский</t>
  </si>
  <si>
    <t>Елховский</t>
  </si>
  <si>
    <t>Исаклинский</t>
  </si>
  <si>
    <t>Камышлинский</t>
  </si>
  <si>
    <t>Кинельский</t>
  </si>
  <si>
    <t>Кинель-Черкасский</t>
  </si>
  <si>
    <t>Клявлинский</t>
  </si>
  <si>
    <t>Кошкинский</t>
  </si>
  <si>
    <t>Красноармейский</t>
  </si>
  <si>
    <t>Нефтегорский</t>
  </si>
  <si>
    <t>Пестравский</t>
  </si>
  <si>
    <t>Похвистневский</t>
  </si>
  <si>
    <t>Приволжский</t>
  </si>
  <si>
    <t>Сергиевский</t>
  </si>
  <si>
    <t>Ставропольский</t>
  </si>
  <si>
    <t>Сызранский</t>
  </si>
  <si>
    <t>Челно-Вершинский</t>
  </si>
  <si>
    <t>Шигонский</t>
  </si>
  <si>
    <t xml:space="preserve"> +/- по итогам отчётного периода</t>
  </si>
  <si>
    <t>Отклонение от прогноза</t>
  </si>
  <si>
    <t>Вес влияния на результат</t>
  </si>
  <si>
    <t>Общая сумма весов влияния</t>
  </si>
  <si>
    <t>ИТОГО</t>
  </si>
  <si>
    <t>тыс. рублей</t>
  </si>
  <si>
    <t>Сводная оценка выполнения социально-экономических показателей</t>
  </si>
  <si>
    <t>Исполнение</t>
  </si>
  <si>
    <t>Городские округа (городской округ с внутригородским делением)</t>
  </si>
  <si>
    <t xml:space="preserve">* </t>
  </si>
  <si>
    <t>+</t>
  </si>
  <si>
    <t>- на муниципальное образование распространяется соответствующее ограничение</t>
  </si>
  <si>
    <t>Распределение дотаций местным бюджетам на поддержку мер по обеспечению сбалансированности местных бюджетов</t>
  </si>
  <si>
    <t>Отсутствие просроченной кредиторской задолженности бюджета городского округа, консолидированного бюджета городского округа с внутригородским делением, консолидированного бюджета муниципального района по состоянию на конец отчетного периода</t>
  </si>
  <si>
    <t>- условие предоставления дотации не выполнено</t>
  </si>
  <si>
    <r>
      <t>Соблюдение условий предоставления дотаций</t>
    </r>
    <r>
      <rPr>
        <sz val="12"/>
        <rFont val="Arial Narrow"/>
        <family val="2"/>
        <charset val="204"/>
      </rPr>
      <t>*</t>
    </r>
    <r>
      <rPr>
        <sz val="10"/>
        <rFont val="Arial Narrow"/>
        <family val="2"/>
        <charset val="204"/>
      </rPr>
      <t>:</t>
    </r>
  </si>
  <si>
    <t>Годовое значение, тыс. рублей</t>
  </si>
  <si>
    <t>План распределения за период, тыс. рублей</t>
  </si>
  <si>
    <t>Распределение за отчетный период, тыс. рублей</t>
  </si>
  <si>
    <t>Отклонение от планируемого распределения, тыс. рублей</t>
  </si>
  <si>
    <t>МО у которых доля дотаций на выравнивание бюджетной обеспеченности в доходах бюджета (без учета субвенций) за 2022 год &gt; 15 %</t>
  </si>
  <si>
    <t>за январь</t>
  </si>
  <si>
    <t>Ранее предоставленные дотации в 2023 году, тыс. рублей</t>
  </si>
  <si>
    <t>досрочное перечисление
(распоряжение МУФ СО 
от 16.02.2023 
№ 01-08/14)</t>
  </si>
  <si>
    <t>Прогнозное значение</t>
  </si>
  <si>
    <t>Фактически сложившийся уровень</t>
  </si>
  <si>
    <t>Исполнение с уч. корректир. макс.  перевыполнения</t>
  </si>
  <si>
    <t>6=5/4</t>
  </si>
  <si>
    <t>10=9/8</t>
  </si>
  <si>
    <t>15=12*14</t>
  </si>
  <si>
    <t>16=15-14</t>
  </si>
  <si>
    <t>за февраль</t>
  </si>
  <si>
    <t>досрочное перечисление
(распоряжение МУФ СО 
от 04.04.2023 
№ 01-08/21)</t>
  </si>
  <si>
    <t>Объем алкогольной продукции, зафиксированный в единой государственной автоматизированной информационной системе</t>
  </si>
  <si>
    <t>Эффективность вовлечения объектов недвижимости 
в налоговый оборот</t>
  </si>
  <si>
    <t xml:space="preserve"> + / -
(5)=(2)*(3)/(12)</t>
  </si>
  <si>
    <t xml:space="preserve"> + / -
(8)=(2)*(6)/(12)</t>
  </si>
  <si>
    <t xml:space="preserve"> + / -
(11)=(2)*(9)/(12)</t>
  </si>
  <si>
    <t>за март</t>
  </si>
  <si>
    <t>за апрель</t>
  </si>
  <si>
    <t>Распределение за отчетный период с учетом удержания, тыс. рублей</t>
  </si>
  <si>
    <t>18=15-17</t>
  </si>
  <si>
    <t>за май</t>
  </si>
  <si>
    <t>Удержание дотаций в 2023 году в связи с исполнением показателей за 2022 год (50% от суммы взысканя), тыс. рублей</t>
  </si>
  <si>
    <t>за июнь</t>
  </si>
  <si>
    <t>за июль</t>
  </si>
  <si>
    <t>за август</t>
  </si>
  <si>
    <t>За 10 месяцев 2023 года</t>
  </si>
  <si>
    <t>Факторный анализ влияния отдельных показателей на итоговое распределение за 10 месяцев 2023 года</t>
  </si>
  <si>
    <t>за сентябрь</t>
  </si>
  <si>
    <t>30=18-(19+…+29)</t>
  </si>
  <si>
    <t>14=13/11мес.*10</t>
  </si>
  <si>
    <r>
      <t xml:space="preserve">Объем алкогольной продукции, зафиксированный в единой государственной автоматизированной информационной системе (дкл.)
</t>
    </r>
    <r>
      <rPr>
        <sz val="9"/>
        <color rgb="FFFF0000"/>
        <rFont val="Arial Narrow"/>
        <family val="2"/>
        <charset val="204"/>
      </rPr>
      <t xml:space="preserve">
</t>
    </r>
    <r>
      <rPr>
        <i/>
        <sz val="9"/>
        <rFont val="Arial Narrow"/>
        <family val="2"/>
        <charset val="204"/>
      </rPr>
      <t>(по состоянию на 01.10.2023)</t>
    </r>
  </si>
  <si>
    <r>
      <t xml:space="preserve">Отсутствие просроченной кредиторской задолженности бюджета городского округа, консолидированного бюджета городского округа с внутригородским делением, консолидированного бюджета муниципального района по состоянию на конец отчетного периода
</t>
    </r>
    <r>
      <rPr>
        <i/>
        <sz val="9"/>
        <rFont val="Arial Narrow"/>
        <family val="2"/>
        <charset val="204"/>
      </rPr>
      <t>(по состоянию на 01.11.2023)</t>
    </r>
  </si>
  <si>
    <t>непривлечение кредитов кредитных организаций в октябре 2023 года</t>
  </si>
  <si>
    <t>МО, муниципальный долг которых на 01.11.2023 &gt; 90% от утвержденного общего годового объема доходов без учета утвержденного объема безвозмездных поступлений</t>
  </si>
  <si>
    <t>неувеличение объема муниципального долга в части кредитов кредитных организаций в октябре 2023 года (не применяется если объем долга на 01.11.2023 не превышает его объем по состоянию на начало 2023 года)</t>
  </si>
  <si>
    <t>Распределение дотаций за октябрь за вычетом ранее предоставленных дотаций за январь-сентябрь, тыс. рублей</t>
  </si>
  <si>
    <r>
      <t xml:space="preserve">Эффективность вовлечения 
объектов недвижимости 
в налоговый оборот
 (%)
</t>
    </r>
    <r>
      <rPr>
        <i/>
        <sz val="9"/>
        <rFont val="Arial Narrow"/>
        <family val="2"/>
        <charset val="204"/>
      </rPr>
      <t>(по состоянию на 01.10.2023)</t>
    </r>
  </si>
  <si>
    <t>Распределение дотаций за октябрь с учетом удержания и выполнения условий предоставления дотаций, тыс. рублей</t>
  </si>
  <si>
    <t>Всего</t>
  </si>
  <si>
    <t>в том числе:</t>
  </si>
  <si>
    <t>сверх базового объема (на основании постановления Правительства Самарской области о распределении дотаций за счет средств нераспределенного резерва в связи с перевыполнением социально-экономических показателей )</t>
  </si>
  <si>
    <t>36=34-35</t>
  </si>
  <si>
    <t xml:space="preserve"> в пределах суммы, предусмотренной распределением годового объема дотаций (постановление Правительства СО 
от 30.12.2022 
№ 1279)</t>
  </si>
</sst>
</file>

<file path=xl/styles.xml><?xml version="1.0" encoding="utf-8"?>
<styleSheet xmlns="http://schemas.openxmlformats.org/spreadsheetml/2006/main">
  <numFmts count="5">
    <numFmt numFmtId="164" formatCode="_-* #,##0.00_р_._-;\-* #,##0.00_р_._-;_-* &quot;-&quot;??_р_._-;_-@_-"/>
    <numFmt numFmtId="165" formatCode="#,##0.000_ ;[Red]\-#,##0.000\ "/>
    <numFmt numFmtId="166" formatCode="#,##0.0_ ;[Red]\-#,##0.0\ "/>
    <numFmt numFmtId="167" formatCode="#,##0.00_ ;[Red]\-#,##0.00\ "/>
    <numFmt numFmtId="168" formatCode="#,##0.0"/>
  </numFmts>
  <fonts count="24">
    <font>
      <sz val="10"/>
      <name val="Arial Cyr"/>
      <charset val="204"/>
    </font>
    <font>
      <sz val="9"/>
      <name val="Arial Narrow"/>
      <family val="2"/>
      <charset val="204"/>
    </font>
    <font>
      <sz val="10"/>
      <name val="Arial Narrow"/>
      <family val="2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b/>
      <sz val="10"/>
      <name val="Arial Cyr"/>
      <charset val="204"/>
    </font>
    <font>
      <i/>
      <sz val="8"/>
      <color indexed="23"/>
      <name val="Arial Cyr"/>
      <charset val="204"/>
    </font>
    <font>
      <sz val="10"/>
      <color indexed="62"/>
      <name val="Arial Cyr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Arial Narrow"/>
      <family val="2"/>
      <charset val="204"/>
    </font>
    <font>
      <sz val="8"/>
      <name val="Times New Roman"/>
      <family val="1"/>
      <charset val="204"/>
    </font>
    <font>
      <i/>
      <sz val="9"/>
      <name val="Arial Narrow"/>
      <family val="2"/>
      <charset val="204"/>
    </font>
    <font>
      <sz val="9"/>
      <color rgb="FFFF0000"/>
      <name val="Arial Narrow"/>
      <family val="2"/>
      <charset val="204"/>
    </font>
  </fonts>
  <fills count="21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darkDown">
        <fgColor indexed="10"/>
      </patternFill>
    </fill>
    <fill>
      <patternFill patternType="solid">
        <fgColor indexed="51"/>
      </patternFill>
    </fill>
    <fill>
      <patternFill patternType="solid">
        <fgColor indexed="31"/>
      </patternFill>
    </fill>
    <fill>
      <patternFill patternType="solid">
        <fgColor indexed="15"/>
      </patternFill>
    </fill>
    <fill>
      <patternFill patternType="solid">
        <fgColor indexed="13"/>
      </patternFill>
    </fill>
    <fill>
      <patternFill patternType="solid">
        <fgColor indexed="41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rgb="FFCCFF9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dashed">
        <color indexed="12"/>
      </left>
      <right style="dashed">
        <color indexed="12"/>
      </right>
      <top style="dashed">
        <color indexed="12"/>
      </top>
      <bottom style="dashed">
        <color indexed="1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3" fillId="0" borderId="1" applyNumberFormat="0">
      <alignment horizontal="right" vertical="top"/>
    </xf>
    <xf numFmtId="0" fontId="3" fillId="0" borderId="1" applyNumberFormat="0">
      <alignment horizontal="right" vertical="top"/>
    </xf>
    <xf numFmtId="0" fontId="3" fillId="4" borderId="1" applyNumberFormat="0">
      <alignment horizontal="right" vertical="top"/>
    </xf>
    <xf numFmtId="49" fontId="3" fillId="2" borderId="1">
      <alignment horizontal="left" vertical="top"/>
    </xf>
    <xf numFmtId="49" fontId="6" fillId="0" borderId="1">
      <alignment horizontal="left" vertical="top"/>
    </xf>
    <xf numFmtId="0" fontId="3" fillId="5" borderId="1">
      <alignment horizontal="left" vertical="top" wrapText="1"/>
    </xf>
    <xf numFmtId="0" fontId="6" fillId="0" borderId="1">
      <alignment horizontal="left" vertical="top" wrapText="1"/>
    </xf>
    <xf numFmtId="0" fontId="3" fillId="6" borderId="1">
      <alignment horizontal="left" vertical="top" wrapText="1"/>
    </xf>
    <xf numFmtId="0" fontId="3" fillId="7" borderId="1">
      <alignment horizontal="left" vertical="top" wrapText="1"/>
    </xf>
    <xf numFmtId="0" fontId="3" fillId="8" borderId="1">
      <alignment horizontal="left" vertical="top" wrapText="1"/>
    </xf>
    <xf numFmtId="0" fontId="3" fillId="9" borderId="1">
      <alignment horizontal="left" vertical="top" wrapText="1"/>
    </xf>
    <xf numFmtId="0" fontId="3" fillId="0" borderId="1">
      <alignment horizontal="left" vertical="top" wrapText="1"/>
    </xf>
    <xf numFmtId="0" fontId="7" fillId="0" borderId="0">
      <alignment horizontal="left" vertical="top"/>
    </xf>
    <xf numFmtId="0" fontId="10" fillId="0" borderId="0"/>
    <xf numFmtId="0" fontId="3" fillId="0" borderId="0">
      <alignment vertical="center" wrapText="1"/>
    </xf>
    <xf numFmtId="0" fontId="3" fillId="0" borderId="0">
      <alignment vertical="center" wrapText="1"/>
    </xf>
    <xf numFmtId="0" fontId="5" fillId="0" borderId="0">
      <alignment vertical="top" wrapText="1"/>
    </xf>
    <xf numFmtId="0" fontId="4" fillId="0" borderId="0">
      <alignment vertical="top" wrapText="1"/>
    </xf>
    <xf numFmtId="0" fontId="4" fillId="0" borderId="0">
      <alignment vertical="top" wrapText="1"/>
    </xf>
    <xf numFmtId="0" fontId="4" fillId="0" borderId="0"/>
    <xf numFmtId="0" fontId="3" fillId="0" borderId="0">
      <alignment vertical="center" wrapText="1"/>
    </xf>
    <xf numFmtId="0" fontId="4" fillId="0" borderId="0"/>
    <xf numFmtId="0" fontId="9" fillId="0" borderId="0"/>
    <xf numFmtId="0" fontId="10" fillId="0" borderId="0"/>
    <xf numFmtId="0" fontId="11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3" fillId="5" borderId="2" applyNumberFormat="0">
      <alignment horizontal="right" vertical="top"/>
    </xf>
    <xf numFmtId="0" fontId="3" fillId="6" borderId="2" applyNumberFormat="0">
      <alignment horizontal="right" vertical="top"/>
    </xf>
    <xf numFmtId="0" fontId="3" fillId="0" borderId="1" applyNumberFormat="0">
      <alignment horizontal="right" vertical="top"/>
    </xf>
    <xf numFmtId="0" fontId="3" fillId="0" borderId="1" applyNumberFormat="0">
      <alignment horizontal="right" vertical="top"/>
    </xf>
    <xf numFmtId="0" fontId="3" fillId="7" borderId="2" applyNumberFormat="0">
      <alignment horizontal="right" vertical="top"/>
    </xf>
    <xf numFmtId="0" fontId="3" fillId="0" borderId="1" applyNumberFormat="0">
      <alignment horizontal="right" vertical="top"/>
    </xf>
    <xf numFmtId="49" fontId="8" fillId="3" borderId="1">
      <alignment horizontal="left" vertical="top" wrapText="1"/>
    </xf>
    <xf numFmtId="49" fontId="3" fillId="0" borderId="1">
      <alignment horizontal="left" vertical="top" wrapText="1"/>
    </xf>
    <xf numFmtId="164" fontId="3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4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9" borderId="1">
      <alignment horizontal="left" vertical="top" wrapText="1"/>
    </xf>
    <xf numFmtId="0" fontId="3" fillId="0" borderId="1">
      <alignment horizontal="left" vertical="top" wrapText="1"/>
    </xf>
    <xf numFmtId="0" fontId="12" fillId="0" borderId="0"/>
  </cellStyleXfs>
  <cellXfs count="87">
    <xf numFmtId="0" fontId="0" fillId="0" borderId="0" xfId="0"/>
    <xf numFmtId="0" fontId="2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3" fontId="13" fillId="0" borderId="3" xfId="0" applyNumberFormat="1" applyFont="1" applyFill="1" applyBorder="1" applyAlignment="1">
      <alignment horizontal="center" vertical="center"/>
    </xf>
    <xf numFmtId="0" fontId="14" fillId="0" borderId="3" xfId="44" applyFont="1" applyBorder="1" applyAlignment="1">
      <alignment vertical="top" wrapText="1"/>
    </xf>
    <xf numFmtId="0" fontId="14" fillId="0" borderId="3" xfId="0" applyFont="1" applyFill="1" applyBorder="1" applyAlignment="1">
      <alignment vertical="top" wrapText="1"/>
    </xf>
    <xf numFmtId="0" fontId="14" fillId="12" borderId="3" xfId="44" applyFont="1" applyFill="1" applyBorder="1" applyAlignment="1">
      <alignment vertical="top" wrapText="1"/>
    </xf>
    <xf numFmtId="0" fontId="16" fillId="0" borderId="0" xfId="0" applyFont="1" applyFill="1" applyBorder="1" applyAlignment="1">
      <alignment vertical="center"/>
    </xf>
    <xf numFmtId="0" fontId="17" fillId="12" borderId="3" xfId="44" applyFont="1" applyFill="1" applyBorder="1" applyAlignment="1">
      <alignment horizontal="center" vertical="top" wrapText="1"/>
    </xf>
    <xf numFmtId="0" fontId="15" fillId="12" borderId="3" xfId="0" applyFont="1" applyFill="1" applyBorder="1" applyAlignment="1">
      <alignment vertical="center"/>
    </xf>
    <xf numFmtId="0" fontId="0" fillId="0" borderId="0" xfId="0" applyFont="1"/>
    <xf numFmtId="0" fontId="16" fillId="0" borderId="3" xfId="0" applyFont="1" applyBorder="1" applyAlignment="1">
      <alignment horizontal="center" vertical="center" wrapText="1"/>
    </xf>
    <xf numFmtId="0" fontId="16" fillId="16" borderId="3" xfId="0" applyFont="1" applyFill="1" applyBorder="1" applyAlignment="1">
      <alignment horizontal="center" vertical="center" wrapText="1"/>
    </xf>
    <xf numFmtId="0" fontId="18" fillId="12" borderId="3" xfId="44" applyFont="1" applyFill="1" applyBorder="1" applyAlignment="1">
      <alignment horizontal="left" vertical="top" wrapText="1"/>
    </xf>
    <xf numFmtId="0" fontId="18" fillId="0" borderId="3" xfId="44" applyFont="1" applyBorder="1" applyAlignment="1">
      <alignment vertical="top" wrapText="1"/>
    </xf>
    <xf numFmtId="0" fontId="18" fillId="12" borderId="3" xfId="44" applyFont="1" applyFill="1" applyBorder="1" applyAlignment="1">
      <alignment vertical="top" wrapText="1"/>
    </xf>
    <xf numFmtId="0" fontId="18" fillId="0" borderId="3" xfId="0" applyFont="1" applyFill="1" applyBorder="1" applyAlignment="1">
      <alignment vertical="top" wrapText="1"/>
    </xf>
    <xf numFmtId="166" fontId="15" fillId="12" borderId="3" xfId="0" applyNumberFormat="1" applyFont="1" applyFill="1" applyBorder="1" applyAlignment="1">
      <alignment vertical="center"/>
    </xf>
    <xf numFmtId="166" fontId="13" fillId="0" borderId="3" xfId="0" applyNumberFormat="1" applyFont="1" applyFill="1" applyBorder="1" applyAlignment="1">
      <alignment horizontal="right" vertical="center"/>
    </xf>
    <xf numFmtId="0" fontId="14" fillId="12" borderId="3" xfId="44" applyFont="1" applyFill="1" applyBorder="1" applyAlignment="1">
      <alignment horizontal="left" vertical="top" wrapText="1"/>
    </xf>
    <xf numFmtId="0" fontId="15" fillId="13" borderId="3" xfId="0" applyFont="1" applyFill="1" applyBorder="1" applyAlignment="1">
      <alignment vertical="center"/>
    </xf>
    <xf numFmtId="0" fontId="20" fillId="0" borderId="0" xfId="0" applyFont="1" applyFill="1" applyBorder="1" applyAlignment="1">
      <alignment vertical="center"/>
    </xf>
    <xf numFmtId="166" fontId="15" fillId="13" borderId="3" xfId="0" applyNumberFormat="1" applyFont="1" applyFill="1" applyBorder="1" applyAlignment="1">
      <alignment vertical="center"/>
    </xf>
    <xf numFmtId="165" fontId="13" fillId="0" borderId="3" xfId="0" applyNumberFormat="1" applyFont="1" applyFill="1" applyBorder="1" applyAlignment="1">
      <alignment horizontal="right" vertical="center"/>
    </xf>
    <xf numFmtId="0" fontId="16" fillId="16" borderId="3" xfId="0" applyNumberFormat="1" applyFont="1" applyFill="1" applyBorder="1" applyAlignment="1">
      <alignment horizontal="center" vertical="center" wrapText="1"/>
    </xf>
    <xf numFmtId="0" fontId="19" fillId="14" borderId="3" xfId="0" applyFont="1" applyFill="1" applyBorder="1" applyAlignment="1">
      <alignment vertical="top" wrapText="1"/>
    </xf>
    <xf numFmtId="0" fontId="6" fillId="0" borderId="0" xfId="0" applyFont="1"/>
    <xf numFmtId="166" fontId="19" fillId="12" borderId="3" xfId="0" applyNumberFormat="1" applyFont="1" applyFill="1" applyBorder="1" applyAlignment="1">
      <alignment vertical="center"/>
    </xf>
    <xf numFmtId="166" fontId="16" fillId="0" borderId="3" xfId="0" applyNumberFormat="1" applyFont="1" applyFill="1" applyBorder="1" applyAlignment="1">
      <alignment horizontal="right" vertical="center"/>
    </xf>
    <xf numFmtId="166" fontId="19" fillId="14" borderId="3" xfId="0" applyNumberFormat="1" applyFont="1" applyFill="1" applyBorder="1" applyAlignment="1">
      <alignment vertical="center"/>
    </xf>
    <xf numFmtId="167" fontId="16" fillId="0" borderId="3" xfId="0" applyNumberFormat="1" applyFont="1" applyBorder="1"/>
    <xf numFmtId="166" fontId="16" fillId="15" borderId="3" xfId="0" applyNumberFormat="1" applyFont="1" applyFill="1" applyBorder="1"/>
    <xf numFmtId="167" fontId="16" fillId="0" borderId="3" xfId="0" applyNumberFormat="1" applyFont="1" applyBorder="1" applyAlignment="1">
      <alignment horizontal="center"/>
    </xf>
    <xf numFmtId="0" fontId="14" fillId="0" borderId="3" xfId="44" applyFont="1" applyFill="1" applyBorder="1" applyAlignment="1">
      <alignment vertical="top" wrapText="1"/>
    </xf>
    <xf numFmtId="0" fontId="15" fillId="0" borderId="0" xfId="0" applyFont="1" applyFill="1" applyBorder="1" applyAlignment="1">
      <alignment horizontal="center" vertical="center"/>
    </xf>
    <xf numFmtId="0" fontId="0" fillId="0" borderId="0" xfId="0" applyFont="1" applyFill="1"/>
    <xf numFmtId="3" fontId="15" fillId="13" borderId="3" xfId="0" applyNumberFormat="1" applyFont="1" applyFill="1" applyBorder="1" applyAlignment="1">
      <alignment horizontal="center" vertical="center"/>
    </xf>
    <xf numFmtId="0" fontId="16" fillId="0" borderId="0" xfId="0" applyFont="1" applyFill="1" applyAlignment="1">
      <alignment horizontal="right"/>
    </xf>
    <xf numFmtId="0" fontId="13" fillId="19" borderId="3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right" vertical="center"/>
    </xf>
    <xf numFmtId="49" fontId="2" fillId="19" borderId="3" xfId="0" applyNumberFormat="1" applyFont="1" applyFill="1" applyBorder="1" applyAlignment="1">
      <alignment horizontal="center" vertical="center"/>
    </xf>
    <xf numFmtId="166" fontId="13" fillId="0" borderId="3" xfId="0" applyNumberFormat="1" applyFont="1" applyFill="1" applyBorder="1" applyAlignment="1">
      <alignment horizontal="center" vertical="center"/>
    </xf>
    <xf numFmtId="166" fontId="13" fillId="19" borderId="3" xfId="0" applyNumberFormat="1" applyFont="1" applyFill="1" applyBorder="1" applyAlignment="1">
      <alignment horizontal="center" vertical="center"/>
    </xf>
    <xf numFmtId="49" fontId="13" fillId="0" borderId="0" xfId="0" applyNumberFormat="1" applyFont="1" applyFill="1" applyBorder="1" applyAlignment="1">
      <alignment vertical="center" wrapText="1"/>
    </xf>
    <xf numFmtId="3" fontId="15" fillId="12" borderId="3" xfId="0" applyNumberFormat="1" applyFont="1" applyFill="1" applyBorder="1" applyAlignment="1">
      <alignment vertical="center"/>
    </xf>
    <xf numFmtId="3" fontId="13" fillId="0" borderId="3" xfId="0" applyNumberFormat="1" applyFont="1" applyFill="1" applyBorder="1" applyAlignment="1">
      <alignment horizontal="right" vertical="center"/>
    </xf>
    <xf numFmtId="3" fontId="15" fillId="13" borderId="3" xfId="0" applyNumberFormat="1" applyFont="1" applyFill="1" applyBorder="1" applyAlignment="1">
      <alignment vertical="center"/>
    </xf>
    <xf numFmtId="165" fontId="15" fillId="13" borderId="3" xfId="0" applyNumberFormat="1" applyFont="1" applyFill="1" applyBorder="1" applyAlignment="1">
      <alignment vertical="center"/>
    </xf>
    <xf numFmtId="4" fontId="15" fillId="12" borderId="3" xfId="0" applyNumberFormat="1" applyFont="1" applyFill="1" applyBorder="1" applyAlignment="1">
      <alignment horizontal="center" vertical="center"/>
    </xf>
    <xf numFmtId="168" fontId="13" fillId="0" borderId="3" xfId="0" applyNumberFormat="1" applyFont="1" applyFill="1" applyBorder="1" applyAlignment="1">
      <alignment horizontal="right" vertical="center"/>
    </xf>
    <xf numFmtId="4" fontId="13" fillId="0" borderId="3" xfId="0" applyNumberFormat="1" applyFont="1" applyFill="1" applyBorder="1" applyAlignment="1">
      <alignment horizontal="center" vertical="center"/>
    </xf>
    <xf numFmtId="4" fontId="15" fillId="13" borderId="3" xfId="0" applyNumberFormat="1" applyFont="1" applyFill="1" applyBorder="1" applyAlignment="1">
      <alignment horizontal="center" vertical="center"/>
    </xf>
    <xf numFmtId="0" fontId="16" fillId="11" borderId="3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vertical="center" wrapText="1"/>
    </xf>
    <xf numFmtId="0" fontId="16" fillId="20" borderId="3" xfId="0" applyFont="1" applyFill="1" applyBorder="1" applyAlignment="1">
      <alignment horizontal="center" vertical="center" wrapText="1"/>
    </xf>
    <xf numFmtId="0" fontId="1" fillId="11" borderId="3" xfId="0" applyFont="1" applyFill="1" applyBorder="1" applyAlignment="1">
      <alignment horizontal="center" vertical="center" wrapText="1"/>
    </xf>
    <xf numFmtId="0" fontId="1" fillId="20" borderId="3" xfId="0" applyFont="1" applyFill="1" applyBorder="1" applyAlignment="1">
      <alignment horizontal="center" vertical="center" wrapText="1"/>
    </xf>
    <xf numFmtId="0" fontId="21" fillId="16" borderId="3" xfId="0" applyFont="1" applyFill="1" applyBorder="1" applyAlignment="1">
      <alignment horizontal="center" vertical="center" wrapText="1"/>
    </xf>
    <xf numFmtId="0" fontId="2" fillId="18" borderId="3" xfId="0" applyFont="1" applyFill="1" applyBorder="1" applyAlignment="1">
      <alignment horizontal="center" vertical="center" wrapText="1"/>
    </xf>
    <xf numFmtId="0" fontId="2" fillId="13" borderId="3" xfId="0" applyFont="1" applyFill="1" applyBorder="1" applyAlignment="1">
      <alignment horizontal="center" vertical="center" wrapText="1"/>
    </xf>
    <xf numFmtId="0" fontId="2" fillId="17" borderId="3" xfId="0" applyFont="1" applyFill="1" applyBorder="1" applyAlignment="1">
      <alignment horizontal="center" vertical="center" wrapText="1"/>
    </xf>
    <xf numFmtId="0" fontId="1" fillId="11" borderId="3" xfId="0" applyFont="1" applyFill="1" applyBorder="1" applyAlignment="1">
      <alignment horizontal="center" vertical="center" wrapText="1"/>
    </xf>
    <xf numFmtId="0" fontId="1" fillId="20" borderId="3" xfId="0" applyFont="1" applyFill="1" applyBorder="1" applyAlignment="1">
      <alignment horizontal="center" vertical="center" wrapText="1"/>
    </xf>
    <xf numFmtId="0" fontId="2" fillId="19" borderId="3" xfId="0" applyFont="1" applyFill="1" applyBorder="1" applyAlignment="1">
      <alignment horizontal="center" vertical="center" wrapText="1"/>
    </xf>
    <xf numFmtId="0" fontId="2" fillId="19" borderId="5" xfId="0" applyFont="1" applyFill="1" applyBorder="1" applyAlignment="1">
      <alignment horizontal="center" vertical="center" wrapText="1"/>
    </xf>
    <xf numFmtId="0" fontId="2" fillId="19" borderId="6" xfId="0" applyFont="1" applyFill="1" applyBorder="1" applyAlignment="1">
      <alignment horizontal="center" vertical="center" wrapText="1"/>
    </xf>
    <xf numFmtId="0" fontId="2" fillId="19" borderId="16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 wrapText="1"/>
    </xf>
    <xf numFmtId="0" fontId="2" fillId="18" borderId="7" xfId="0" applyFont="1" applyFill="1" applyBorder="1" applyAlignment="1">
      <alignment horizontal="center" vertical="center" wrapText="1"/>
    </xf>
    <xf numFmtId="0" fontId="2" fillId="18" borderId="8" xfId="0" applyFont="1" applyFill="1" applyBorder="1" applyAlignment="1">
      <alignment horizontal="center" vertical="center" wrapText="1"/>
    </xf>
    <xf numFmtId="0" fontId="2" fillId="18" borderId="9" xfId="0" applyFont="1" applyFill="1" applyBorder="1" applyAlignment="1">
      <alignment horizontal="center" vertical="center" wrapText="1"/>
    </xf>
    <xf numFmtId="0" fontId="2" fillId="18" borderId="10" xfId="0" applyFont="1" applyFill="1" applyBorder="1" applyAlignment="1">
      <alignment horizontal="center" vertical="center" wrapText="1"/>
    </xf>
    <xf numFmtId="0" fontId="2" fillId="18" borderId="11" xfId="0" applyFont="1" applyFill="1" applyBorder="1" applyAlignment="1">
      <alignment horizontal="center" vertical="center" wrapText="1"/>
    </xf>
    <xf numFmtId="0" fontId="2" fillId="18" borderId="12" xfId="0" applyFont="1" applyFill="1" applyBorder="1" applyAlignment="1">
      <alignment horizontal="center" vertical="center" wrapText="1"/>
    </xf>
    <xf numFmtId="49" fontId="13" fillId="0" borderId="4" xfId="0" applyNumberFormat="1" applyFont="1" applyFill="1" applyBorder="1" applyAlignment="1">
      <alignment horizontal="left" vertical="center" wrapText="1"/>
    </xf>
    <xf numFmtId="49" fontId="13" fillId="0" borderId="0" xfId="0" applyNumberFormat="1" applyFont="1" applyFill="1" applyBorder="1" applyAlignment="1">
      <alignment horizontal="left" vertical="center" wrapText="1"/>
    </xf>
    <xf numFmtId="0" fontId="2" fillId="18" borderId="13" xfId="0" applyFont="1" applyFill="1" applyBorder="1" applyAlignment="1">
      <alignment horizontal="center" vertical="center" wrapText="1"/>
    </xf>
    <xf numFmtId="0" fontId="2" fillId="18" borderId="14" xfId="0" applyFont="1" applyFill="1" applyBorder="1" applyAlignment="1">
      <alignment horizontal="center" vertical="center" wrapText="1"/>
    </xf>
    <xf numFmtId="0" fontId="2" fillId="18" borderId="15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wrapText="1"/>
    </xf>
    <xf numFmtId="0" fontId="16" fillId="18" borderId="3" xfId="0" applyFont="1" applyFill="1" applyBorder="1" applyAlignment="1">
      <alignment horizontal="center" vertical="center" wrapText="1"/>
    </xf>
    <xf numFmtId="0" fontId="16" fillId="17" borderId="3" xfId="0" applyNumberFormat="1" applyFont="1" applyFill="1" applyBorder="1" applyAlignment="1">
      <alignment horizontal="center" vertical="center" wrapText="1"/>
    </xf>
    <xf numFmtId="0" fontId="16" fillId="10" borderId="3" xfId="0" applyFont="1" applyFill="1" applyBorder="1" applyAlignment="1">
      <alignment horizontal="center" vertical="center" wrapText="1"/>
    </xf>
    <xf numFmtId="0" fontId="16" fillId="11" borderId="3" xfId="0" applyFont="1" applyFill="1" applyBorder="1" applyAlignment="1">
      <alignment horizontal="center" vertical="center" wrapText="1"/>
    </xf>
    <xf numFmtId="0" fontId="2" fillId="20" borderId="5" xfId="0" applyFont="1" applyFill="1" applyBorder="1" applyAlignment="1">
      <alignment horizontal="center" vertical="center" wrapText="1"/>
    </xf>
    <xf numFmtId="0" fontId="2" fillId="20" borderId="6" xfId="0" applyFont="1" applyFill="1" applyBorder="1" applyAlignment="1">
      <alignment horizontal="center" vertical="center" wrapText="1"/>
    </xf>
  </cellXfs>
  <cellStyles count="45">
    <cellStyle name="Данные (редактируемые)" xfId="1"/>
    <cellStyle name="Данные (только для чтения)" xfId="2"/>
    <cellStyle name="Данные для удаления" xfId="3"/>
    <cellStyle name="Заголовки полей" xfId="4"/>
    <cellStyle name="Заголовки полей [печать]" xfId="5"/>
    <cellStyle name="Заголовок меры" xfId="6"/>
    <cellStyle name="Заголовок показателя [печать]" xfId="7"/>
    <cellStyle name="Заголовок показателя константы" xfId="8"/>
    <cellStyle name="Заголовок результата расчета" xfId="9"/>
    <cellStyle name="Заголовок свободного показателя" xfId="10"/>
    <cellStyle name="Значение фильтра" xfId="11"/>
    <cellStyle name="Значение фильтра [печать]" xfId="12"/>
    <cellStyle name="Информация о задаче" xfId="13"/>
    <cellStyle name="Обычный" xfId="0" builtinId="0"/>
    <cellStyle name="Обычный 10" xfId="14"/>
    <cellStyle name="Обычный 2" xfId="15"/>
    <cellStyle name="Обычный 2 2" xfId="16"/>
    <cellStyle name="Обычный 2 3" xfId="17"/>
    <cellStyle name="Обычный 2 3 2" xfId="18"/>
    <cellStyle name="Обычный 2 3_доходы поселений" xfId="19"/>
    <cellStyle name="Обычный 2 4" xfId="20"/>
    <cellStyle name="Обычный 2_доходы поселений" xfId="21"/>
    <cellStyle name="Обычный 3" xfId="22"/>
    <cellStyle name="Обычный 3 2" xfId="23"/>
    <cellStyle name="Обычный 4" xfId="24"/>
    <cellStyle name="Обычный 5" xfId="25"/>
    <cellStyle name="Обычный 6" xfId="26"/>
    <cellStyle name="Обычный 7" xfId="27"/>
    <cellStyle name="Обычный 8" xfId="28"/>
    <cellStyle name="Обычный 9" xfId="29"/>
    <cellStyle name="Обычный_Показатели для дотаций_для_мисьма_в_министерства" xfId="44"/>
    <cellStyle name="Отдельная ячейка" xfId="30"/>
    <cellStyle name="Отдельная ячейка - константа" xfId="31"/>
    <cellStyle name="Отдельная ячейка - константа [печать]" xfId="32"/>
    <cellStyle name="Отдельная ячейка [печать]" xfId="33"/>
    <cellStyle name="Отдельная ячейка-результат" xfId="34"/>
    <cellStyle name="Отдельная ячейка-результат [печать]" xfId="35"/>
    <cellStyle name="Свойства элементов измерения" xfId="36"/>
    <cellStyle name="Свойства элементов измерения [печать]" xfId="37"/>
    <cellStyle name="Финансовый 2" xfId="38"/>
    <cellStyle name="Финансовый 2 2" xfId="39"/>
    <cellStyle name="Финансовый 2 2 2" xfId="40"/>
    <cellStyle name="Финансовый 3" xfId="41"/>
    <cellStyle name="Элементы осей" xfId="42"/>
    <cellStyle name="Элементы осей [печать]" xfId="4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7979"/>
      <rgbColor rgb="0000FF00"/>
      <rgbColor rgb="000000FF"/>
      <rgbColor rgb="00FFFF8F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F0F0F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DDFFFF"/>
      <rgbColor rgb="00D9FFD9"/>
      <rgbColor rgb="00FFFFCD"/>
      <rgbColor rgb="0099CCFF"/>
      <rgbColor rgb="00FFE5F2"/>
      <rgbColor rgb="00EAD5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CCFF99"/>
      <color rgb="FFFF9999"/>
      <color rgb="FFF8F8F8"/>
      <color rgb="FFCCFFCC"/>
      <color rgb="FF6699FF"/>
      <color rgb="FFCCCCFF"/>
      <color rgb="FF99CCFF"/>
      <color rgb="FFCCECFF"/>
      <color rgb="FFFFFFCC"/>
      <color rgb="FF008A3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5">
    <tabColor indexed="42"/>
  </sheetPr>
  <dimension ref="A1:AR52"/>
  <sheetViews>
    <sheetView tabSelected="1" view="pageBreakPreview" zoomScale="80" zoomScaleNormal="70" zoomScaleSheetLayoutView="8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A2" sqref="A2"/>
    </sheetView>
  </sheetViews>
  <sheetFormatPr defaultColWidth="9.140625" defaultRowHeight="12.75"/>
  <cols>
    <col min="1" max="1" width="44.7109375" style="1" customWidth="1"/>
    <col min="2" max="2" width="13.7109375" style="1" customWidth="1"/>
    <col min="3" max="3" width="10.140625" style="1" customWidth="1"/>
    <col min="4" max="5" width="14" style="1" customWidth="1"/>
    <col min="6" max="6" width="13.42578125" style="1" customWidth="1"/>
    <col min="7" max="7" width="6.42578125" style="1" customWidth="1"/>
    <col min="8" max="8" width="9.85546875" style="1" customWidth="1"/>
    <col min="9" max="9" width="10.140625" style="1" customWidth="1"/>
    <col min="10" max="10" width="13.5703125" style="1" customWidth="1"/>
    <col min="11" max="11" width="6.42578125" style="1" customWidth="1"/>
    <col min="12" max="12" width="13" style="1" customWidth="1"/>
    <col min="13" max="13" width="11.42578125" style="1" customWidth="1"/>
    <col min="14" max="14" width="15.28515625" style="1" customWidth="1"/>
    <col min="15" max="15" width="13.5703125" style="1" customWidth="1"/>
    <col min="16" max="18" width="14.28515625" style="1" customWidth="1"/>
    <col min="19" max="29" width="12.85546875" style="1" customWidth="1"/>
    <col min="30" max="30" width="15.42578125" style="1" customWidth="1"/>
    <col min="31" max="31" width="18.42578125" style="1" customWidth="1"/>
    <col min="32" max="32" width="18.85546875" style="1" customWidth="1"/>
    <col min="33" max="33" width="21.140625" style="1" customWidth="1"/>
    <col min="34" max="34" width="12.7109375" style="1" customWidth="1"/>
    <col min="35" max="35" width="15.42578125" style="1" customWidth="1"/>
    <col min="36" max="36" width="22.5703125" style="1" customWidth="1"/>
    <col min="37" max="37" width="36.28515625" style="1" bestFit="1" customWidth="1"/>
    <col min="38" max="38" width="13.7109375" style="1" bestFit="1" customWidth="1"/>
    <col min="39" max="39" width="17.7109375" style="1" customWidth="1"/>
    <col min="40" max="40" width="10.5703125" style="1" bestFit="1" customWidth="1"/>
    <col min="41" max="16384" width="9.140625" style="1"/>
  </cols>
  <sheetData>
    <row r="1" spans="1:44" ht="21.75" customHeight="1">
      <c r="B1" s="68" t="s">
        <v>53</v>
      </c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54"/>
      <c r="O1" s="54"/>
      <c r="P1" s="54"/>
      <c r="Q1" s="54"/>
      <c r="R1" s="54"/>
      <c r="S1" s="54"/>
      <c r="T1" s="54"/>
      <c r="U1" s="54"/>
      <c r="V1" s="54"/>
      <c r="W1" s="54"/>
      <c r="X1" s="54"/>
      <c r="Y1" s="54"/>
      <c r="Z1" s="54"/>
      <c r="AA1" s="54"/>
      <c r="AB1" s="54"/>
      <c r="AC1" s="54"/>
      <c r="AD1" s="54"/>
      <c r="AE1" s="54"/>
      <c r="AF1" s="54"/>
      <c r="AG1" s="54"/>
      <c r="AH1" s="54"/>
      <c r="AI1" s="54"/>
      <c r="AJ1" s="54"/>
    </row>
    <row r="2" spans="1:44" ht="15.75">
      <c r="A2" s="35" t="s">
        <v>88</v>
      </c>
    </row>
    <row r="3" spans="1:44" ht="30" customHeight="1">
      <c r="A3" s="59" t="s">
        <v>15</v>
      </c>
      <c r="B3" s="62" t="s">
        <v>94</v>
      </c>
      <c r="C3" s="62"/>
      <c r="D3" s="63" t="s">
        <v>93</v>
      </c>
      <c r="E3" s="63"/>
      <c r="F3" s="63"/>
      <c r="G3" s="63"/>
      <c r="H3" s="63" t="s">
        <v>99</v>
      </c>
      <c r="I3" s="63"/>
      <c r="J3" s="63"/>
      <c r="K3" s="63"/>
      <c r="L3" s="61" t="s">
        <v>47</v>
      </c>
      <c r="M3" s="60" t="s">
        <v>57</v>
      </c>
      <c r="N3" s="59" t="s">
        <v>58</v>
      </c>
      <c r="O3" s="59" t="s">
        <v>59</v>
      </c>
      <c r="P3" s="59" t="s">
        <v>60</v>
      </c>
      <c r="Q3" s="77" t="s">
        <v>84</v>
      </c>
      <c r="R3" s="77" t="s">
        <v>81</v>
      </c>
      <c r="S3" s="69" t="s">
        <v>63</v>
      </c>
      <c r="T3" s="70"/>
      <c r="U3" s="70"/>
      <c r="V3" s="70"/>
      <c r="W3" s="70"/>
      <c r="X3" s="70"/>
      <c r="Y3" s="70"/>
      <c r="Z3" s="70"/>
      <c r="AA3" s="70"/>
      <c r="AB3" s="70"/>
      <c r="AC3" s="71"/>
      <c r="AD3" s="59" t="s">
        <v>98</v>
      </c>
      <c r="AE3" s="65" t="s">
        <v>56</v>
      </c>
      <c r="AF3" s="66"/>
      <c r="AG3" s="67"/>
      <c r="AH3" s="59" t="s">
        <v>100</v>
      </c>
      <c r="AI3" s="59"/>
      <c r="AJ3" s="59"/>
    </row>
    <row r="4" spans="1:44" ht="36" customHeight="1">
      <c r="A4" s="59"/>
      <c r="B4" s="62"/>
      <c r="C4" s="62"/>
      <c r="D4" s="63"/>
      <c r="E4" s="63"/>
      <c r="F4" s="63"/>
      <c r="G4" s="63"/>
      <c r="H4" s="63"/>
      <c r="I4" s="63"/>
      <c r="J4" s="63"/>
      <c r="K4" s="63"/>
      <c r="L4" s="61"/>
      <c r="M4" s="60"/>
      <c r="N4" s="59"/>
      <c r="O4" s="59"/>
      <c r="P4" s="59"/>
      <c r="Q4" s="78"/>
      <c r="R4" s="78"/>
      <c r="S4" s="72"/>
      <c r="T4" s="73"/>
      <c r="U4" s="73"/>
      <c r="V4" s="73"/>
      <c r="W4" s="73"/>
      <c r="X4" s="73"/>
      <c r="Y4" s="73"/>
      <c r="Z4" s="73"/>
      <c r="AA4" s="73"/>
      <c r="AB4" s="73"/>
      <c r="AC4" s="74"/>
      <c r="AD4" s="59"/>
      <c r="AE4" s="64" t="s">
        <v>95</v>
      </c>
      <c r="AF4" s="64"/>
      <c r="AG4" s="64" t="s">
        <v>97</v>
      </c>
      <c r="AH4" s="59" t="s">
        <v>101</v>
      </c>
      <c r="AI4" s="59" t="s">
        <v>102</v>
      </c>
      <c r="AJ4" s="59"/>
    </row>
    <row r="5" spans="1:44" ht="87" customHeight="1">
      <c r="A5" s="59"/>
      <c r="B5" s="62"/>
      <c r="C5" s="62"/>
      <c r="D5" s="63"/>
      <c r="E5" s="63"/>
      <c r="F5" s="63"/>
      <c r="G5" s="63"/>
      <c r="H5" s="63"/>
      <c r="I5" s="63"/>
      <c r="J5" s="63"/>
      <c r="K5" s="63"/>
      <c r="L5" s="61"/>
      <c r="M5" s="60"/>
      <c r="N5" s="59"/>
      <c r="O5" s="59"/>
      <c r="P5" s="59"/>
      <c r="Q5" s="78"/>
      <c r="R5" s="78"/>
      <c r="S5" s="59" t="s">
        <v>62</v>
      </c>
      <c r="T5" s="59" t="s">
        <v>64</v>
      </c>
      <c r="U5" s="59" t="s">
        <v>72</v>
      </c>
      <c r="V5" s="59" t="s">
        <v>73</v>
      </c>
      <c r="W5" s="59" t="s">
        <v>79</v>
      </c>
      <c r="X5" s="59" t="s">
        <v>80</v>
      </c>
      <c r="Y5" s="59" t="s">
        <v>83</v>
      </c>
      <c r="Z5" s="59" t="s">
        <v>85</v>
      </c>
      <c r="AA5" s="59" t="s">
        <v>86</v>
      </c>
      <c r="AB5" s="59" t="s">
        <v>87</v>
      </c>
      <c r="AC5" s="59" t="s">
        <v>90</v>
      </c>
      <c r="AD5" s="59"/>
      <c r="AE5" s="64" t="s">
        <v>61</v>
      </c>
      <c r="AF5" s="64" t="s">
        <v>96</v>
      </c>
      <c r="AG5" s="64"/>
      <c r="AH5" s="59"/>
      <c r="AI5" s="59" t="s">
        <v>105</v>
      </c>
      <c r="AJ5" s="59" t="s">
        <v>103</v>
      </c>
    </row>
    <row r="6" spans="1:44" ht="47.25" customHeight="1">
      <c r="A6" s="59"/>
      <c r="B6" s="56" t="s">
        <v>48</v>
      </c>
      <c r="C6" s="56" t="s">
        <v>16</v>
      </c>
      <c r="D6" s="57" t="s">
        <v>65</v>
      </c>
      <c r="E6" s="57" t="s">
        <v>66</v>
      </c>
      <c r="F6" s="57" t="s">
        <v>67</v>
      </c>
      <c r="G6" s="57" t="s">
        <v>16</v>
      </c>
      <c r="H6" s="57" t="s">
        <v>65</v>
      </c>
      <c r="I6" s="57" t="s">
        <v>66</v>
      </c>
      <c r="J6" s="57" t="s">
        <v>67</v>
      </c>
      <c r="K6" s="57" t="s">
        <v>16</v>
      </c>
      <c r="L6" s="61"/>
      <c r="M6" s="60"/>
      <c r="N6" s="59"/>
      <c r="O6" s="59"/>
      <c r="P6" s="59"/>
      <c r="Q6" s="79"/>
      <c r="R6" s="79"/>
      <c r="S6" s="59"/>
      <c r="T6" s="59"/>
      <c r="U6" s="59"/>
      <c r="V6" s="59"/>
      <c r="W6" s="59"/>
      <c r="X6" s="59"/>
      <c r="Y6" s="59"/>
      <c r="Z6" s="59"/>
      <c r="AA6" s="59"/>
      <c r="AB6" s="59"/>
      <c r="AC6" s="59"/>
      <c r="AD6" s="59"/>
      <c r="AE6" s="64"/>
      <c r="AF6" s="64"/>
      <c r="AG6" s="64"/>
      <c r="AH6" s="59"/>
      <c r="AI6" s="59"/>
      <c r="AJ6" s="59"/>
    </row>
    <row r="7" spans="1:44" s="8" customFormat="1" ht="14.1" customHeight="1">
      <c r="A7" s="13">
        <v>1</v>
      </c>
      <c r="B7" s="13">
        <v>2</v>
      </c>
      <c r="C7" s="13">
        <v>3</v>
      </c>
      <c r="D7" s="13">
        <v>4</v>
      </c>
      <c r="E7" s="13">
        <v>5</v>
      </c>
      <c r="F7" s="13" t="s">
        <v>68</v>
      </c>
      <c r="G7" s="13">
        <v>7</v>
      </c>
      <c r="H7" s="13">
        <v>8</v>
      </c>
      <c r="I7" s="13">
        <v>9</v>
      </c>
      <c r="J7" s="13" t="s">
        <v>69</v>
      </c>
      <c r="K7" s="13">
        <v>11</v>
      </c>
      <c r="L7" s="13">
        <v>12</v>
      </c>
      <c r="M7" s="13">
        <v>13</v>
      </c>
      <c r="N7" s="13" t="s">
        <v>92</v>
      </c>
      <c r="O7" s="13" t="s">
        <v>70</v>
      </c>
      <c r="P7" s="13" t="s">
        <v>71</v>
      </c>
      <c r="Q7" s="13">
        <v>17</v>
      </c>
      <c r="R7" s="13" t="s">
        <v>82</v>
      </c>
      <c r="S7" s="13">
        <v>19</v>
      </c>
      <c r="T7" s="13">
        <v>20</v>
      </c>
      <c r="U7" s="13">
        <v>21</v>
      </c>
      <c r="V7" s="13">
        <v>22</v>
      </c>
      <c r="W7" s="13">
        <v>23</v>
      </c>
      <c r="X7" s="13">
        <v>24</v>
      </c>
      <c r="Y7" s="13">
        <v>25</v>
      </c>
      <c r="Z7" s="13">
        <v>26</v>
      </c>
      <c r="AA7" s="13">
        <v>27</v>
      </c>
      <c r="AB7" s="13">
        <v>28</v>
      </c>
      <c r="AC7" s="13">
        <v>29</v>
      </c>
      <c r="AD7" s="58" t="s">
        <v>91</v>
      </c>
      <c r="AE7" s="13">
        <v>31</v>
      </c>
      <c r="AF7" s="13">
        <v>32</v>
      </c>
      <c r="AG7" s="13">
        <v>33</v>
      </c>
      <c r="AH7" s="13">
        <v>34</v>
      </c>
      <c r="AI7" s="13">
        <v>35</v>
      </c>
      <c r="AJ7" s="13" t="s">
        <v>104</v>
      </c>
      <c r="AK7" s="1"/>
      <c r="AL7" s="1"/>
      <c r="AM7" s="1"/>
      <c r="AN7" s="1"/>
      <c r="AO7" s="1"/>
      <c r="AP7" s="1"/>
      <c r="AQ7" s="1"/>
    </row>
    <row r="8" spans="1:44" s="3" customFormat="1" ht="32.85" customHeight="1">
      <c r="A8" s="20" t="s">
        <v>49</v>
      </c>
      <c r="B8" s="9"/>
      <c r="C8" s="9"/>
      <c r="D8" s="18">
        <f>SUM(D9:D18)</f>
        <v>1357544</v>
      </c>
      <c r="E8" s="18">
        <f>SUM(E9:E18)</f>
        <v>1275918.9000000001</v>
      </c>
      <c r="F8" s="49">
        <f>IF(E8/D8&gt;1.2,IF((E8/D8-1.2)*0.1+1.2&gt;1.3,1.3,(E8/D8-1.2)*0.1+1.2),E8/D8)</f>
        <v>0.93987296176035562</v>
      </c>
      <c r="G8" s="9"/>
      <c r="H8" s="9"/>
      <c r="I8" s="9"/>
      <c r="J8" s="9"/>
      <c r="K8" s="9"/>
      <c r="L8" s="10"/>
      <c r="M8" s="45">
        <f>SUM(M9:M18)</f>
        <v>1698145</v>
      </c>
      <c r="N8" s="18">
        <f>SUM(N9:N18)</f>
        <v>1543768.0999999999</v>
      </c>
      <c r="O8" s="18">
        <f>SUM(O9:O18)</f>
        <v>1532032.5999999999</v>
      </c>
      <c r="P8" s="18">
        <f>SUM(P9:P18)</f>
        <v>-11735.499999999985</v>
      </c>
      <c r="Q8" s="18">
        <f t="shared" ref="Q8:R8" si="0">SUM(Q9:Q18)</f>
        <v>75400</v>
      </c>
      <c r="R8" s="18">
        <f t="shared" si="0"/>
        <v>1456632.6000000003</v>
      </c>
      <c r="S8" s="18">
        <f t="shared" ref="S8:AD8" si="1">SUM(S9:S18)</f>
        <v>143262.10000000003</v>
      </c>
      <c r="T8" s="18">
        <f t="shared" si="1"/>
        <v>202244.4</v>
      </c>
      <c r="U8" s="18">
        <f t="shared" si="1"/>
        <v>51327.799999999996</v>
      </c>
      <c r="V8" s="18">
        <f t="shared" si="1"/>
        <v>0</v>
      </c>
      <c r="W8" s="18">
        <f t="shared" si="1"/>
        <v>48808.9</v>
      </c>
      <c r="X8" s="18">
        <f t="shared" si="1"/>
        <v>167958.30000000005</v>
      </c>
      <c r="Y8" s="18">
        <f t="shared" si="1"/>
        <v>127679.29999999999</v>
      </c>
      <c r="Z8" s="18">
        <f t="shared" si="1"/>
        <v>91913.300000000017</v>
      </c>
      <c r="AA8" s="18">
        <f t="shared" si="1"/>
        <v>111939.00000000001</v>
      </c>
      <c r="AB8" s="18">
        <f t="shared" si="1"/>
        <v>145790.49999999997</v>
      </c>
      <c r="AC8" s="18">
        <f t="shared" si="1"/>
        <v>148085.80000000002</v>
      </c>
      <c r="AD8" s="18">
        <f t="shared" si="1"/>
        <v>217623.2</v>
      </c>
      <c r="AE8" s="18"/>
      <c r="AF8" s="18"/>
      <c r="AG8" s="18"/>
      <c r="AH8" s="18">
        <f>SUM(AH9:AH18)</f>
        <v>210570.5</v>
      </c>
      <c r="AI8" s="18">
        <f t="shared" ref="AI8:AJ8" si="2">SUM(AI9:AI18)</f>
        <v>210570.5</v>
      </c>
      <c r="AJ8" s="18">
        <f t="shared" si="2"/>
        <v>0</v>
      </c>
      <c r="AK8" s="1"/>
      <c r="AL8" s="1"/>
      <c r="AM8" s="1"/>
      <c r="AN8" s="1"/>
      <c r="AO8" s="1"/>
      <c r="AP8" s="1"/>
      <c r="AQ8" s="1"/>
      <c r="AR8" s="1"/>
    </row>
    <row r="9" spans="1:44" s="2" customFormat="1" ht="16.5" customHeight="1">
      <c r="A9" s="5" t="s">
        <v>5</v>
      </c>
      <c r="B9" s="4">
        <v>1</v>
      </c>
      <c r="C9" s="4">
        <v>10</v>
      </c>
      <c r="D9" s="50">
        <v>717090</v>
      </c>
      <c r="E9" s="50">
        <v>664153.9</v>
      </c>
      <c r="F9" s="51">
        <f>IF(G9=0,0,IF(D9=0,1,IF(E9&lt;0,0,IF(E9/D9&gt;1.2,IF((E9/D9-1.2)*0.1+1.2&gt;1.3,1.3,(E9/D9-1.2)*0.1+1.2),E9/D9))))</f>
        <v>0.92617928014614626</v>
      </c>
      <c r="G9" s="4">
        <v>15</v>
      </c>
      <c r="H9" s="4">
        <v>136</v>
      </c>
      <c r="I9" s="4">
        <v>144</v>
      </c>
      <c r="J9" s="51">
        <f>IF(K9=0,0,IF(H9=0,1,IF(I9&lt;0,0,IF(I9/H9&gt;1.2,IF((I9/H9-1.2)*0.1+1.2&gt;1.3,1.3,(I9/H9-1.2)*0.1+1.2),I9/H9))))</f>
        <v>1.0588235294117647</v>
      </c>
      <c r="K9" s="4">
        <v>20</v>
      </c>
      <c r="L9" s="24">
        <f>(B9*C9+F9*G9+J9*K9)/(C9+G9+K9)</f>
        <v>1.001536884231722</v>
      </c>
      <c r="M9" s="46">
        <v>408146</v>
      </c>
      <c r="N9" s="19">
        <f>ROUND(M9/11*10,1)</f>
        <v>371041.8</v>
      </c>
      <c r="O9" s="19">
        <f>ROUND(L9*N9,1)</f>
        <v>371612</v>
      </c>
      <c r="P9" s="19">
        <f>O9-N9</f>
        <v>570.20000000001164</v>
      </c>
      <c r="Q9" s="19">
        <v>14192.1</v>
      </c>
      <c r="R9" s="19">
        <f>O9-Q9</f>
        <v>357419.9</v>
      </c>
      <c r="S9" s="19">
        <v>36922.9</v>
      </c>
      <c r="T9" s="19">
        <v>81230.399999999994</v>
      </c>
      <c r="U9" s="19">
        <v>0</v>
      </c>
      <c r="V9" s="19"/>
      <c r="W9" s="19">
        <v>0</v>
      </c>
      <c r="X9" s="19">
        <v>24580.1</v>
      </c>
      <c r="Y9" s="19">
        <v>30006.5</v>
      </c>
      <c r="Z9" s="19">
        <v>0</v>
      </c>
      <c r="AA9" s="19">
        <v>63543.3</v>
      </c>
      <c r="AB9" s="19">
        <v>35782.199999999997</v>
      </c>
      <c r="AC9" s="19">
        <v>37363.1</v>
      </c>
      <c r="AD9" s="19">
        <f>ROUND(R9-SUM(S9:AC9),1)</f>
        <v>47991.4</v>
      </c>
      <c r="AE9" s="42"/>
      <c r="AF9" s="42"/>
      <c r="AG9" s="43"/>
      <c r="AH9" s="19">
        <f>IF(OR(AE9="+",AF9="+",AG9="+"),0,IF(AD9&lt;0,0,AD9))</f>
        <v>47991.4</v>
      </c>
      <c r="AI9" s="19">
        <f>ROUND(IF((M9-SUM(S9:AC9)-AD9)&gt;0,AH9,M9-SUM(S9:AC9)),1)</f>
        <v>47991.4</v>
      </c>
      <c r="AJ9" s="19">
        <f>AH9-AI9</f>
        <v>0</v>
      </c>
      <c r="AK9" s="1"/>
      <c r="AL9" s="1"/>
      <c r="AM9" s="1"/>
      <c r="AN9" s="1"/>
      <c r="AO9" s="1"/>
      <c r="AP9" s="1"/>
      <c r="AQ9" s="1"/>
      <c r="AR9" s="1"/>
    </row>
    <row r="10" spans="1:44" s="2" customFormat="1" ht="17.100000000000001" customHeight="1">
      <c r="A10" s="5" t="s">
        <v>6</v>
      </c>
      <c r="B10" s="4">
        <v>1</v>
      </c>
      <c r="C10" s="4">
        <v>10</v>
      </c>
      <c r="D10" s="50">
        <v>326731</v>
      </c>
      <c r="E10" s="50">
        <v>305411.40000000002</v>
      </c>
      <c r="F10" s="51">
        <f t="shared" ref="F10:F17" si="3">IF(G10=0,0,IF(D10=0,1,IF(E10&lt;0,0,IF(E10/D10&gt;1.2,IF((E10/D10-1.2)*0.1+1.2&gt;1.3,1.3,(E10/D10-1.2)*0.1+1.2),E10/D10))))</f>
        <v>0.93474876886490732</v>
      </c>
      <c r="G10" s="4">
        <v>15</v>
      </c>
      <c r="H10" s="4">
        <v>178</v>
      </c>
      <c r="I10" s="4">
        <v>172</v>
      </c>
      <c r="J10" s="51">
        <f t="shared" ref="J10:J46" si="4">IF(K10=0,0,IF(H10=0,1,IF(I10&lt;0,0,IF(I10/H10&gt;1.2,IF((I10/H10-1.2)*0.1+1.2&gt;1.3,1.3,(I10/H10-1.2)*0.1+1.2),I10/H10))))</f>
        <v>0.9662921348314607</v>
      </c>
      <c r="K10" s="4">
        <v>20</v>
      </c>
      <c r="L10" s="24">
        <f t="shared" ref="L10:L46" si="5">(B10*C10+F10*G10+J10*K10)/(C10+G10+K10)</f>
        <v>0.96326831621339615</v>
      </c>
      <c r="M10" s="46">
        <v>637795</v>
      </c>
      <c r="N10" s="19">
        <f t="shared" ref="N10:N45" si="6">ROUND(M10/11*10,1)</f>
        <v>579813.6</v>
      </c>
      <c r="O10" s="19">
        <f t="shared" ref="O10:O18" si="7">ROUND(L10*N10,1)</f>
        <v>558516.1</v>
      </c>
      <c r="P10" s="19">
        <f t="shared" ref="P10:P18" si="8">O10-N10</f>
        <v>-21297.5</v>
      </c>
      <c r="Q10" s="19">
        <v>33603.699999999997</v>
      </c>
      <c r="R10" s="19">
        <f t="shared" ref="R10:R45" si="9">O10-Q10</f>
        <v>524912.4</v>
      </c>
      <c r="S10" s="19">
        <v>51642.7</v>
      </c>
      <c r="T10" s="19">
        <v>113614</v>
      </c>
      <c r="U10" s="19">
        <v>0</v>
      </c>
      <c r="V10" s="19"/>
      <c r="W10" s="19">
        <v>317.8</v>
      </c>
      <c r="X10" s="19">
        <v>82048.600000000006</v>
      </c>
      <c r="Y10" s="19">
        <v>48464.2</v>
      </c>
      <c r="Z10" s="19">
        <v>44969.7</v>
      </c>
      <c r="AA10" s="19">
        <v>9681.1</v>
      </c>
      <c r="AB10" s="19">
        <v>54906</v>
      </c>
      <c r="AC10" s="19">
        <v>55620.1</v>
      </c>
      <c r="AD10" s="19">
        <f t="shared" ref="AD10:AD45" si="10">ROUND(R10-SUM(S10:AC10),1)</f>
        <v>63648.2</v>
      </c>
      <c r="AE10" s="42"/>
      <c r="AF10" s="42"/>
      <c r="AG10" s="43"/>
      <c r="AH10" s="19">
        <f t="shared" ref="AH10:AH45" si="11">IF(OR(AE10="+",AF10="+",AG10="+"),0,IF(AD10&lt;0,0,AD10))</f>
        <v>63648.2</v>
      </c>
      <c r="AI10" s="19">
        <f t="shared" ref="AI10:AI46" si="12">ROUND(IF((M10-SUM(S10:AC10)-AD10)&gt;0,AH10,M10-SUM(S10:AC10)),1)</f>
        <v>63648.2</v>
      </c>
      <c r="AJ10" s="19">
        <f t="shared" ref="AJ10:AJ46" si="13">AH10-AI10</f>
        <v>0</v>
      </c>
      <c r="AK10" s="1"/>
      <c r="AL10" s="1"/>
      <c r="AM10" s="1"/>
      <c r="AN10" s="1"/>
      <c r="AO10" s="1"/>
      <c r="AP10" s="1"/>
      <c r="AQ10" s="1"/>
      <c r="AR10" s="1"/>
    </row>
    <row r="11" spans="1:44" s="2" customFormat="1" ht="17.100000000000001" customHeight="1">
      <c r="A11" s="5" t="s">
        <v>7</v>
      </c>
      <c r="B11" s="4">
        <v>1</v>
      </c>
      <c r="C11" s="4">
        <v>10</v>
      </c>
      <c r="D11" s="50">
        <v>99144</v>
      </c>
      <c r="E11" s="50">
        <v>96477.7</v>
      </c>
      <c r="F11" s="51">
        <f t="shared" si="3"/>
        <v>0.97310679415799239</v>
      </c>
      <c r="G11" s="4">
        <v>15</v>
      </c>
      <c r="H11" s="4">
        <v>169</v>
      </c>
      <c r="I11" s="4">
        <v>170</v>
      </c>
      <c r="J11" s="51">
        <f t="shared" si="4"/>
        <v>1.0059171597633136</v>
      </c>
      <c r="K11" s="4">
        <v>20</v>
      </c>
      <c r="L11" s="24">
        <f t="shared" si="5"/>
        <v>0.99366544683635893</v>
      </c>
      <c r="M11" s="46">
        <v>173185</v>
      </c>
      <c r="N11" s="19">
        <f t="shared" si="6"/>
        <v>157440.9</v>
      </c>
      <c r="O11" s="19">
        <f t="shared" si="7"/>
        <v>156443.6</v>
      </c>
      <c r="P11" s="19">
        <f t="shared" si="8"/>
        <v>-997.29999999998836</v>
      </c>
      <c r="Q11" s="19">
        <v>8438.9</v>
      </c>
      <c r="R11" s="19">
        <f t="shared" si="9"/>
        <v>148004.70000000001</v>
      </c>
      <c r="S11" s="19">
        <v>15744.1</v>
      </c>
      <c r="T11" s="19"/>
      <c r="U11" s="19">
        <v>15744.1</v>
      </c>
      <c r="V11" s="19"/>
      <c r="W11" s="19">
        <v>14658.1</v>
      </c>
      <c r="X11" s="19">
        <v>22368.9</v>
      </c>
      <c r="Y11" s="19">
        <v>13753.2</v>
      </c>
      <c r="Z11" s="19">
        <v>13874.8</v>
      </c>
      <c r="AA11" s="19">
        <v>6085.5</v>
      </c>
      <c r="AB11" s="19">
        <v>15809.7</v>
      </c>
      <c r="AC11" s="19">
        <v>15809.7</v>
      </c>
      <c r="AD11" s="19">
        <f t="shared" si="10"/>
        <v>14156.6</v>
      </c>
      <c r="AE11" s="42"/>
      <c r="AF11" s="42"/>
      <c r="AG11" s="43"/>
      <c r="AH11" s="19">
        <f t="shared" si="11"/>
        <v>14156.6</v>
      </c>
      <c r="AI11" s="19">
        <f t="shared" si="12"/>
        <v>14156.6</v>
      </c>
      <c r="AJ11" s="19">
        <f t="shared" si="13"/>
        <v>0</v>
      </c>
      <c r="AK11" s="1"/>
      <c r="AL11" s="1"/>
      <c r="AM11" s="1"/>
      <c r="AN11" s="1"/>
      <c r="AO11" s="1"/>
      <c r="AP11" s="1"/>
      <c r="AQ11" s="1"/>
      <c r="AR11" s="1"/>
    </row>
    <row r="12" spans="1:44" s="2" customFormat="1" ht="17.100000000000001" customHeight="1">
      <c r="A12" s="5" t="s">
        <v>8</v>
      </c>
      <c r="B12" s="4">
        <v>1</v>
      </c>
      <c r="C12" s="4">
        <v>10</v>
      </c>
      <c r="D12" s="50">
        <v>60657</v>
      </c>
      <c r="E12" s="50">
        <v>57467.1</v>
      </c>
      <c r="F12" s="51">
        <f t="shared" si="3"/>
        <v>0.94741085117958357</v>
      </c>
      <c r="G12" s="4">
        <v>15</v>
      </c>
      <c r="H12" s="4">
        <v>176</v>
      </c>
      <c r="I12" s="4">
        <v>180</v>
      </c>
      <c r="J12" s="51">
        <f t="shared" si="4"/>
        <v>1.0227272727272727</v>
      </c>
      <c r="K12" s="4">
        <v>20</v>
      </c>
      <c r="L12" s="24">
        <f t="shared" si="5"/>
        <v>0.99257129382753784</v>
      </c>
      <c r="M12" s="46">
        <v>91189</v>
      </c>
      <c r="N12" s="19">
        <f t="shared" si="6"/>
        <v>82899.100000000006</v>
      </c>
      <c r="O12" s="19">
        <f t="shared" si="7"/>
        <v>82283.3</v>
      </c>
      <c r="P12" s="19">
        <f t="shared" si="8"/>
        <v>-615.80000000000291</v>
      </c>
      <c r="Q12" s="19">
        <v>2139.3000000000002</v>
      </c>
      <c r="R12" s="19">
        <f t="shared" si="9"/>
        <v>80144</v>
      </c>
      <c r="S12" s="19">
        <v>7847.2</v>
      </c>
      <c r="T12" s="19"/>
      <c r="U12" s="19">
        <v>7847.2</v>
      </c>
      <c r="V12" s="19"/>
      <c r="W12" s="19">
        <v>8275.2000000000007</v>
      </c>
      <c r="X12" s="19">
        <v>10518.5</v>
      </c>
      <c r="Y12" s="19">
        <v>7766.4</v>
      </c>
      <c r="Z12" s="19">
        <v>7763.6</v>
      </c>
      <c r="AA12" s="19">
        <v>6355.3</v>
      </c>
      <c r="AB12" s="19">
        <v>8358.9</v>
      </c>
      <c r="AC12" s="19">
        <v>8359</v>
      </c>
      <c r="AD12" s="19">
        <f t="shared" si="10"/>
        <v>7052.7</v>
      </c>
      <c r="AE12" s="42"/>
      <c r="AF12" s="42"/>
      <c r="AG12" s="43" t="s">
        <v>51</v>
      </c>
      <c r="AH12" s="19">
        <f t="shared" si="11"/>
        <v>0</v>
      </c>
      <c r="AI12" s="19">
        <f t="shared" si="12"/>
        <v>0</v>
      </c>
      <c r="AJ12" s="19">
        <f t="shared" si="13"/>
        <v>0</v>
      </c>
      <c r="AK12" s="1"/>
      <c r="AL12" s="1"/>
      <c r="AM12" s="1"/>
      <c r="AN12" s="1"/>
      <c r="AO12" s="1"/>
      <c r="AP12" s="1"/>
      <c r="AQ12" s="1"/>
      <c r="AR12" s="1"/>
    </row>
    <row r="13" spans="1:44" s="2" customFormat="1" ht="17.100000000000001" customHeight="1">
      <c r="A13" s="5" t="s">
        <v>9</v>
      </c>
      <c r="B13" s="4">
        <v>1</v>
      </c>
      <c r="C13" s="4">
        <v>10</v>
      </c>
      <c r="D13" s="50">
        <v>31913</v>
      </c>
      <c r="E13" s="50">
        <v>32471.5</v>
      </c>
      <c r="F13" s="51">
        <f t="shared" si="3"/>
        <v>1.0175007050418325</v>
      </c>
      <c r="G13" s="4">
        <v>15</v>
      </c>
      <c r="H13" s="4">
        <v>138</v>
      </c>
      <c r="I13" s="4">
        <v>149</v>
      </c>
      <c r="J13" s="51">
        <f t="shared" si="4"/>
        <v>1.0797101449275361</v>
      </c>
      <c r="K13" s="4">
        <v>20</v>
      </c>
      <c r="L13" s="24">
        <f t="shared" si="5"/>
        <v>1.0412602994261824</v>
      </c>
      <c r="M13" s="46">
        <v>78766</v>
      </c>
      <c r="N13" s="19">
        <f t="shared" si="6"/>
        <v>71605.5</v>
      </c>
      <c r="O13" s="19">
        <f t="shared" si="7"/>
        <v>74560</v>
      </c>
      <c r="P13" s="19">
        <f t="shared" si="8"/>
        <v>2954.5</v>
      </c>
      <c r="Q13" s="19">
        <v>0</v>
      </c>
      <c r="R13" s="19">
        <f t="shared" si="9"/>
        <v>74560</v>
      </c>
      <c r="S13" s="19">
        <v>7160.5</v>
      </c>
      <c r="T13" s="19"/>
      <c r="U13" s="19">
        <v>7160.6</v>
      </c>
      <c r="V13" s="19"/>
      <c r="W13" s="19">
        <v>7249.8</v>
      </c>
      <c r="X13" s="19">
        <v>7625.9</v>
      </c>
      <c r="Y13" s="19">
        <v>7299.2</v>
      </c>
      <c r="Z13" s="19">
        <v>7370</v>
      </c>
      <c r="AA13" s="19">
        <v>6651.5</v>
      </c>
      <c r="AB13" s="19">
        <v>7216.8</v>
      </c>
      <c r="AC13" s="19">
        <v>7216.8</v>
      </c>
      <c r="AD13" s="19">
        <f t="shared" si="10"/>
        <v>9608.9</v>
      </c>
      <c r="AE13" s="42"/>
      <c r="AF13" s="42"/>
      <c r="AG13" s="43"/>
      <c r="AH13" s="19">
        <f t="shared" si="11"/>
        <v>9608.9</v>
      </c>
      <c r="AI13" s="19">
        <f t="shared" si="12"/>
        <v>9608.9</v>
      </c>
      <c r="AJ13" s="19">
        <f t="shared" si="13"/>
        <v>0</v>
      </c>
      <c r="AK13" s="1"/>
      <c r="AL13" s="1"/>
      <c r="AM13" s="1"/>
      <c r="AN13" s="1"/>
      <c r="AO13" s="1"/>
      <c r="AP13" s="1"/>
      <c r="AQ13" s="1"/>
      <c r="AR13" s="1"/>
    </row>
    <row r="14" spans="1:44" s="2" customFormat="1" ht="17.100000000000001" customHeight="1">
      <c r="A14" s="5" t="s">
        <v>10</v>
      </c>
      <c r="B14" s="4">
        <v>1</v>
      </c>
      <c r="C14" s="4">
        <v>10</v>
      </c>
      <c r="D14" s="50">
        <v>29862</v>
      </c>
      <c r="E14" s="50">
        <v>29027.7</v>
      </c>
      <c r="F14" s="51">
        <f t="shared" si="3"/>
        <v>0.97206148282097649</v>
      </c>
      <c r="G14" s="4">
        <v>15</v>
      </c>
      <c r="H14" s="4">
        <v>136</v>
      </c>
      <c r="I14" s="4">
        <v>138</v>
      </c>
      <c r="J14" s="51">
        <f t="shared" si="4"/>
        <v>1.0147058823529411</v>
      </c>
      <c r="K14" s="4">
        <v>20</v>
      </c>
      <c r="L14" s="24">
        <f t="shared" si="5"/>
        <v>0.99722310865274377</v>
      </c>
      <c r="M14" s="46">
        <v>45600</v>
      </c>
      <c r="N14" s="19">
        <f t="shared" si="6"/>
        <v>41454.5</v>
      </c>
      <c r="O14" s="19">
        <f t="shared" si="7"/>
        <v>41339.4</v>
      </c>
      <c r="P14" s="19">
        <f t="shared" si="8"/>
        <v>-115.09999999999854</v>
      </c>
      <c r="Q14" s="19">
        <v>2665.3</v>
      </c>
      <c r="R14" s="19">
        <f t="shared" si="9"/>
        <v>38674.1</v>
      </c>
      <c r="S14" s="19">
        <v>4128.7</v>
      </c>
      <c r="T14" s="19"/>
      <c r="U14" s="19">
        <v>4162.2</v>
      </c>
      <c r="V14" s="19"/>
      <c r="W14" s="19">
        <v>3928.3</v>
      </c>
      <c r="X14" s="19">
        <v>3893.2</v>
      </c>
      <c r="Y14" s="19">
        <v>2962</v>
      </c>
      <c r="Z14" s="19">
        <v>2908.1</v>
      </c>
      <c r="AA14" s="19">
        <v>2183.5</v>
      </c>
      <c r="AB14" s="19">
        <v>3833</v>
      </c>
      <c r="AC14" s="19">
        <v>3833.1</v>
      </c>
      <c r="AD14" s="19">
        <f t="shared" si="10"/>
        <v>6842</v>
      </c>
      <c r="AE14" s="42"/>
      <c r="AF14" s="42"/>
      <c r="AG14" s="43"/>
      <c r="AH14" s="19">
        <f t="shared" si="11"/>
        <v>6842</v>
      </c>
      <c r="AI14" s="19">
        <f t="shared" si="12"/>
        <v>6842</v>
      </c>
      <c r="AJ14" s="19">
        <f t="shared" si="13"/>
        <v>0</v>
      </c>
      <c r="AK14" s="1"/>
      <c r="AL14" s="1"/>
      <c r="AM14" s="1"/>
      <c r="AN14" s="1"/>
      <c r="AO14" s="1"/>
      <c r="AP14" s="1"/>
      <c r="AQ14" s="1"/>
      <c r="AR14" s="1"/>
    </row>
    <row r="15" spans="1:44" s="2" customFormat="1" ht="16.5" customHeight="1">
      <c r="A15" s="5" t="s">
        <v>11</v>
      </c>
      <c r="B15" s="4">
        <v>1</v>
      </c>
      <c r="C15" s="4">
        <v>10</v>
      </c>
      <c r="D15" s="50">
        <v>30942</v>
      </c>
      <c r="E15" s="50">
        <v>30220.1</v>
      </c>
      <c r="F15" s="51">
        <f t="shared" si="3"/>
        <v>0.97666925214918232</v>
      </c>
      <c r="G15" s="4">
        <v>15</v>
      </c>
      <c r="H15" s="4">
        <v>168</v>
      </c>
      <c r="I15" s="4">
        <v>164</v>
      </c>
      <c r="J15" s="51">
        <f t="shared" si="4"/>
        <v>0.97619047619047616</v>
      </c>
      <c r="K15" s="4">
        <v>20</v>
      </c>
      <c r="L15" s="24">
        <f t="shared" si="5"/>
        <v>0.9816410734677169</v>
      </c>
      <c r="M15" s="46">
        <v>83867</v>
      </c>
      <c r="N15" s="19">
        <f t="shared" si="6"/>
        <v>76242.7</v>
      </c>
      <c r="O15" s="19">
        <f t="shared" si="7"/>
        <v>74843</v>
      </c>
      <c r="P15" s="19">
        <f t="shared" si="8"/>
        <v>-1399.6999999999971</v>
      </c>
      <c r="Q15" s="19">
        <v>2263.6999999999998</v>
      </c>
      <c r="R15" s="19">
        <f t="shared" si="9"/>
        <v>72579.3</v>
      </c>
      <c r="S15" s="19">
        <v>5992.3</v>
      </c>
      <c r="T15" s="19"/>
      <c r="U15" s="19">
        <v>5992.2</v>
      </c>
      <c r="V15" s="19"/>
      <c r="W15" s="19">
        <v>5312.8</v>
      </c>
      <c r="X15" s="19">
        <v>8559.2000000000007</v>
      </c>
      <c r="Y15" s="19">
        <v>5558.6</v>
      </c>
      <c r="Z15" s="19">
        <v>5673.7</v>
      </c>
      <c r="AA15" s="19">
        <v>953.1</v>
      </c>
      <c r="AB15" s="19">
        <v>5758</v>
      </c>
      <c r="AC15" s="19">
        <v>5757.9</v>
      </c>
      <c r="AD15" s="19">
        <f t="shared" si="10"/>
        <v>23021.5</v>
      </c>
      <c r="AE15" s="42"/>
      <c r="AF15" s="42"/>
      <c r="AG15" s="43"/>
      <c r="AH15" s="19">
        <f t="shared" si="11"/>
        <v>23021.5</v>
      </c>
      <c r="AI15" s="19">
        <f t="shared" si="12"/>
        <v>23021.5</v>
      </c>
      <c r="AJ15" s="19">
        <f t="shared" si="13"/>
        <v>0</v>
      </c>
      <c r="AK15" s="1"/>
      <c r="AL15" s="1"/>
      <c r="AM15" s="1"/>
      <c r="AN15" s="1"/>
      <c r="AO15" s="1"/>
      <c r="AP15" s="1"/>
      <c r="AQ15" s="1"/>
      <c r="AR15" s="1"/>
    </row>
    <row r="16" spans="1:44" s="2" customFormat="1" ht="17.100000000000001" customHeight="1">
      <c r="A16" s="34" t="s">
        <v>12</v>
      </c>
      <c r="B16" s="4">
        <v>1</v>
      </c>
      <c r="C16" s="4">
        <v>10</v>
      </c>
      <c r="D16" s="50">
        <v>10755</v>
      </c>
      <c r="E16" s="50">
        <v>10906.6</v>
      </c>
      <c r="F16" s="51">
        <f t="shared" si="3"/>
        <v>1.0140957694095769</v>
      </c>
      <c r="G16" s="4">
        <v>15</v>
      </c>
      <c r="H16" s="4">
        <v>153</v>
      </c>
      <c r="I16" s="4">
        <v>171</v>
      </c>
      <c r="J16" s="51">
        <f t="shared" si="4"/>
        <v>1.1176470588235294</v>
      </c>
      <c r="K16" s="4">
        <v>20</v>
      </c>
      <c r="L16" s="24">
        <f t="shared" si="5"/>
        <v>1.0569861715025388</v>
      </c>
      <c r="M16" s="46">
        <v>55272</v>
      </c>
      <c r="N16" s="19">
        <f t="shared" si="6"/>
        <v>50247.3</v>
      </c>
      <c r="O16" s="19">
        <f t="shared" si="7"/>
        <v>53110.7</v>
      </c>
      <c r="P16" s="19">
        <f t="shared" si="8"/>
        <v>2863.3999999999942</v>
      </c>
      <c r="Q16" s="19">
        <v>1754.4</v>
      </c>
      <c r="R16" s="19">
        <f t="shared" si="9"/>
        <v>51356.299999999996</v>
      </c>
      <c r="S16" s="19">
        <v>4284.5</v>
      </c>
      <c r="T16" s="19"/>
      <c r="U16" s="19">
        <v>4284.3999999999996</v>
      </c>
      <c r="V16" s="19"/>
      <c r="W16" s="19">
        <v>3901.4</v>
      </c>
      <c r="X16" s="19">
        <v>4372.7</v>
      </c>
      <c r="Y16" s="19">
        <v>3509</v>
      </c>
      <c r="Z16" s="19">
        <v>3820.3</v>
      </c>
      <c r="AA16" s="19">
        <v>4666.6000000000004</v>
      </c>
      <c r="AB16" s="19">
        <v>4370.3999999999996</v>
      </c>
      <c r="AC16" s="19">
        <v>4370.6000000000004</v>
      </c>
      <c r="AD16" s="19">
        <f t="shared" si="10"/>
        <v>13776.4</v>
      </c>
      <c r="AE16" s="42"/>
      <c r="AF16" s="42"/>
      <c r="AG16" s="43"/>
      <c r="AH16" s="19">
        <f t="shared" si="11"/>
        <v>13776.4</v>
      </c>
      <c r="AI16" s="19">
        <f t="shared" si="12"/>
        <v>13776.4</v>
      </c>
      <c r="AJ16" s="19">
        <f t="shared" si="13"/>
        <v>0</v>
      </c>
      <c r="AK16" s="1"/>
      <c r="AL16" s="1"/>
      <c r="AM16" s="1"/>
      <c r="AN16" s="1"/>
      <c r="AO16" s="1"/>
      <c r="AP16" s="1"/>
      <c r="AQ16" s="1"/>
      <c r="AR16" s="1"/>
    </row>
    <row r="17" spans="1:44" s="2" customFormat="1" ht="17.100000000000001" customHeight="1">
      <c r="A17" s="5" t="s">
        <v>13</v>
      </c>
      <c r="B17" s="4">
        <v>1</v>
      </c>
      <c r="C17" s="4">
        <v>10</v>
      </c>
      <c r="D17" s="50">
        <v>35566</v>
      </c>
      <c r="E17" s="50">
        <v>35267</v>
      </c>
      <c r="F17" s="51">
        <f t="shared" si="3"/>
        <v>0.99159309452848221</v>
      </c>
      <c r="G17" s="4">
        <v>15</v>
      </c>
      <c r="H17" s="4">
        <v>136</v>
      </c>
      <c r="I17" s="4">
        <v>156</v>
      </c>
      <c r="J17" s="51">
        <f t="shared" si="4"/>
        <v>1.1470588235294117</v>
      </c>
      <c r="K17" s="4">
        <v>20</v>
      </c>
      <c r="L17" s="24">
        <f t="shared" si="5"/>
        <v>1.0625571753003438</v>
      </c>
      <c r="M17" s="46">
        <v>74096</v>
      </c>
      <c r="N17" s="19">
        <f t="shared" si="6"/>
        <v>67360</v>
      </c>
      <c r="O17" s="19">
        <f t="shared" si="7"/>
        <v>71573.899999999994</v>
      </c>
      <c r="P17" s="19">
        <f t="shared" si="8"/>
        <v>4213.8999999999942</v>
      </c>
      <c r="Q17" s="19">
        <v>4075.8</v>
      </c>
      <c r="R17" s="19">
        <f t="shared" si="9"/>
        <v>67498.099999999991</v>
      </c>
      <c r="S17" s="19">
        <v>6137.1</v>
      </c>
      <c r="T17" s="19"/>
      <c r="U17" s="19">
        <v>6137.1</v>
      </c>
      <c r="V17" s="19"/>
      <c r="W17" s="19">
        <v>5165.5</v>
      </c>
      <c r="X17" s="19">
        <v>3991.2</v>
      </c>
      <c r="Y17" s="19">
        <v>3727.5</v>
      </c>
      <c r="Z17" s="19">
        <v>4341.3</v>
      </c>
      <c r="AA17" s="19">
        <v>9863.7000000000007</v>
      </c>
      <c r="AB17" s="19">
        <v>6205.7</v>
      </c>
      <c r="AC17" s="19">
        <v>6205.6</v>
      </c>
      <c r="AD17" s="19">
        <f t="shared" si="10"/>
        <v>15723.4</v>
      </c>
      <c r="AE17" s="42"/>
      <c r="AF17" s="42"/>
      <c r="AG17" s="43"/>
      <c r="AH17" s="19">
        <f t="shared" si="11"/>
        <v>15723.4</v>
      </c>
      <c r="AI17" s="19">
        <f t="shared" si="12"/>
        <v>15723.4</v>
      </c>
      <c r="AJ17" s="19">
        <f t="shared" si="13"/>
        <v>0</v>
      </c>
      <c r="AK17" s="1"/>
      <c r="AL17" s="1"/>
      <c r="AM17" s="1"/>
      <c r="AN17" s="1"/>
      <c r="AO17" s="1"/>
      <c r="AP17" s="1"/>
      <c r="AQ17" s="1"/>
      <c r="AR17" s="1"/>
    </row>
    <row r="18" spans="1:44" s="2" customFormat="1" ht="17.100000000000001" customHeight="1">
      <c r="A18" s="5" t="s">
        <v>14</v>
      </c>
      <c r="B18" s="4">
        <v>1</v>
      </c>
      <c r="C18" s="4">
        <v>10</v>
      </c>
      <c r="D18" s="50">
        <v>14884</v>
      </c>
      <c r="E18" s="50">
        <v>14515.9</v>
      </c>
      <c r="F18" s="51">
        <f>IF(G18=0,0,IF(D18=0,1,IF(E18&lt;0,0,IF(E18/D18&gt;1.2,IF((E18/D18-1.2)*0.1+1.2&gt;1.3,1.3,(E18/D18-1.2)*0.1+1.2),E18/D18))))</f>
        <v>0.975268744961032</v>
      </c>
      <c r="G18" s="4">
        <v>15</v>
      </c>
      <c r="H18" s="4">
        <v>140</v>
      </c>
      <c r="I18" s="4">
        <v>157</v>
      </c>
      <c r="J18" s="51">
        <f t="shared" si="4"/>
        <v>1.1214285714285714</v>
      </c>
      <c r="K18" s="4">
        <v>20</v>
      </c>
      <c r="L18" s="24">
        <f t="shared" si="5"/>
        <v>1.0457245022885979</v>
      </c>
      <c r="M18" s="46">
        <v>50229</v>
      </c>
      <c r="N18" s="19">
        <f t="shared" si="6"/>
        <v>45662.7</v>
      </c>
      <c r="O18" s="19">
        <f t="shared" si="7"/>
        <v>47750.6</v>
      </c>
      <c r="P18" s="19">
        <f t="shared" si="8"/>
        <v>2087.9000000000015</v>
      </c>
      <c r="Q18" s="19">
        <v>6266.8</v>
      </c>
      <c r="R18" s="19">
        <f t="shared" si="9"/>
        <v>41483.799999999996</v>
      </c>
      <c r="S18" s="19">
        <v>3402.1</v>
      </c>
      <c r="T18" s="19">
        <v>7400</v>
      </c>
      <c r="U18" s="19">
        <v>0</v>
      </c>
      <c r="V18" s="19"/>
      <c r="W18" s="19">
        <v>0</v>
      </c>
      <c r="X18" s="19">
        <v>0</v>
      </c>
      <c r="Y18" s="19">
        <v>4632.7</v>
      </c>
      <c r="Z18" s="19">
        <v>1191.8</v>
      </c>
      <c r="AA18" s="19">
        <v>1955.4</v>
      </c>
      <c r="AB18" s="19">
        <v>3549.8</v>
      </c>
      <c r="AC18" s="19">
        <v>3549.9</v>
      </c>
      <c r="AD18" s="19">
        <f t="shared" si="10"/>
        <v>15802.1</v>
      </c>
      <c r="AE18" s="42"/>
      <c r="AF18" s="42"/>
      <c r="AG18" s="43"/>
      <c r="AH18" s="19">
        <f t="shared" si="11"/>
        <v>15802.1</v>
      </c>
      <c r="AI18" s="19">
        <f t="shared" si="12"/>
        <v>15802.1</v>
      </c>
      <c r="AJ18" s="19">
        <f t="shared" si="13"/>
        <v>0</v>
      </c>
      <c r="AK18" s="1"/>
      <c r="AL18" s="1"/>
      <c r="AM18" s="1"/>
      <c r="AN18" s="1"/>
      <c r="AO18" s="1"/>
      <c r="AP18" s="1"/>
      <c r="AQ18" s="1"/>
      <c r="AR18" s="1"/>
    </row>
    <row r="19" spans="1:44" s="2" customFormat="1" ht="17.100000000000001" customHeight="1">
      <c r="A19" s="7" t="s">
        <v>17</v>
      </c>
      <c r="B19" s="9"/>
      <c r="C19" s="9"/>
      <c r="D19" s="18">
        <f>SUM(D20:D46)</f>
        <v>282010</v>
      </c>
      <c r="E19" s="18">
        <f>SUM(E20:E46)</f>
        <v>301727.3</v>
      </c>
      <c r="F19" s="49">
        <f>IF(E19/D19&gt;1.2,IF((E19/D19-1.2)*0.1+1.2&gt;1.3,1.3,(E19/D19-1.2)*0.1+1.2),E19/D19)</f>
        <v>1.0699170242189993</v>
      </c>
      <c r="G19" s="9"/>
      <c r="H19" s="9"/>
      <c r="I19" s="9"/>
      <c r="J19" s="9"/>
      <c r="K19" s="9"/>
      <c r="L19" s="10"/>
      <c r="M19" s="45">
        <f>SUM(M20:M46)</f>
        <v>1358101</v>
      </c>
      <c r="N19" s="18">
        <f>SUM(N20:N46)</f>
        <v>1234637.0000000002</v>
      </c>
      <c r="O19" s="18">
        <f>SUM(O20:O46)</f>
        <v>1288472.5</v>
      </c>
      <c r="P19" s="18">
        <f>SUM(P20:P46)</f>
        <v>53835.499999999993</v>
      </c>
      <c r="Q19" s="18">
        <f t="shared" ref="Q19:R19" si="14">SUM(Q20:Q46)</f>
        <v>54048.399999999994</v>
      </c>
      <c r="R19" s="18">
        <f t="shared" si="14"/>
        <v>1234424.1000000001</v>
      </c>
      <c r="S19" s="18">
        <f t="shared" ref="S19:AD19" si="15">SUM(S20:S46)</f>
        <v>110482.39999999997</v>
      </c>
      <c r="T19" s="18">
        <f t="shared" si="15"/>
        <v>11376.8</v>
      </c>
      <c r="U19" s="18">
        <f t="shared" si="15"/>
        <v>103282.69999999998</v>
      </c>
      <c r="V19" s="18">
        <f t="shared" si="15"/>
        <v>5925</v>
      </c>
      <c r="W19" s="18">
        <f t="shared" si="15"/>
        <v>116736.20000000001</v>
      </c>
      <c r="X19" s="18">
        <f t="shared" si="15"/>
        <v>137430.70000000001</v>
      </c>
      <c r="Y19" s="18">
        <f t="shared" si="15"/>
        <v>99689.60000000002</v>
      </c>
      <c r="Z19" s="18">
        <f t="shared" si="15"/>
        <v>112744.6</v>
      </c>
      <c r="AA19" s="18">
        <f t="shared" si="15"/>
        <v>77967.899999999994</v>
      </c>
      <c r="AB19" s="18">
        <f t="shared" si="15"/>
        <v>118526.20000000001</v>
      </c>
      <c r="AC19" s="18">
        <f t="shared" si="15"/>
        <v>122897.2</v>
      </c>
      <c r="AD19" s="18">
        <f t="shared" si="15"/>
        <v>217364.8</v>
      </c>
      <c r="AE19" s="18"/>
      <c r="AF19" s="18"/>
      <c r="AG19" s="18"/>
      <c r="AH19" s="18">
        <f>SUM(AH20:AH46)</f>
        <v>217364.8</v>
      </c>
      <c r="AI19" s="18">
        <f t="shared" ref="AI19:AJ19" si="16">SUM(AI20:AI46)</f>
        <v>215961.1</v>
      </c>
      <c r="AJ19" s="18">
        <f t="shared" si="16"/>
        <v>1403.6999999999998</v>
      </c>
      <c r="AK19" s="1"/>
      <c r="AL19" s="1"/>
      <c r="AM19" s="1"/>
      <c r="AN19" s="1"/>
      <c r="AO19" s="1"/>
      <c r="AP19" s="1"/>
      <c r="AQ19" s="1"/>
      <c r="AR19" s="1"/>
    </row>
    <row r="20" spans="1:44" s="2" customFormat="1" ht="16.5" customHeight="1">
      <c r="A20" s="6" t="s">
        <v>0</v>
      </c>
      <c r="B20" s="4">
        <v>1</v>
      </c>
      <c r="C20" s="4">
        <v>10</v>
      </c>
      <c r="D20" s="19">
        <v>2268</v>
      </c>
      <c r="E20" s="19">
        <v>2395.1</v>
      </c>
      <c r="F20" s="51">
        <f>IF(G20=0,0,IF(D20=0,1,IF(E20&lt;0,0,IF(E20/D20&gt;1.2,IF((E20/D20-1.2)*0.1+1.2&gt;1.3,1.3,(E20/D20-1.2)*0.1+1.2),E20/D20))))</f>
        <v>1.0560405643738977</v>
      </c>
      <c r="G20" s="4">
        <v>10</v>
      </c>
      <c r="H20" s="4">
        <v>175</v>
      </c>
      <c r="I20" s="4">
        <v>176</v>
      </c>
      <c r="J20" s="51">
        <f t="shared" si="4"/>
        <v>1.0057142857142858</v>
      </c>
      <c r="K20" s="4">
        <v>15</v>
      </c>
      <c r="L20" s="24">
        <f t="shared" si="5"/>
        <v>1.0184605694129505</v>
      </c>
      <c r="M20" s="46">
        <v>28405</v>
      </c>
      <c r="N20" s="19">
        <f t="shared" si="6"/>
        <v>25822.7</v>
      </c>
      <c r="O20" s="19">
        <f>ROUND(L20*N20,1)</f>
        <v>26299.4</v>
      </c>
      <c r="P20" s="19">
        <f>O20-N20</f>
        <v>476.70000000000073</v>
      </c>
      <c r="Q20" s="19">
        <v>3718.5</v>
      </c>
      <c r="R20" s="19">
        <f t="shared" si="9"/>
        <v>22580.9</v>
      </c>
      <c r="S20" s="19">
        <v>2403.1999999999998</v>
      </c>
      <c r="T20" s="19"/>
      <c r="U20" s="19">
        <v>2403.1999999999998</v>
      </c>
      <c r="V20" s="19"/>
      <c r="W20" s="19">
        <v>2900.4</v>
      </c>
      <c r="X20" s="19">
        <v>3690.8</v>
      </c>
      <c r="Y20" s="19">
        <v>1362.1</v>
      </c>
      <c r="Z20" s="19">
        <v>1432.4</v>
      </c>
      <c r="AA20" s="19">
        <v>1501.6</v>
      </c>
      <c r="AB20" s="19">
        <v>2773.2</v>
      </c>
      <c r="AC20" s="19">
        <v>2773.2</v>
      </c>
      <c r="AD20" s="19">
        <f t="shared" si="10"/>
        <v>1340.8</v>
      </c>
      <c r="AE20" s="42"/>
      <c r="AF20" s="42"/>
      <c r="AG20" s="43"/>
      <c r="AH20" s="19">
        <f t="shared" si="11"/>
        <v>1340.8</v>
      </c>
      <c r="AI20" s="19">
        <f t="shared" si="12"/>
        <v>1340.8</v>
      </c>
      <c r="AJ20" s="19">
        <f t="shared" si="13"/>
        <v>0</v>
      </c>
      <c r="AK20" s="1"/>
      <c r="AL20" s="1"/>
      <c r="AM20" s="1"/>
      <c r="AN20" s="1"/>
      <c r="AO20" s="1"/>
      <c r="AP20" s="1"/>
      <c r="AQ20" s="1"/>
      <c r="AR20" s="1"/>
    </row>
    <row r="21" spans="1:44" s="2" customFormat="1" ht="17.100000000000001" customHeight="1">
      <c r="A21" s="6" t="s">
        <v>18</v>
      </c>
      <c r="B21" s="4">
        <v>1</v>
      </c>
      <c r="C21" s="4">
        <v>10</v>
      </c>
      <c r="D21" s="19">
        <v>16893</v>
      </c>
      <c r="E21" s="19">
        <v>17634</v>
      </c>
      <c r="F21" s="51">
        <f t="shared" ref="F21:F45" si="17">IF(G21=0,0,IF(D21=0,1,IF(E21&lt;0,0,IF(E21/D21&gt;1.2,IF((E21/D21-1.2)*0.1+1.2&gt;1.3,1.3,(E21/D21-1.2)*0.1+1.2),E21/D21))))</f>
        <v>1.043864322500444</v>
      </c>
      <c r="G21" s="4">
        <v>10</v>
      </c>
      <c r="H21" s="4">
        <v>167</v>
      </c>
      <c r="I21" s="4">
        <v>192</v>
      </c>
      <c r="J21" s="51">
        <f t="shared" si="4"/>
        <v>1.1497005988023952</v>
      </c>
      <c r="K21" s="4">
        <v>15</v>
      </c>
      <c r="L21" s="24">
        <f t="shared" si="5"/>
        <v>1.0766900630582963</v>
      </c>
      <c r="M21" s="46">
        <v>51295</v>
      </c>
      <c r="N21" s="19">
        <f t="shared" si="6"/>
        <v>46631.8</v>
      </c>
      <c r="O21" s="19">
        <f t="shared" ref="O21:O45" si="18">ROUND(L21*N21,1)</f>
        <v>50208</v>
      </c>
      <c r="P21" s="19">
        <f t="shared" ref="P21:P46" si="19">O21-N21</f>
        <v>3576.1999999999971</v>
      </c>
      <c r="Q21" s="19">
        <v>1393.2</v>
      </c>
      <c r="R21" s="19">
        <f t="shared" si="9"/>
        <v>48814.8</v>
      </c>
      <c r="S21" s="19">
        <v>4663.2</v>
      </c>
      <c r="T21" s="19"/>
      <c r="U21" s="19">
        <v>4663.2</v>
      </c>
      <c r="V21" s="19"/>
      <c r="W21" s="19">
        <v>4659.8999999999996</v>
      </c>
      <c r="X21" s="19">
        <v>6438.4</v>
      </c>
      <c r="Y21" s="19">
        <v>4548.8999999999996</v>
      </c>
      <c r="Z21" s="19">
        <v>4811.2</v>
      </c>
      <c r="AA21" s="19">
        <v>1187</v>
      </c>
      <c r="AB21" s="19">
        <v>4623.6000000000004</v>
      </c>
      <c r="AC21" s="19">
        <v>4623.5</v>
      </c>
      <c r="AD21" s="19">
        <f t="shared" si="10"/>
        <v>8595.9</v>
      </c>
      <c r="AE21" s="42"/>
      <c r="AF21" s="42"/>
      <c r="AG21" s="43"/>
      <c r="AH21" s="19">
        <f t="shared" si="11"/>
        <v>8595.9</v>
      </c>
      <c r="AI21" s="19">
        <f t="shared" si="12"/>
        <v>8595.9</v>
      </c>
      <c r="AJ21" s="19">
        <f t="shared" si="13"/>
        <v>0</v>
      </c>
      <c r="AK21" s="1"/>
      <c r="AL21" s="1"/>
      <c r="AM21" s="1"/>
      <c r="AN21" s="1"/>
      <c r="AO21" s="1"/>
      <c r="AP21" s="1"/>
      <c r="AQ21" s="1"/>
      <c r="AR21" s="1"/>
    </row>
    <row r="22" spans="1:44" s="2" customFormat="1" ht="17.100000000000001" customHeight="1">
      <c r="A22" s="6" t="s">
        <v>19</v>
      </c>
      <c r="B22" s="4">
        <v>1</v>
      </c>
      <c r="C22" s="4">
        <v>10</v>
      </c>
      <c r="D22" s="19">
        <v>4848</v>
      </c>
      <c r="E22" s="19">
        <v>5413.7</v>
      </c>
      <c r="F22" s="51">
        <f t="shared" si="17"/>
        <v>1.1166872937293728</v>
      </c>
      <c r="G22" s="4">
        <v>10</v>
      </c>
      <c r="H22" s="4">
        <v>150</v>
      </c>
      <c r="I22" s="4">
        <v>166</v>
      </c>
      <c r="J22" s="51">
        <f t="shared" si="4"/>
        <v>1.1066666666666667</v>
      </c>
      <c r="K22" s="4">
        <v>15</v>
      </c>
      <c r="L22" s="24">
        <f t="shared" si="5"/>
        <v>1.0790535124941065</v>
      </c>
      <c r="M22" s="46">
        <v>35636</v>
      </c>
      <c r="N22" s="19">
        <f t="shared" si="6"/>
        <v>32396.400000000001</v>
      </c>
      <c r="O22" s="19">
        <f t="shared" si="18"/>
        <v>34957.4</v>
      </c>
      <c r="P22" s="19">
        <f t="shared" si="19"/>
        <v>2561</v>
      </c>
      <c r="Q22" s="19">
        <v>2244</v>
      </c>
      <c r="R22" s="19">
        <f t="shared" si="9"/>
        <v>32713.4</v>
      </c>
      <c r="S22" s="19">
        <v>2893.7</v>
      </c>
      <c r="T22" s="19"/>
      <c r="U22" s="19">
        <v>3210.7</v>
      </c>
      <c r="V22" s="19"/>
      <c r="W22" s="19">
        <v>3612.4</v>
      </c>
      <c r="X22" s="19">
        <v>2418.3000000000002</v>
      </c>
      <c r="Y22" s="19">
        <v>2136.3000000000002</v>
      </c>
      <c r="Z22" s="19">
        <v>2526.9</v>
      </c>
      <c r="AA22" s="19">
        <v>4777.6000000000004</v>
      </c>
      <c r="AB22" s="19">
        <v>3402.7</v>
      </c>
      <c r="AC22" s="19">
        <v>3402.8</v>
      </c>
      <c r="AD22" s="19">
        <f t="shared" si="10"/>
        <v>4332</v>
      </c>
      <c r="AE22" s="42"/>
      <c r="AF22" s="42"/>
      <c r="AG22" s="43"/>
      <c r="AH22" s="19">
        <f t="shared" si="11"/>
        <v>4332</v>
      </c>
      <c r="AI22" s="19">
        <f t="shared" si="12"/>
        <v>4332</v>
      </c>
      <c r="AJ22" s="19">
        <f t="shared" si="13"/>
        <v>0</v>
      </c>
      <c r="AK22" s="1"/>
      <c r="AL22" s="1"/>
      <c r="AM22" s="1"/>
      <c r="AN22" s="1"/>
      <c r="AO22" s="1"/>
      <c r="AP22" s="1"/>
      <c r="AQ22" s="1"/>
      <c r="AR22" s="1"/>
    </row>
    <row r="23" spans="1:44" s="2" customFormat="1" ht="17.100000000000001" customHeight="1">
      <c r="A23" s="6" t="s">
        <v>20</v>
      </c>
      <c r="B23" s="4">
        <v>1</v>
      </c>
      <c r="C23" s="4">
        <v>10</v>
      </c>
      <c r="D23" s="19">
        <v>5106</v>
      </c>
      <c r="E23" s="19">
        <v>5543.6</v>
      </c>
      <c r="F23" s="51">
        <f t="shared" si="17"/>
        <v>1.0857030943987467</v>
      </c>
      <c r="G23" s="4">
        <v>10</v>
      </c>
      <c r="H23" s="4">
        <v>183</v>
      </c>
      <c r="I23" s="4">
        <v>191</v>
      </c>
      <c r="J23" s="51">
        <f t="shared" si="4"/>
        <v>1.0437158469945356</v>
      </c>
      <c r="K23" s="4">
        <v>15</v>
      </c>
      <c r="L23" s="24">
        <f t="shared" si="5"/>
        <v>1.0432219613972999</v>
      </c>
      <c r="M23" s="46">
        <v>40954</v>
      </c>
      <c r="N23" s="19">
        <f t="shared" si="6"/>
        <v>37230.9</v>
      </c>
      <c r="O23" s="19">
        <f t="shared" si="18"/>
        <v>38840.1</v>
      </c>
      <c r="P23" s="19">
        <f t="shared" si="19"/>
        <v>1609.1999999999971</v>
      </c>
      <c r="Q23" s="19">
        <v>3983</v>
      </c>
      <c r="R23" s="19">
        <f t="shared" si="9"/>
        <v>34857.1</v>
      </c>
      <c r="S23" s="19">
        <v>3488.5</v>
      </c>
      <c r="T23" s="19"/>
      <c r="U23" s="19">
        <v>3488.4</v>
      </c>
      <c r="V23" s="19"/>
      <c r="W23" s="19">
        <v>4252.1000000000004</v>
      </c>
      <c r="X23" s="19">
        <v>4985.8</v>
      </c>
      <c r="Y23" s="19">
        <v>2460.6</v>
      </c>
      <c r="Z23" s="19">
        <v>2756.8</v>
      </c>
      <c r="AA23" s="19">
        <v>1135.3</v>
      </c>
      <c r="AB23" s="19">
        <v>3793</v>
      </c>
      <c r="AC23" s="19">
        <v>3792.9</v>
      </c>
      <c r="AD23" s="19">
        <f t="shared" si="10"/>
        <v>4703.7</v>
      </c>
      <c r="AE23" s="42"/>
      <c r="AF23" s="42"/>
      <c r="AG23" s="43"/>
      <c r="AH23" s="19">
        <f t="shared" si="11"/>
        <v>4703.7</v>
      </c>
      <c r="AI23" s="19">
        <f t="shared" si="12"/>
        <v>4703.7</v>
      </c>
      <c r="AJ23" s="19">
        <f t="shared" si="13"/>
        <v>0</v>
      </c>
      <c r="AK23" s="1"/>
      <c r="AL23" s="1"/>
      <c r="AM23" s="1"/>
      <c r="AN23" s="1"/>
      <c r="AO23" s="1"/>
      <c r="AP23" s="1"/>
      <c r="AQ23" s="1"/>
      <c r="AR23" s="1"/>
    </row>
    <row r="24" spans="1:44" s="2" customFormat="1" ht="17.100000000000001" customHeight="1">
      <c r="A24" s="6" t="s">
        <v>21</v>
      </c>
      <c r="B24" s="4">
        <v>1</v>
      </c>
      <c r="C24" s="4">
        <v>10</v>
      </c>
      <c r="D24" s="19">
        <v>3762</v>
      </c>
      <c r="E24" s="19">
        <v>4169.8</v>
      </c>
      <c r="F24" s="51">
        <f t="shared" si="17"/>
        <v>1.1083997873471558</v>
      </c>
      <c r="G24" s="4">
        <v>10</v>
      </c>
      <c r="H24" s="4">
        <v>157</v>
      </c>
      <c r="I24" s="4">
        <v>153</v>
      </c>
      <c r="J24" s="51">
        <f t="shared" si="4"/>
        <v>0.97452229299363058</v>
      </c>
      <c r="K24" s="4">
        <v>15</v>
      </c>
      <c r="L24" s="24">
        <f t="shared" si="5"/>
        <v>1.0200523505250292</v>
      </c>
      <c r="M24" s="46">
        <v>49835</v>
      </c>
      <c r="N24" s="19">
        <f t="shared" si="6"/>
        <v>45304.5</v>
      </c>
      <c r="O24" s="19">
        <f t="shared" si="18"/>
        <v>46213</v>
      </c>
      <c r="P24" s="19">
        <f t="shared" si="19"/>
        <v>908.5</v>
      </c>
      <c r="Q24" s="19">
        <v>56.7</v>
      </c>
      <c r="R24" s="19">
        <f t="shared" si="9"/>
        <v>46156.3</v>
      </c>
      <c r="S24" s="19">
        <v>3662.2</v>
      </c>
      <c r="T24" s="19"/>
      <c r="U24" s="19">
        <v>3662.2</v>
      </c>
      <c r="V24" s="19"/>
      <c r="W24" s="19">
        <v>6807.3</v>
      </c>
      <c r="X24" s="19">
        <v>5343.8</v>
      </c>
      <c r="Y24" s="19">
        <v>4846.2</v>
      </c>
      <c r="Z24" s="19">
        <v>4915.8</v>
      </c>
      <c r="AA24" s="19">
        <v>2927.3</v>
      </c>
      <c r="AB24" s="19">
        <v>4603.1000000000004</v>
      </c>
      <c r="AC24" s="19">
        <v>4603.1000000000004</v>
      </c>
      <c r="AD24" s="19">
        <f t="shared" si="10"/>
        <v>4785.3</v>
      </c>
      <c r="AE24" s="42"/>
      <c r="AF24" s="42"/>
      <c r="AG24" s="43"/>
      <c r="AH24" s="19">
        <f t="shared" si="11"/>
        <v>4785.3</v>
      </c>
      <c r="AI24" s="19">
        <f t="shared" si="12"/>
        <v>4785.3</v>
      </c>
      <c r="AJ24" s="19">
        <f t="shared" si="13"/>
        <v>0</v>
      </c>
      <c r="AK24" s="1"/>
      <c r="AL24" s="1"/>
      <c r="AM24" s="1"/>
      <c r="AN24" s="1"/>
      <c r="AO24" s="1"/>
      <c r="AP24" s="1"/>
      <c r="AQ24" s="1"/>
      <c r="AR24" s="1"/>
    </row>
    <row r="25" spans="1:44" s="2" customFormat="1" ht="17.100000000000001" customHeight="1">
      <c r="A25" s="6" t="s">
        <v>22</v>
      </c>
      <c r="B25" s="4">
        <v>1</v>
      </c>
      <c r="C25" s="4">
        <v>10</v>
      </c>
      <c r="D25" s="19">
        <v>5686</v>
      </c>
      <c r="E25" s="19">
        <v>6171.9</v>
      </c>
      <c r="F25" s="51">
        <f t="shared" si="17"/>
        <v>1.0854555047485051</v>
      </c>
      <c r="G25" s="4">
        <v>10</v>
      </c>
      <c r="H25" s="4">
        <v>183</v>
      </c>
      <c r="I25" s="4">
        <v>184</v>
      </c>
      <c r="J25" s="51">
        <f t="shared" si="4"/>
        <v>1.0054644808743169</v>
      </c>
      <c r="K25" s="4">
        <v>15</v>
      </c>
      <c r="L25" s="24">
        <f t="shared" si="5"/>
        <v>1.0267577788742801</v>
      </c>
      <c r="M25" s="46">
        <v>47341</v>
      </c>
      <c r="N25" s="19">
        <f t="shared" si="6"/>
        <v>43037.3</v>
      </c>
      <c r="O25" s="19">
        <f t="shared" si="18"/>
        <v>44188.9</v>
      </c>
      <c r="P25" s="19">
        <f t="shared" si="19"/>
        <v>1151.5999999999985</v>
      </c>
      <c r="Q25" s="19">
        <v>3669.3</v>
      </c>
      <c r="R25" s="19">
        <f t="shared" si="9"/>
        <v>40519.599999999999</v>
      </c>
      <c r="S25" s="19">
        <v>4143.2</v>
      </c>
      <c r="T25" s="19"/>
      <c r="U25" s="19">
        <v>4143.2</v>
      </c>
      <c r="V25" s="19"/>
      <c r="W25" s="19">
        <v>4782.5</v>
      </c>
      <c r="X25" s="19">
        <v>5781.4</v>
      </c>
      <c r="Y25" s="19">
        <v>3244.8</v>
      </c>
      <c r="Z25" s="19">
        <v>3513.4</v>
      </c>
      <c r="AA25" s="19">
        <v>1076.7</v>
      </c>
      <c r="AB25" s="19">
        <v>4336.3</v>
      </c>
      <c r="AC25" s="19">
        <v>4336.3</v>
      </c>
      <c r="AD25" s="19">
        <f t="shared" si="10"/>
        <v>5161.8</v>
      </c>
      <c r="AE25" s="43"/>
      <c r="AF25" s="42"/>
      <c r="AG25" s="43"/>
      <c r="AH25" s="19">
        <f t="shared" si="11"/>
        <v>5161.8</v>
      </c>
      <c r="AI25" s="19">
        <f t="shared" si="12"/>
        <v>5161.8</v>
      </c>
      <c r="AJ25" s="19">
        <f t="shared" si="13"/>
        <v>0</v>
      </c>
      <c r="AK25" s="1"/>
      <c r="AL25" s="1"/>
      <c r="AM25" s="1"/>
      <c r="AN25" s="1"/>
      <c r="AO25" s="1"/>
      <c r="AP25" s="1"/>
      <c r="AQ25" s="1"/>
      <c r="AR25" s="1"/>
    </row>
    <row r="26" spans="1:44" s="2" customFormat="1" ht="17.100000000000001" customHeight="1">
      <c r="A26" s="6" t="s">
        <v>23</v>
      </c>
      <c r="B26" s="4">
        <v>1</v>
      </c>
      <c r="C26" s="4">
        <v>10</v>
      </c>
      <c r="D26" s="19">
        <v>49531</v>
      </c>
      <c r="E26" s="19">
        <v>54735.9</v>
      </c>
      <c r="F26" s="51">
        <f t="shared" si="17"/>
        <v>1.1050836849649714</v>
      </c>
      <c r="G26" s="4">
        <v>10</v>
      </c>
      <c r="H26" s="4">
        <v>137</v>
      </c>
      <c r="I26" s="4">
        <v>153</v>
      </c>
      <c r="J26" s="51">
        <f t="shared" si="4"/>
        <v>1.1167883211678833</v>
      </c>
      <c r="K26" s="4">
        <v>15</v>
      </c>
      <c r="L26" s="24">
        <f t="shared" si="5"/>
        <v>1.0800760476333704</v>
      </c>
      <c r="M26" s="46">
        <v>112678</v>
      </c>
      <c r="N26" s="19">
        <f t="shared" si="6"/>
        <v>102434.5</v>
      </c>
      <c r="O26" s="19">
        <f t="shared" si="18"/>
        <v>110637</v>
      </c>
      <c r="P26" s="19">
        <f t="shared" si="19"/>
        <v>8202.5</v>
      </c>
      <c r="Q26" s="19">
        <v>2726.5</v>
      </c>
      <c r="R26" s="19">
        <f t="shared" si="9"/>
        <v>107910.5</v>
      </c>
      <c r="S26" s="19">
        <v>10140.5</v>
      </c>
      <c r="T26" s="19"/>
      <c r="U26" s="19">
        <v>10140.4</v>
      </c>
      <c r="V26" s="19"/>
      <c r="W26" s="19">
        <v>10550.2</v>
      </c>
      <c r="X26" s="19">
        <v>11094</v>
      </c>
      <c r="Y26" s="19">
        <v>9390.7000000000007</v>
      </c>
      <c r="Z26" s="19">
        <v>10040.4</v>
      </c>
      <c r="AA26" s="19">
        <v>8471.7999999999993</v>
      </c>
      <c r="AB26" s="19">
        <v>10364.9</v>
      </c>
      <c r="AC26" s="19">
        <v>11312.5</v>
      </c>
      <c r="AD26" s="19">
        <f t="shared" si="10"/>
        <v>16405.099999999999</v>
      </c>
      <c r="AE26" s="42"/>
      <c r="AF26" s="42"/>
      <c r="AG26" s="43"/>
      <c r="AH26" s="19">
        <f t="shared" si="11"/>
        <v>16405.099999999999</v>
      </c>
      <c r="AI26" s="19">
        <f t="shared" si="12"/>
        <v>16405.099999999999</v>
      </c>
      <c r="AJ26" s="19">
        <f t="shared" si="13"/>
        <v>0</v>
      </c>
      <c r="AK26" s="1"/>
      <c r="AL26" s="1"/>
      <c r="AM26" s="1"/>
      <c r="AN26" s="1"/>
      <c r="AO26" s="1"/>
      <c r="AP26" s="1"/>
      <c r="AQ26" s="1"/>
      <c r="AR26" s="1"/>
    </row>
    <row r="27" spans="1:44" s="2" customFormat="1" ht="16.5" customHeight="1">
      <c r="A27" s="6" t="s">
        <v>24</v>
      </c>
      <c r="B27" s="4">
        <v>1</v>
      </c>
      <c r="C27" s="4">
        <v>10</v>
      </c>
      <c r="D27" s="19">
        <v>2494</v>
      </c>
      <c r="E27" s="19">
        <v>2954.3</v>
      </c>
      <c r="F27" s="51">
        <f t="shared" si="17"/>
        <v>1.1845629510825983</v>
      </c>
      <c r="G27" s="4">
        <v>10</v>
      </c>
      <c r="H27" s="4">
        <v>156</v>
      </c>
      <c r="I27" s="4">
        <v>160</v>
      </c>
      <c r="J27" s="51">
        <f t="shared" si="4"/>
        <v>1.0256410256410255</v>
      </c>
      <c r="K27" s="4">
        <v>15</v>
      </c>
      <c r="L27" s="24">
        <f t="shared" si="5"/>
        <v>1.0637212827268963</v>
      </c>
      <c r="M27" s="46">
        <v>21096</v>
      </c>
      <c r="N27" s="19">
        <f t="shared" si="6"/>
        <v>19178.2</v>
      </c>
      <c r="O27" s="19">
        <f t="shared" si="18"/>
        <v>20400.3</v>
      </c>
      <c r="P27" s="19">
        <f t="shared" si="19"/>
        <v>1222.0999999999985</v>
      </c>
      <c r="Q27" s="19">
        <v>856.4</v>
      </c>
      <c r="R27" s="19">
        <f t="shared" si="9"/>
        <v>19543.899999999998</v>
      </c>
      <c r="S27" s="19">
        <v>1811.1</v>
      </c>
      <c r="T27" s="19"/>
      <c r="U27" s="19">
        <v>1811.1</v>
      </c>
      <c r="V27" s="19"/>
      <c r="W27" s="19">
        <v>1919.1</v>
      </c>
      <c r="X27" s="19">
        <v>2194.5</v>
      </c>
      <c r="Y27" s="19">
        <v>1591.5</v>
      </c>
      <c r="Z27" s="19">
        <v>1906.1</v>
      </c>
      <c r="AA27" s="19">
        <v>963.5</v>
      </c>
      <c r="AB27" s="19">
        <v>1864.7</v>
      </c>
      <c r="AC27" s="19">
        <v>1864.8</v>
      </c>
      <c r="AD27" s="19">
        <f t="shared" si="10"/>
        <v>3617.5</v>
      </c>
      <c r="AE27" s="42"/>
      <c r="AF27" s="42"/>
      <c r="AG27" s="43"/>
      <c r="AH27" s="19">
        <f t="shared" si="11"/>
        <v>3617.5</v>
      </c>
      <c r="AI27" s="19">
        <f t="shared" si="12"/>
        <v>3617.5</v>
      </c>
      <c r="AJ27" s="19">
        <f t="shared" si="13"/>
        <v>0</v>
      </c>
      <c r="AK27" s="1"/>
      <c r="AL27" s="1"/>
      <c r="AM27" s="1"/>
      <c r="AN27" s="1"/>
      <c r="AO27" s="1"/>
      <c r="AP27" s="1"/>
      <c r="AQ27" s="1"/>
      <c r="AR27" s="1"/>
    </row>
    <row r="28" spans="1:44" s="2" customFormat="1" ht="16.5" customHeight="1">
      <c r="A28" s="6" t="s">
        <v>25</v>
      </c>
      <c r="B28" s="4">
        <v>1</v>
      </c>
      <c r="C28" s="4">
        <v>10</v>
      </c>
      <c r="D28" s="19">
        <v>2609</v>
      </c>
      <c r="E28" s="19">
        <v>2902.5</v>
      </c>
      <c r="F28" s="51">
        <f t="shared" si="17"/>
        <v>1.1124952088922959</v>
      </c>
      <c r="G28" s="4">
        <v>10</v>
      </c>
      <c r="H28" s="4">
        <v>174</v>
      </c>
      <c r="I28" s="4">
        <v>189</v>
      </c>
      <c r="J28" s="51">
        <f t="shared" si="4"/>
        <v>1.0862068965517242</v>
      </c>
      <c r="K28" s="4">
        <v>15</v>
      </c>
      <c r="L28" s="24">
        <f t="shared" si="5"/>
        <v>1.0690873010628235</v>
      </c>
      <c r="M28" s="46">
        <v>43642</v>
      </c>
      <c r="N28" s="19">
        <f t="shared" si="6"/>
        <v>39674.5</v>
      </c>
      <c r="O28" s="19">
        <f t="shared" si="18"/>
        <v>42415.5</v>
      </c>
      <c r="P28" s="19">
        <f t="shared" si="19"/>
        <v>2741</v>
      </c>
      <c r="Q28" s="19">
        <v>3591</v>
      </c>
      <c r="R28" s="19">
        <f t="shared" si="9"/>
        <v>38824.5</v>
      </c>
      <c r="S28" s="19">
        <v>3372.6</v>
      </c>
      <c r="T28" s="19"/>
      <c r="U28" s="19">
        <v>3372.7</v>
      </c>
      <c r="V28" s="19"/>
      <c r="W28" s="19">
        <v>5332.2</v>
      </c>
      <c r="X28" s="19">
        <v>5317.3</v>
      </c>
      <c r="Y28" s="19">
        <v>2912.4</v>
      </c>
      <c r="Z28" s="19">
        <v>3170.9</v>
      </c>
      <c r="AA28" s="19">
        <v>1690.3</v>
      </c>
      <c r="AB28" s="19">
        <v>4108.3999999999996</v>
      </c>
      <c r="AC28" s="19">
        <v>4108.6000000000004</v>
      </c>
      <c r="AD28" s="19">
        <f t="shared" si="10"/>
        <v>5439.1</v>
      </c>
      <c r="AE28" s="42"/>
      <c r="AF28" s="42"/>
      <c r="AG28" s="43"/>
      <c r="AH28" s="19">
        <f t="shared" si="11"/>
        <v>5439.1</v>
      </c>
      <c r="AI28" s="19">
        <f t="shared" si="12"/>
        <v>5439.1</v>
      </c>
      <c r="AJ28" s="19">
        <f t="shared" si="13"/>
        <v>0</v>
      </c>
      <c r="AK28" s="1"/>
      <c r="AL28" s="1"/>
      <c r="AM28" s="1"/>
      <c r="AN28" s="1"/>
      <c r="AO28" s="1"/>
      <c r="AP28" s="1"/>
      <c r="AQ28" s="1"/>
      <c r="AR28" s="1"/>
    </row>
    <row r="29" spans="1:44" s="2" customFormat="1" ht="16.5" customHeight="1">
      <c r="A29" s="6" t="s">
        <v>26</v>
      </c>
      <c r="B29" s="4">
        <v>1</v>
      </c>
      <c r="C29" s="4">
        <v>10</v>
      </c>
      <c r="D29" s="19">
        <v>2322</v>
      </c>
      <c r="E29" s="19">
        <v>2668.1</v>
      </c>
      <c r="F29" s="51">
        <f t="shared" si="17"/>
        <v>1.1490525409130059</v>
      </c>
      <c r="G29" s="4">
        <v>10</v>
      </c>
      <c r="H29" s="4">
        <v>141</v>
      </c>
      <c r="I29" s="4">
        <v>139</v>
      </c>
      <c r="J29" s="51">
        <f t="shared" si="4"/>
        <v>0.98581560283687941</v>
      </c>
      <c r="K29" s="4">
        <v>15</v>
      </c>
      <c r="L29" s="24">
        <f t="shared" si="5"/>
        <v>1.0365074129052358</v>
      </c>
      <c r="M29" s="46">
        <v>35017</v>
      </c>
      <c r="N29" s="19">
        <f t="shared" si="6"/>
        <v>31833.599999999999</v>
      </c>
      <c r="O29" s="19">
        <f t="shared" si="18"/>
        <v>32995.800000000003</v>
      </c>
      <c r="P29" s="19">
        <f t="shared" si="19"/>
        <v>1162.2000000000044</v>
      </c>
      <c r="Q29" s="19">
        <v>2496.8000000000002</v>
      </c>
      <c r="R29" s="19">
        <f t="shared" si="9"/>
        <v>30499.000000000004</v>
      </c>
      <c r="S29" s="19">
        <v>2134.6</v>
      </c>
      <c r="T29" s="19"/>
      <c r="U29" s="19">
        <v>2134.6999999999998</v>
      </c>
      <c r="V29" s="19"/>
      <c r="W29" s="19">
        <v>2310.6999999999998</v>
      </c>
      <c r="X29" s="19">
        <v>3024.9</v>
      </c>
      <c r="Y29" s="19">
        <v>1402.4</v>
      </c>
      <c r="Z29" s="19">
        <v>1792.8</v>
      </c>
      <c r="AA29" s="19">
        <v>352</v>
      </c>
      <c r="AB29" s="19">
        <v>2235.6</v>
      </c>
      <c r="AC29" s="19">
        <v>2235.5</v>
      </c>
      <c r="AD29" s="19">
        <f t="shared" si="10"/>
        <v>12875.8</v>
      </c>
      <c r="AE29" s="43"/>
      <c r="AF29" s="42"/>
      <c r="AG29" s="43"/>
      <c r="AH29" s="19">
        <f t="shared" si="11"/>
        <v>12875.8</v>
      </c>
      <c r="AI29" s="19">
        <f t="shared" si="12"/>
        <v>12875.8</v>
      </c>
      <c r="AJ29" s="19">
        <f t="shared" si="13"/>
        <v>0</v>
      </c>
      <c r="AK29" s="1"/>
      <c r="AL29" s="1"/>
      <c r="AM29" s="1"/>
      <c r="AN29" s="1"/>
      <c r="AO29" s="1"/>
      <c r="AP29" s="1"/>
      <c r="AQ29" s="1"/>
      <c r="AR29" s="1"/>
    </row>
    <row r="30" spans="1:44" s="2" customFormat="1" ht="17.100000000000001" customHeight="1">
      <c r="A30" s="6" t="s">
        <v>27</v>
      </c>
      <c r="B30" s="4">
        <v>1</v>
      </c>
      <c r="C30" s="4">
        <v>10</v>
      </c>
      <c r="D30" s="19">
        <v>7393</v>
      </c>
      <c r="E30" s="19">
        <v>8647.7000000000007</v>
      </c>
      <c r="F30" s="51">
        <f t="shared" si="17"/>
        <v>1.1697145948870553</v>
      </c>
      <c r="G30" s="4">
        <v>10</v>
      </c>
      <c r="H30" s="4">
        <v>136</v>
      </c>
      <c r="I30" s="4">
        <v>198</v>
      </c>
      <c r="J30" s="51">
        <f t="shared" si="4"/>
        <v>1.2255882352941176</v>
      </c>
      <c r="K30" s="4">
        <v>15</v>
      </c>
      <c r="L30" s="24">
        <f t="shared" si="5"/>
        <v>1.1451705565223518</v>
      </c>
      <c r="M30" s="46">
        <v>34183</v>
      </c>
      <c r="N30" s="19">
        <f t="shared" si="6"/>
        <v>31075.5</v>
      </c>
      <c r="O30" s="19">
        <f t="shared" si="18"/>
        <v>35586.699999999997</v>
      </c>
      <c r="P30" s="19">
        <f t="shared" si="19"/>
        <v>4511.1999999999971</v>
      </c>
      <c r="Q30" s="19">
        <v>0</v>
      </c>
      <c r="R30" s="19">
        <f t="shared" si="9"/>
        <v>35586.699999999997</v>
      </c>
      <c r="S30" s="19">
        <v>3107.5</v>
      </c>
      <c r="T30" s="19"/>
      <c r="U30" s="19">
        <v>3107.6</v>
      </c>
      <c r="V30" s="19"/>
      <c r="W30" s="19">
        <v>3000.2</v>
      </c>
      <c r="X30" s="19">
        <v>1411.1</v>
      </c>
      <c r="Y30" s="19">
        <v>2656.6</v>
      </c>
      <c r="Z30" s="19">
        <v>3258.3</v>
      </c>
      <c r="AA30" s="19">
        <v>7981.3</v>
      </c>
      <c r="AB30" s="19">
        <v>3503.2</v>
      </c>
      <c r="AC30" s="19">
        <v>3503.2</v>
      </c>
      <c r="AD30" s="19">
        <f t="shared" si="10"/>
        <v>4057.7</v>
      </c>
      <c r="AE30" s="42"/>
      <c r="AF30" s="42"/>
      <c r="AG30" s="43"/>
      <c r="AH30" s="19">
        <f t="shared" si="11"/>
        <v>4057.7</v>
      </c>
      <c r="AI30" s="19">
        <f t="shared" si="12"/>
        <v>2654</v>
      </c>
      <c r="AJ30" s="19">
        <f t="shared" si="13"/>
        <v>1403.6999999999998</v>
      </c>
      <c r="AK30" s="1"/>
      <c r="AL30" s="1"/>
      <c r="AM30" s="1"/>
      <c r="AN30" s="1"/>
      <c r="AO30" s="1"/>
      <c r="AP30" s="1"/>
      <c r="AQ30" s="1"/>
      <c r="AR30" s="1"/>
    </row>
    <row r="31" spans="1:44" s="2" customFormat="1" ht="16.5" customHeight="1">
      <c r="A31" s="6" t="s">
        <v>28</v>
      </c>
      <c r="B31" s="4">
        <v>1</v>
      </c>
      <c r="C31" s="4">
        <v>10</v>
      </c>
      <c r="D31" s="19">
        <v>13545</v>
      </c>
      <c r="E31" s="19">
        <v>14372.7</v>
      </c>
      <c r="F31" s="51">
        <f t="shared" si="17"/>
        <v>1.0611074197120709</v>
      </c>
      <c r="G31" s="4">
        <v>10</v>
      </c>
      <c r="H31" s="4">
        <v>182</v>
      </c>
      <c r="I31" s="4">
        <v>192</v>
      </c>
      <c r="J31" s="51">
        <f t="shared" si="4"/>
        <v>1.054945054945055</v>
      </c>
      <c r="K31" s="4">
        <v>15</v>
      </c>
      <c r="L31" s="24">
        <f t="shared" si="5"/>
        <v>1.0410071434656152</v>
      </c>
      <c r="M31" s="46">
        <v>68749</v>
      </c>
      <c r="N31" s="19">
        <f t="shared" si="6"/>
        <v>62499.1</v>
      </c>
      <c r="O31" s="19">
        <f t="shared" si="18"/>
        <v>65062</v>
      </c>
      <c r="P31" s="19">
        <f t="shared" si="19"/>
        <v>2562.9000000000015</v>
      </c>
      <c r="Q31" s="19">
        <v>0</v>
      </c>
      <c r="R31" s="19">
        <f t="shared" si="9"/>
        <v>65062</v>
      </c>
      <c r="S31" s="19">
        <v>6200.2</v>
      </c>
      <c r="T31" s="19"/>
      <c r="U31" s="19">
        <v>6200.2</v>
      </c>
      <c r="V31" s="19"/>
      <c r="W31" s="19">
        <v>6369.9</v>
      </c>
      <c r="X31" s="19">
        <v>8390.1</v>
      </c>
      <c r="Y31" s="19">
        <v>6790.1</v>
      </c>
      <c r="Z31" s="19">
        <v>7145.9</v>
      </c>
      <c r="AA31" s="19">
        <v>2556.6</v>
      </c>
      <c r="AB31" s="19">
        <v>6236.2</v>
      </c>
      <c r="AC31" s="19">
        <v>6236.1</v>
      </c>
      <c r="AD31" s="19">
        <f t="shared" si="10"/>
        <v>8936.7000000000007</v>
      </c>
      <c r="AE31" s="42"/>
      <c r="AF31" s="42"/>
      <c r="AG31" s="43"/>
      <c r="AH31" s="19">
        <f t="shared" si="11"/>
        <v>8936.7000000000007</v>
      </c>
      <c r="AI31" s="19">
        <f t="shared" si="12"/>
        <v>8936.7000000000007</v>
      </c>
      <c r="AJ31" s="19">
        <f t="shared" si="13"/>
        <v>0</v>
      </c>
      <c r="AK31" s="1"/>
      <c r="AL31" s="1"/>
      <c r="AM31" s="1"/>
      <c r="AN31" s="1"/>
      <c r="AO31" s="1"/>
      <c r="AP31" s="1"/>
      <c r="AQ31" s="1"/>
      <c r="AR31" s="1"/>
    </row>
    <row r="32" spans="1:44" s="2" customFormat="1" ht="17.100000000000001" customHeight="1">
      <c r="A32" s="6" t="s">
        <v>29</v>
      </c>
      <c r="B32" s="4">
        <v>1</v>
      </c>
      <c r="C32" s="4">
        <v>10</v>
      </c>
      <c r="D32" s="19">
        <v>3164</v>
      </c>
      <c r="E32" s="19">
        <v>3605.7</v>
      </c>
      <c r="F32" s="51">
        <f t="shared" si="17"/>
        <v>1.1396017699115044</v>
      </c>
      <c r="G32" s="4">
        <v>10</v>
      </c>
      <c r="H32" s="4">
        <v>177</v>
      </c>
      <c r="I32" s="4">
        <v>180</v>
      </c>
      <c r="J32" s="51">
        <f t="shared" si="4"/>
        <v>1.0169491525423728</v>
      </c>
      <c r="K32" s="4">
        <v>15</v>
      </c>
      <c r="L32" s="24">
        <f t="shared" si="5"/>
        <v>1.0471501424928753</v>
      </c>
      <c r="M32" s="46">
        <v>58238</v>
      </c>
      <c r="N32" s="19">
        <f t="shared" si="6"/>
        <v>52943.6</v>
      </c>
      <c r="O32" s="19">
        <f t="shared" si="18"/>
        <v>55439.9</v>
      </c>
      <c r="P32" s="19">
        <f t="shared" si="19"/>
        <v>2496.3000000000029</v>
      </c>
      <c r="Q32" s="19">
        <v>3679.2</v>
      </c>
      <c r="R32" s="19">
        <f t="shared" si="9"/>
        <v>51760.700000000004</v>
      </c>
      <c r="S32" s="19">
        <v>2693.2</v>
      </c>
      <c r="T32" s="19"/>
      <c r="U32" s="19">
        <v>2693.2</v>
      </c>
      <c r="V32" s="19">
        <v>5925</v>
      </c>
      <c r="W32" s="19">
        <v>0</v>
      </c>
      <c r="X32" s="19">
        <v>628.9</v>
      </c>
      <c r="Y32" s="19">
        <v>1513.3</v>
      </c>
      <c r="Z32" s="19">
        <v>1947</v>
      </c>
      <c r="AA32" s="19">
        <v>2390</v>
      </c>
      <c r="AB32" s="19">
        <v>3067.2</v>
      </c>
      <c r="AC32" s="19">
        <v>3067.1</v>
      </c>
      <c r="AD32" s="19">
        <f t="shared" si="10"/>
        <v>27835.8</v>
      </c>
      <c r="AE32" s="42"/>
      <c r="AF32" s="42"/>
      <c r="AG32" s="43"/>
      <c r="AH32" s="19">
        <f t="shared" si="11"/>
        <v>27835.8</v>
      </c>
      <c r="AI32" s="19">
        <f t="shared" si="12"/>
        <v>27835.8</v>
      </c>
      <c r="AJ32" s="19">
        <f t="shared" si="13"/>
        <v>0</v>
      </c>
      <c r="AK32" s="1"/>
      <c r="AL32" s="1"/>
      <c r="AM32" s="1"/>
      <c r="AN32" s="1"/>
      <c r="AO32" s="1"/>
      <c r="AP32" s="1"/>
      <c r="AQ32" s="1"/>
      <c r="AR32" s="1"/>
    </row>
    <row r="33" spans="1:44" s="2" customFormat="1" ht="17.100000000000001" customHeight="1">
      <c r="A33" s="6" t="s">
        <v>30</v>
      </c>
      <c r="B33" s="4">
        <v>1</v>
      </c>
      <c r="C33" s="4">
        <v>10</v>
      </c>
      <c r="D33" s="19">
        <v>9813</v>
      </c>
      <c r="E33" s="19">
        <v>10084.1</v>
      </c>
      <c r="F33" s="51">
        <f t="shared" si="17"/>
        <v>1.0276266177519617</v>
      </c>
      <c r="G33" s="4">
        <v>10</v>
      </c>
      <c r="H33" s="4">
        <v>167</v>
      </c>
      <c r="I33" s="4">
        <v>152</v>
      </c>
      <c r="J33" s="51">
        <f t="shared" si="4"/>
        <v>0.91017964071856283</v>
      </c>
      <c r="K33" s="4">
        <v>15</v>
      </c>
      <c r="L33" s="24">
        <f t="shared" si="5"/>
        <v>0.96939887966565874</v>
      </c>
      <c r="M33" s="46">
        <v>45310</v>
      </c>
      <c r="N33" s="19">
        <f t="shared" si="6"/>
        <v>41190.9</v>
      </c>
      <c r="O33" s="19">
        <f t="shared" si="18"/>
        <v>39930.400000000001</v>
      </c>
      <c r="P33" s="19">
        <f t="shared" si="19"/>
        <v>-1260.5</v>
      </c>
      <c r="Q33" s="19">
        <v>4012.6</v>
      </c>
      <c r="R33" s="19">
        <f t="shared" si="9"/>
        <v>35917.800000000003</v>
      </c>
      <c r="S33" s="19">
        <v>3975.7</v>
      </c>
      <c r="T33" s="19">
        <v>4000</v>
      </c>
      <c r="U33" s="19">
        <v>0</v>
      </c>
      <c r="V33" s="19"/>
      <c r="W33" s="19">
        <v>4005.7</v>
      </c>
      <c r="X33" s="19">
        <v>4702.3</v>
      </c>
      <c r="Y33" s="19">
        <v>2565.9</v>
      </c>
      <c r="Z33" s="19">
        <v>3025.3</v>
      </c>
      <c r="AA33" s="19">
        <v>2237.6999999999998</v>
      </c>
      <c r="AB33" s="19">
        <v>4075.1</v>
      </c>
      <c r="AC33" s="19">
        <v>4075</v>
      </c>
      <c r="AD33" s="19">
        <f t="shared" si="10"/>
        <v>3255.1</v>
      </c>
      <c r="AE33" s="42"/>
      <c r="AF33" s="42"/>
      <c r="AG33" s="43"/>
      <c r="AH33" s="19">
        <f t="shared" si="11"/>
        <v>3255.1</v>
      </c>
      <c r="AI33" s="19">
        <f t="shared" si="12"/>
        <v>3255.1</v>
      </c>
      <c r="AJ33" s="19">
        <f t="shared" si="13"/>
        <v>0</v>
      </c>
      <c r="AK33" s="1"/>
      <c r="AL33" s="1"/>
      <c r="AM33" s="1"/>
      <c r="AN33" s="1"/>
      <c r="AO33" s="1"/>
      <c r="AP33" s="1"/>
      <c r="AQ33" s="1"/>
      <c r="AR33" s="1"/>
    </row>
    <row r="34" spans="1:44" s="2" customFormat="1" ht="17.100000000000001" customHeight="1">
      <c r="A34" s="6" t="s">
        <v>31</v>
      </c>
      <c r="B34" s="4">
        <v>1</v>
      </c>
      <c r="C34" s="4">
        <v>10</v>
      </c>
      <c r="D34" s="19">
        <v>3973</v>
      </c>
      <c r="E34" s="19">
        <v>4021.6</v>
      </c>
      <c r="F34" s="51">
        <f t="shared" si="17"/>
        <v>1.0122325698464636</v>
      </c>
      <c r="G34" s="4">
        <v>10</v>
      </c>
      <c r="H34" s="4">
        <v>172</v>
      </c>
      <c r="I34" s="4">
        <v>170</v>
      </c>
      <c r="J34" s="51">
        <f t="shared" si="4"/>
        <v>0.98837209302325579</v>
      </c>
      <c r="K34" s="4">
        <v>15</v>
      </c>
      <c r="L34" s="24">
        <f t="shared" si="5"/>
        <v>0.99851163125181341</v>
      </c>
      <c r="M34" s="46">
        <v>52813</v>
      </c>
      <c r="N34" s="19">
        <f t="shared" si="6"/>
        <v>48011.8</v>
      </c>
      <c r="O34" s="19">
        <f t="shared" si="18"/>
        <v>47940.3</v>
      </c>
      <c r="P34" s="19">
        <f t="shared" si="19"/>
        <v>-71.5</v>
      </c>
      <c r="Q34" s="19">
        <v>1297.7</v>
      </c>
      <c r="R34" s="19">
        <f t="shared" si="9"/>
        <v>46642.600000000006</v>
      </c>
      <c r="S34" s="19">
        <v>3563.5</v>
      </c>
      <c r="T34" s="19"/>
      <c r="U34" s="19">
        <v>3563.4</v>
      </c>
      <c r="V34" s="19"/>
      <c r="W34" s="19">
        <v>5496.6</v>
      </c>
      <c r="X34" s="19">
        <v>6103.3</v>
      </c>
      <c r="Y34" s="19">
        <v>4162.5</v>
      </c>
      <c r="Z34" s="19">
        <v>4558.1000000000004</v>
      </c>
      <c r="AA34" s="19">
        <v>1334.9</v>
      </c>
      <c r="AB34" s="19">
        <v>4297.2</v>
      </c>
      <c r="AC34" s="19">
        <v>4297.2</v>
      </c>
      <c r="AD34" s="19">
        <f t="shared" si="10"/>
        <v>9265.9</v>
      </c>
      <c r="AE34" s="42"/>
      <c r="AF34" s="42"/>
      <c r="AG34" s="43"/>
      <c r="AH34" s="19">
        <f t="shared" si="11"/>
        <v>9265.9</v>
      </c>
      <c r="AI34" s="19">
        <f t="shared" si="12"/>
        <v>9265.9</v>
      </c>
      <c r="AJ34" s="19">
        <f t="shared" si="13"/>
        <v>0</v>
      </c>
      <c r="AK34" s="1"/>
      <c r="AL34" s="1"/>
      <c r="AM34" s="1"/>
      <c r="AN34" s="1"/>
      <c r="AO34" s="1"/>
      <c r="AP34" s="1"/>
      <c r="AQ34" s="1"/>
      <c r="AR34" s="1"/>
    </row>
    <row r="35" spans="1:44" s="2" customFormat="1" ht="17.100000000000001" customHeight="1">
      <c r="A35" s="6" t="s">
        <v>1</v>
      </c>
      <c r="B35" s="4">
        <v>1</v>
      </c>
      <c r="C35" s="4">
        <v>10</v>
      </c>
      <c r="D35" s="19">
        <v>29187</v>
      </c>
      <c r="E35" s="19">
        <v>31319.1</v>
      </c>
      <c r="F35" s="51">
        <f t="shared" si="17"/>
        <v>1.0730496453900709</v>
      </c>
      <c r="G35" s="4">
        <v>10</v>
      </c>
      <c r="H35" s="4">
        <v>136</v>
      </c>
      <c r="I35" s="4">
        <v>161</v>
      </c>
      <c r="J35" s="51">
        <f t="shared" si="4"/>
        <v>1.1838235294117647</v>
      </c>
      <c r="K35" s="4">
        <v>15</v>
      </c>
      <c r="L35" s="24">
        <f t="shared" si="5"/>
        <v>1.0996528398593479</v>
      </c>
      <c r="M35" s="46">
        <v>62862</v>
      </c>
      <c r="N35" s="19">
        <f t="shared" si="6"/>
        <v>57147.3</v>
      </c>
      <c r="O35" s="19">
        <f t="shared" si="18"/>
        <v>62842.2</v>
      </c>
      <c r="P35" s="19">
        <f t="shared" si="19"/>
        <v>5694.8999999999942</v>
      </c>
      <c r="Q35" s="19">
        <v>0</v>
      </c>
      <c r="R35" s="19">
        <f t="shared" si="9"/>
        <v>62842.2</v>
      </c>
      <c r="S35" s="19">
        <v>5714.7</v>
      </c>
      <c r="T35" s="19"/>
      <c r="U35" s="19">
        <v>5714.8</v>
      </c>
      <c r="V35" s="19"/>
      <c r="W35" s="19">
        <v>4642</v>
      </c>
      <c r="X35" s="19">
        <v>6084</v>
      </c>
      <c r="Y35" s="19">
        <v>5538.9</v>
      </c>
      <c r="Z35" s="19">
        <v>6712.8</v>
      </c>
      <c r="AA35" s="19">
        <v>4608.3999999999996</v>
      </c>
      <c r="AB35" s="19">
        <v>5573.6</v>
      </c>
      <c r="AC35" s="19">
        <v>5573.6</v>
      </c>
      <c r="AD35" s="19">
        <f t="shared" si="10"/>
        <v>12679.4</v>
      </c>
      <c r="AE35" s="42"/>
      <c r="AF35" s="42"/>
      <c r="AG35" s="43"/>
      <c r="AH35" s="19">
        <f t="shared" si="11"/>
        <v>12679.4</v>
      </c>
      <c r="AI35" s="19">
        <f t="shared" si="12"/>
        <v>12679.4</v>
      </c>
      <c r="AJ35" s="19">
        <f t="shared" si="13"/>
        <v>0</v>
      </c>
      <c r="AK35" s="1"/>
      <c r="AL35" s="1"/>
      <c r="AM35" s="1"/>
      <c r="AN35" s="1"/>
      <c r="AO35" s="1"/>
      <c r="AP35" s="1"/>
      <c r="AQ35" s="1"/>
      <c r="AR35" s="1"/>
    </row>
    <row r="36" spans="1:44" s="2" customFormat="1" ht="17.100000000000001" customHeight="1">
      <c r="A36" s="6" t="s">
        <v>32</v>
      </c>
      <c r="B36" s="4">
        <v>1</v>
      </c>
      <c r="C36" s="4">
        <v>10</v>
      </c>
      <c r="D36" s="19">
        <v>12985</v>
      </c>
      <c r="E36" s="19">
        <v>13079.8</v>
      </c>
      <c r="F36" s="51">
        <f t="shared" si="17"/>
        <v>1.0073007316133999</v>
      </c>
      <c r="G36" s="4">
        <v>10</v>
      </c>
      <c r="H36" s="4">
        <v>136</v>
      </c>
      <c r="I36" s="4">
        <v>159</v>
      </c>
      <c r="J36" s="51">
        <f t="shared" si="4"/>
        <v>1.1691176470588236</v>
      </c>
      <c r="K36" s="4">
        <v>15</v>
      </c>
      <c r="L36" s="24">
        <f t="shared" si="5"/>
        <v>1.0745649149147531</v>
      </c>
      <c r="M36" s="46">
        <v>45090</v>
      </c>
      <c r="N36" s="19">
        <f t="shared" si="6"/>
        <v>40990.9</v>
      </c>
      <c r="O36" s="19">
        <f t="shared" si="18"/>
        <v>44047.4</v>
      </c>
      <c r="P36" s="19">
        <f t="shared" si="19"/>
        <v>3056.5</v>
      </c>
      <c r="Q36" s="19">
        <v>0</v>
      </c>
      <c r="R36" s="19">
        <f t="shared" si="9"/>
        <v>44047.4</v>
      </c>
      <c r="S36" s="19">
        <v>4099.1000000000004</v>
      </c>
      <c r="T36" s="19"/>
      <c r="U36" s="19">
        <v>4099.1000000000004</v>
      </c>
      <c r="V36" s="19"/>
      <c r="W36" s="19">
        <v>3982</v>
      </c>
      <c r="X36" s="19">
        <v>4257.7</v>
      </c>
      <c r="Y36" s="19">
        <v>4109.5</v>
      </c>
      <c r="Z36" s="19">
        <v>4200.8999999999996</v>
      </c>
      <c r="AA36" s="19">
        <v>2249</v>
      </c>
      <c r="AB36" s="19">
        <v>3856.8</v>
      </c>
      <c r="AC36" s="19">
        <v>5268.4</v>
      </c>
      <c r="AD36" s="19">
        <f t="shared" si="10"/>
        <v>7924.9</v>
      </c>
      <c r="AE36" s="42"/>
      <c r="AF36" s="42"/>
      <c r="AG36" s="43"/>
      <c r="AH36" s="19">
        <f t="shared" si="11"/>
        <v>7924.9</v>
      </c>
      <c r="AI36" s="19">
        <f t="shared" si="12"/>
        <v>7924.9</v>
      </c>
      <c r="AJ36" s="19">
        <f t="shared" si="13"/>
        <v>0</v>
      </c>
      <c r="AK36" s="1"/>
      <c r="AL36" s="1"/>
      <c r="AM36" s="1"/>
      <c r="AN36" s="1"/>
      <c r="AO36" s="1"/>
      <c r="AP36" s="1"/>
      <c r="AQ36" s="1"/>
      <c r="AR36" s="1"/>
    </row>
    <row r="37" spans="1:44" s="2" customFormat="1" ht="17.100000000000001" customHeight="1">
      <c r="A37" s="6" t="s">
        <v>33</v>
      </c>
      <c r="B37" s="4">
        <v>1</v>
      </c>
      <c r="C37" s="4">
        <v>10</v>
      </c>
      <c r="D37" s="19">
        <v>3863</v>
      </c>
      <c r="E37" s="19">
        <v>4335.2</v>
      </c>
      <c r="F37" s="51">
        <f t="shared" si="17"/>
        <v>1.1222366036758995</v>
      </c>
      <c r="G37" s="4">
        <v>10</v>
      </c>
      <c r="H37" s="4">
        <v>145</v>
      </c>
      <c r="I37" s="4">
        <v>136</v>
      </c>
      <c r="J37" s="51">
        <f t="shared" si="4"/>
        <v>0.93793103448275861</v>
      </c>
      <c r="K37" s="4">
        <v>15</v>
      </c>
      <c r="L37" s="24">
        <f t="shared" si="5"/>
        <v>1.008323758685725</v>
      </c>
      <c r="M37" s="46">
        <v>25173</v>
      </c>
      <c r="N37" s="19">
        <f t="shared" si="6"/>
        <v>22884.5</v>
      </c>
      <c r="O37" s="19">
        <f t="shared" si="18"/>
        <v>23075</v>
      </c>
      <c r="P37" s="19">
        <f t="shared" si="19"/>
        <v>190.5</v>
      </c>
      <c r="Q37" s="19">
        <v>0</v>
      </c>
      <c r="R37" s="19">
        <f t="shared" si="9"/>
        <v>23075</v>
      </c>
      <c r="S37" s="19">
        <v>2288.5</v>
      </c>
      <c r="T37" s="19"/>
      <c r="U37" s="19">
        <v>2288.4</v>
      </c>
      <c r="V37" s="19"/>
      <c r="W37" s="19">
        <v>2419.1</v>
      </c>
      <c r="X37" s="19">
        <v>2579.9</v>
      </c>
      <c r="Y37" s="19">
        <v>2394.1</v>
      </c>
      <c r="Z37" s="19">
        <v>2596</v>
      </c>
      <c r="AA37" s="19">
        <v>1496.2</v>
      </c>
      <c r="AB37" s="19">
        <v>2294.6</v>
      </c>
      <c r="AC37" s="19">
        <v>2294.6</v>
      </c>
      <c r="AD37" s="19">
        <f t="shared" si="10"/>
        <v>2423.6</v>
      </c>
      <c r="AE37" s="42"/>
      <c r="AF37" s="42"/>
      <c r="AG37" s="43"/>
      <c r="AH37" s="19">
        <f t="shared" si="11"/>
        <v>2423.6</v>
      </c>
      <c r="AI37" s="19">
        <f t="shared" si="12"/>
        <v>2423.6</v>
      </c>
      <c r="AJ37" s="19">
        <f t="shared" si="13"/>
        <v>0</v>
      </c>
      <c r="AK37" s="1"/>
      <c r="AL37" s="1"/>
      <c r="AM37" s="1"/>
      <c r="AN37" s="1"/>
      <c r="AO37" s="1"/>
      <c r="AP37" s="1"/>
      <c r="AQ37" s="1"/>
      <c r="AR37" s="1"/>
    </row>
    <row r="38" spans="1:44" s="2" customFormat="1" ht="17.100000000000001" customHeight="1">
      <c r="A38" s="6" t="s">
        <v>34</v>
      </c>
      <c r="B38" s="4">
        <v>1</v>
      </c>
      <c r="C38" s="4">
        <v>10</v>
      </c>
      <c r="D38" s="19">
        <v>4674</v>
      </c>
      <c r="E38" s="19">
        <v>4912.7</v>
      </c>
      <c r="F38" s="51">
        <f t="shared" si="17"/>
        <v>1.0510697475395807</v>
      </c>
      <c r="G38" s="4">
        <v>10</v>
      </c>
      <c r="H38" s="4">
        <v>146</v>
      </c>
      <c r="I38" s="4">
        <v>162</v>
      </c>
      <c r="J38" s="51">
        <f t="shared" si="4"/>
        <v>1.1095890410958904</v>
      </c>
      <c r="K38" s="4">
        <v>15</v>
      </c>
      <c r="L38" s="24">
        <f t="shared" si="5"/>
        <v>1.061558088338119</v>
      </c>
      <c r="M38" s="46">
        <v>62800</v>
      </c>
      <c r="N38" s="19">
        <f t="shared" si="6"/>
        <v>57090.9</v>
      </c>
      <c r="O38" s="19">
        <f t="shared" si="18"/>
        <v>60605.3</v>
      </c>
      <c r="P38" s="19">
        <f t="shared" si="19"/>
        <v>3514.4000000000015</v>
      </c>
      <c r="Q38" s="19">
        <v>4271.7</v>
      </c>
      <c r="R38" s="19">
        <f t="shared" si="9"/>
        <v>56333.600000000006</v>
      </c>
      <c r="S38" s="19">
        <v>5501.5</v>
      </c>
      <c r="T38" s="19"/>
      <c r="U38" s="19">
        <v>5501.4</v>
      </c>
      <c r="V38" s="19"/>
      <c r="W38" s="19">
        <v>5651.7</v>
      </c>
      <c r="X38" s="19">
        <v>6070.6</v>
      </c>
      <c r="Y38" s="19">
        <v>3972.6</v>
      </c>
      <c r="Z38" s="19">
        <v>4494.8</v>
      </c>
      <c r="AA38" s="19">
        <v>5916.6</v>
      </c>
      <c r="AB38" s="19">
        <v>5911.5</v>
      </c>
      <c r="AC38" s="19">
        <v>5911.6</v>
      </c>
      <c r="AD38" s="19">
        <f t="shared" si="10"/>
        <v>7401.3</v>
      </c>
      <c r="AE38" s="43"/>
      <c r="AF38" s="42"/>
      <c r="AG38" s="43"/>
      <c r="AH38" s="19">
        <f t="shared" si="11"/>
        <v>7401.3</v>
      </c>
      <c r="AI38" s="19">
        <f t="shared" si="12"/>
        <v>7401.3</v>
      </c>
      <c r="AJ38" s="19">
        <f t="shared" si="13"/>
        <v>0</v>
      </c>
      <c r="AK38" s="1"/>
      <c r="AL38" s="1"/>
      <c r="AM38" s="1"/>
      <c r="AN38" s="1"/>
      <c r="AO38" s="1"/>
      <c r="AP38" s="1"/>
      <c r="AQ38" s="1"/>
      <c r="AR38" s="1"/>
    </row>
    <row r="39" spans="1:44" s="2" customFormat="1" ht="16.5" customHeight="1">
      <c r="A39" s="6" t="s">
        <v>35</v>
      </c>
      <c r="B39" s="4">
        <v>1</v>
      </c>
      <c r="C39" s="4">
        <v>10</v>
      </c>
      <c r="D39" s="19">
        <v>5645</v>
      </c>
      <c r="E39" s="19">
        <v>6202.5</v>
      </c>
      <c r="F39" s="51">
        <f t="shared" si="17"/>
        <v>1.0987599645704162</v>
      </c>
      <c r="G39" s="4">
        <v>10</v>
      </c>
      <c r="H39" s="4">
        <v>167</v>
      </c>
      <c r="I39" s="4">
        <v>146</v>
      </c>
      <c r="J39" s="51">
        <f t="shared" si="4"/>
        <v>0.87425149700598803</v>
      </c>
      <c r="K39" s="4">
        <v>15</v>
      </c>
      <c r="L39" s="24">
        <f t="shared" si="5"/>
        <v>0.97432491716554226</v>
      </c>
      <c r="M39" s="46">
        <v>56886</v>
      </c>
      <c r="N39" s="19">
        <f t="shared" si="6"/>
        <v>51714.5</v>
      </c>
      <c r="O39" s="19">
        <f t="shared" si="18"/>
        <v>50386.7</v>
      </c>
      <c r="P39" s="19">
        <f t="shared" si="19"/>
        <v>-1327.8000000000029</v>
      </c>
      <c r="Q39" s="19">
        <v>0</v>
      </c>
      <c r="R39" s="19">
        <f t="shared" si="9"/>
        <v>50386.7</v>
      </c>
      <c r="S39" s="19">
        <v>4176.7</v>
      </c>
      <c r="T39" s="19"/>
      <c r="U39" s="19">
        <v>4176.8</v>
      </c>
      <c r="V39" s="19"/>
      <c r="W39" s="19">
        <v>5250.1</v>
      </c>
      <c r="X39" s="19">
        <v>6261.6</v>
      </c>
      <c r="Y39" s="19">
        <v>4966.3</v>
      </c>
      <c r="Z39" s="19">
        <v>5530.6</v>
      </c>
      <c r="AA39" s="19">
        <v>830.4</v>
      </c>
      <c r="AB39" s="19">
        <v>4456.1000000000004</v>
      </c>
      <c r="AC39" s="19">
        <v>4456</v>
      </c>
      <c r="AD39" s="19">
        <f t="shared" si="10"/>
        <v>10282.1</v>
      </c>
      <c r="AE39" s="43"/>
      <c r="AF39" s="42"/>
      <c r="AG39" s="43"/>
      <c r="AH39" s="19">
        <f t="shared" si="11"/>
        <v>10282.1</v>
      </c>
      <c r="AI39" s="19">
        <f t="shared" si="12"/>
        <v>10282.1</v>
      </c>
      <c r="AJ39" s="19">
        <f t="shared" si="13"/>
        <v>0</v>
      </c>
      <c r="AK39" s="1"/>
      <c r="AL39" s="1"/>
      <c r="AM39" s="1"/>
      <c r="AN39" s="1"/>
      <c r="AO39" s="1"/>
      <c r="AP39" s="1"/>
      <c r="AQ39" s="1"/>
      <c r="AR39" s="1"/>
    </row>
    <row r="40" spans="1:44" s="2" customFormat="1" ht="17.100000000000001" customHeight="1">
      <c r="A40" s="6" t="s">
        <v>36</v>
      </c>
      <c r="B40" s="4">
        <v>1</v>
      </c>
      <c r="C40" s="4">
        <v>10</v>
      </c>
      <c r="D40" s="19">
        <v>15765</v>
      </c>
      <c r="E40" s="19">
        <v>17078</v>
      </c>
      <c r="F40" s="51">
        <f t="shared" si="17"/>
        <v>1.0832857595940375</v>
      </c>
      <c r="G40" s="4">
        <v>10</v>
      </c>
      <c r="H40" s="4">
        <v>160</v>
      </c>
      <c r="I40" s="4">
        <v>186</v>
      </c>
      <c r="J40" s="51">
        <f t="shared" si="4"/>
        <v>1.1625000000000001</v>
      </c>
      <c r="K40" s="4">
        <v>15</v>
      </c>
      <c r="L40" s="24">
        <f t="shared" si="5"/>
        <v>1.0934387884554393</v>
      </c>
      <c r="M40" s="46">
        <v>58982</v>
      </c>
      <c r="N40" s="19">
        <f t="shared" si="6"/>
        <v>53620</v>
      </c>
      <c r="O40" s="19">
        <f t="shared" si="18"/>
        <v>58630.2</v>
      </c>
      <c r="P40" s="19">
        <f t="shared" si="19"/>
        <v>5010.1999999999971</v>
      </c>
      <c r="Q40" s="19">
        <v>4194.6000000000004</v>
      </c>
      <c r="R40" s="19">
        <f t="shared" si="9"/>
        <v>54435.6</v>
      </c>
      <c r="S40" s="19">
        <v>5362</v>
      </c>
      <c r="T40" s="19"/>
      <c r="U40" s="19">
        <v>5362</v>
      </c>
      <c r="V40" s="19"/>
      <c r="W40" s="19">
        <v>5739.4</v>
      </c>
      <c r="X40" s="19">
        <v>5605.2</v>
      </c>
      <c r="Y40" s="19">
        <v>3839.4</v>
      </c>
      <c r="Z40" s="19">
        <v>3949.9</v>
      </c>
      <c r="AA40" s="19">
        <v>6563.9</v>
      </c>
      <c r="AB40" s="19">
        <v>5802.3</v>
      </c>
      <c r="AC40" s="19">
        <v>5802.4</v>
      </c>
      <c r="AD40" s="19">
        <f t="shared" si="10"/>
        <v>6409.1</v>
      </c>
      <c r="AE40" s="42"/>
      <c r="AF40" s="42"/>
      <c r="AG40" s="43"/>
      <c r="AH40" s="19">
        <f t="shared" si="11"/>
        <v>6409.1</v>
      </c>
      <c r="AI40" s="19">
        <f t="shared" si="12"/>
        <v>6409.1</v>
      </c>
      <c r="AJ40" s="19">
        <f t="shared" si="13"/>
        <v>0</v>
      </c>
      <c r="AK40" s="1"/>
      <c r="AL40" s="1"/>
      <c r="AM40" s="1"/>
      <c r="AN40" s="1"/>
      <c r="AO40" s="1"/>
      <c r="AP40" s="1"/>
      <c r="AQ40" s="1"/>
      <c r="AR40" s="1"/>
    </row>
    <row r="41" spans="1:44" s="2" customFormat="1" ht="17.100000000000001" customHeight="1">
      <c r="A41" s="6" t="s">
        <v>37</v>
      </c>
      <c r="B41" s="4">
        <v>1</v>
      </c>
      <c r="C41" s="4">
        <v>10</v>
      </c>
      <c r="D41" s="19">
        <v>47433</v>
      </c>
      <c r="E41" s="19">
        <v>49681.9</v>
      </c>
      <c r="F41" s="51">
        <f t="shared" si="17"/>
        <v>1.0474121392279636</v>
      </c>
      <c r="G41" s="4">
        <v>10</v>
      </c>
      <c r="H41" s="4">
        <v>139</v>
      </c>
      <c r="I41" s="4">
        <v>132</v>
      </c>
      <c r="J41" s="51">
        <f t="shared" si="4"/>
        <v>0.94964028776978415</v>
      </c>
      <c r="K41" s="4">
        <v>15</v>
      </c>
      <c r="L41" s="24">
        <f t="shared" si="5"/>
        <v>0.99196359168075421</v>
      </c>
      <c r="M41" s="46">
        <v>95115</v>
      </c>
      <c r="N41" s="19">
        <f t="shared" si="6"/>
        <v>86468.2</v>
      </c>
      <c r="O41" s="19">
        <f t="shared" si="18"/>
        <v>85773.3</v>
      </c>
      <c r="P41" s="19">
        <f t="shared" si="19"/>
        <v>-694.89999999999418</v>
      </c>
      <c r="Q41" s="19">
        <v>0</v>
      </c>
      <c r="R41" s="19">
        <f t="shared" si="9"/>
        <v>85773.3</v>
      </c>
      <c r="S41" s="19">
        <v>7919.4</v>
      </c>
      <c r="T41" s="19"/>
      <c r="U41" s="19">
        <v>7919.3</v>
      </c>
      <c r="V41" s="19"/>
      <c r="W41" s="19">
        <v>6175.5</v>
      </c>
      <c r="X41" s="19">
        <v>10526.9</v>
      </c>
      <c r="Y41" s="19">
        <v>8135.3</v>
      </c>
      <c r="Z41" s="19">
        <v>10342.700000000001</v>
      </c>
      <c r="AA41" s="19">
        <v>5017.3999999999996</v>
      </c>
      <c r="AB41" s="19">
        <v>8005.2</v>
      </c>
      <c r="AC41" s="19">
        <v>8005.3</v>
      </c>
      <c r="AD41" s="19">
        <f t="shared" si="10"/>
        <v>13726.3</v>
      </c>
      <c r="AE41" s="42"/>
      <c r="AF41" s="42"/>
      <c r="AG41" s="43"/>
      <c r="AH41" s="19">
        <f t="shared" si="11"/>
        <v>13726.3</v>
      </c>
      <c r="AI41" s="19">
        <f t="shared" si="12"/>
        <v>13726.3</v>
      </c>
      <c r="AJ41" s="19">
        <f t="shared" si="13"/>
        <v>0</v>
      </c>
      <c r="AK41" s="1"/>
      <c r="AL41" s="1"/>
      <c r="AM41" s="1"/>
      <c r="AN41" s="1"/>
      <c r="AO41" s="1"/>
      <c r="AP41" s="1"/>
      <c r="AQ41" s="1"/>
      <c r="AR41" s="1"/>
    </row>
    <row r="42" spans="1:44" s="2" customFormat="1" ht="17.100000000000001" customHeight="1">
      <c r="A42" s="6" t="s">
        <v>38</v>
      </c>
      <c r="B42" s="4">
        <v>1</v>
      </c>
      <c r="C42" s="4">
        <v>10</v>
      </c>
      <c r="D42" s="19">
        <v>8293</v>
      </c>
      <c r="E42" s="19">
        <v>8867</v>
      </c>
      <c r="F42" s="51">
        <f t="shared" si="17"/>
        <v>1.0692150006029182</v>
      </c>
      <c r="G42" s="4">
        <v>10</v>
      </c>
      <c r="H42" s="4">
        <v>176</v>
      </c>
      <c r="I42" s="4">
        <v>189</v>
      </c>
      <c r="J42" s="51">
        <f t="shared" si="4"/>
        <v>1.0738636363636365</v>
      </c>
      <c r="K42" s="4">
        <v>15</v>
      </c>
      <c r="L42" s="24">
        <f t="shared" si="5"/>
        <v>1.0514315586138208</v>
      </c>
      <c r="M42" s="46">
        <v>48831</v>
      </c>
      <c r="N42" s="19">
        <f t="shared" si="6"/>
        <v>44391.8</v>
      </c>
      <c r="O42" s="19">
        <f t="shared" si="18"/>
        <v>46674.9</v>
      </c>
      <c r="P42" s="19">
        <f t="shared" si="19"/>
        <v>2283.0999999999985</v>
      </c>
      <c r="Q42" s="19">
        <v>2271.8000000000002</v>
      </c>
      <c r="R42" s="19">
        <f t="shared" si="9"/>
        <v>44403.1</v>
      </c>
      <c r="S42" s="19">
        <v>3688.4</v>
      </c>
      <c r="T42" s="19">
        <v>7376.8</v>
      </c>
      <c r="U42" s="19">
        <v>0</v>
      </c>
      <c r="V42" s="19"/>
      <c r="W42" s="19">
        <v>0</v>
      </c>
      <c r="X42" s="19">
        <v>4942</v>
      </c>
      <c r="Y42" s="19">
        <v>3093.1</v>
      </c>
      <c r="Z42" s="19">
        <v>4011.7</v>
      </c>
      <c r="AA42" s="19">
        <v>1870.4</v>
      </c>
      <c r="AB42" s="19">
        <v>3893.5</v>
      </c>
      <c r="AC42" s="19">
        <v>3893.5</v>
      </c>
      <c r="AD42" s="19">
        <f t="shared" si="10"/>
        <v>11633.7</v>
      </c>
      <c r="AE42" s="42"/>
      <c r="AF42" s="42"/>
      <c r="AG42" s="43"/>
      <c r="AH42" s="19">
        <f t="shared" si="11"/>
        <v>11633.7</v>
      </c>
      <c r="AI42" s="19">
        <f t="shared" si="12"/>
        <v>11633.7</v>
      </c>
      <c r="AJ42" s="19">
        <f t="shared" si="13"/>
        <v>0</v>
      </c>
      <c r="AK42" s="1"/>
      <c r="AL42" s="1"/>
      <c r="AM42" s="1"/>
      <c r="AN42" s="1"/>
      <c r="AO42" s="1"/>
      <c r="AP42" s="1"/>
      <c r="AQ42" s="1"/>
      <c r="AR42" s="1"/>
    </row>
    <row r="43" spans="1:44" s="2" customFormat="1" ht="17.100000000000001" customHeight="1">
      <c r="A43" s="6" t="s">
        <v>2</v>
      </c>
      <c r="B43" s="4">
        <v>1</v>
      </c>
      <c r="C43" s="4">
        <v>10</v>
      </c>
      <c r="D43" s="19">
        <v>3533</v>
      </c>
      <c r="E43" s="19">
        <v>3623.3</v>
      </c>
      <c r="F43" s="51">
        <f t="shared" si="17"/>
        <v>1.0255590150014153</v>
      </c>
      <c r="G43" s="4">
        <v>10</v>
      </c>
      <c r="H43" s="4">
        <v>165</v>
      </c>
      <c r="I43" s="4">
        <v>170</v>
      </c>
      <c r="J43" s="51">
        <f t="shared" si="4"/>
        <v>1.0303030303030303</v>
      </c>
      <c r="K43" s="4">
        <v>15</v>
      </c>
      <c r="L43" s="24">
        <f t="shared" si="5"/>
        <v>1.0202895887017032</v>
      </c>
      <c r="M43" s="46">
        <v>45533</v>
      </c>
      <c r="N43" s="19">
        <f t="shared" si="6"/>
        <v>41393.599999999999</v>
      </c>
      <c r="O43" s="19">
        <f t="shared" si="18"/>
        <v>42233.5</v>
      </c>
      <c r="P43" s="19">
        <f t="shared" si="19"/>
        <v>839.90000000000146</v>
      </c>
      <c r="Q43" s="19">
        <v>505.2</v>
      </c>
      <c r="R43" s="19">
        <f t="shared" si="9"/>
        <v>41728.300000000003</v>
      </c>
      <c r="S43" s="19">
        <v>3399.3</v>
      </c>
      <c r="T43" s="19"/>
      <c r="U43" s="19">
        <v>3399.2</v>
      </c>
      <c r="V43" s="19"/>
      <c r="W43" s="19">
        <v>4115.1000000000004</v>
      </c>
      <c r="X43" s="19">
        <v>3980</v>
      </c>
      <c r="Y43" s="19">
        <v>3521.3</v>
      </c>
      <c r="Z43" s="19">
        <v>3731.4</v>
      </c>
      <c r="AA43" s="19">
        <v>3779.7</v>
      </c>
      <c r="AB43" s="19">
        <v>3775.8</v>
      </c>
      <c r="AC43" s="19">
        <v>3775.9</v>
      </c>
      <c r="AD43" s="19">
        <f t="shared" si="10"/>
        <v>8250.6</v>
      </c>
      <c r="AE43" s="43"/>
      <c r="AF43" s="42"/>
      <c r="AG43" s="43"/>
      <c r="AH43" s="19">
        <f t="shared" si="11"/>
        <v>8250.6</v>
      </c>
      <c r="AI43" s="19">
        <f t="shared" si="12"/>
        <v>8250.6</v>
      </c>
      <c r="AJ43" s="19">
        <f t="shared" si="13"/>
        <v>0</v>
      </c>
      <c r="AK43" s="1"/>
      <c r="AL43" s="1"/>
      <c r="AM43" s="1"/>
      <c r="AN43" s="1"/>
      <c r="AO43" s="1"/>
      <c r="AP43" s="1"/>
      <c r="AQ43" s="1"/>
      <c r="AR43" s="1"/>
    </row>
    <row r="44" spans="1:44" s="2" customFormat="1" ht="17.100000000000001" customHeight="1">
      <c r="A44" s="6" t="s">
        <v>39</v>
      </c>
      <c r="B44" s="4">
        <v>1</v>
      </c>
      <c r="C44" s="4">
        <v>10</v>
      </c>
      <c r="D44" s="19">
        <v>3641</v>
      </c>
      <c r="E44" s="19">
        <v>3968</v>
      </c>
      <c r="F44" s="51">
        <f t="shared" si="17"/>
        <v>1.0898104916231806</v>
      </c>
      <c r="G44" s="4">
        <v>10</v>
      </c>
      <c r="H44" s="4">
        <v>177</v>
      </c>
      <c r="I44" s="4">
        <v>177</v>
      </c>
      <c r="J44" s="51">
        <f t="shared" si="4"/>
        <v>1</v>
      </c>
      <c r="K44" s="4">
        <v>15</v>
      </c>
      <c r="L44" s="24">
        <f t="shared" si="5"/>
        <v>1.0256601404637657</v>
      </c>
      <c r="M44" s="46">
        <v>35519</v>
      </c>
      <c r="N44" s="19">
        <f t="shared" si="6"/>
        <v>32290</v>
      </c>
      <c r="O44" s="19">
        <f t="shared" si="18"/>
        <v>33118.6</v>
      </c>
      <c r="P44" s="19">
        <f t="shared" si="19"/>
        <v>828.59999999999854</v>
      </c>
      <c r="Q44" s="19">
        <v>3813.5</v>
      </c>
      <c r="R44" s="19">
        <f t="shared" si="9"/>
        <v>29305.1</v>
      </c>
      <c r="S44" s="19">
        <v>2975.5</v>
      </c>
      <c r="T44" s="19"/>
      <c r="U44" s="19">
        <v>3123.2</v>
      </c>
      <c r="V44" s="19"/>
      <c r="W44" s="19">
        <v>3510.1</v>
      </c>
      <c r="X44" s="19">
        <v>4129</v>
      </c>
      <c r="Y44" s="19">
        <v>1909.1</v>
      </c>
      <c r="Z44" s="19">
        <v>2318.9</v>
      </c>
      <c r="AA44" s="19">
        <v>1374.8</v>
      </c>
      <c r="AB44" s="19">
        <v>3307.7</v>
      </c>
      <c r="AC44" s="19">
        <v>3307.7</v>
      </c>
      <c r="AD44" s="19">
        <f t="shared" si="10"/>
        <v>3349.1</v>
      </c>
      <c r="AE44" s="42"/>
      <c r="AF44" s="42"/>
      <c r="AG44" s="43"/>
      <c r="AH44" s="19">
        <f t="shared" si="11"/>
        <v>3349.1</v>
      </c>
      <c r="AI44" s="19">
        <f t="shared" si="12"/>
        <v>3349.1</v>
      </c>
      <c r="AJ44" s="19">
        <f t="shared" si="13"/>
        <v>0</v>
      </c>
      <c r="AK44" s="1"/>
      <c r="AL44" s="1"/>
      <c r="AM44" s="1"/>
      <c r="AN44" s="1"/>
      <c r="AO44" s="1"/>
      <c r="AP44" s="1"/>
      <c r="AQ44" s="1"/>
      <c r="AR44" s="1"/>
    </row>
    <row r="45" spans="1:44" s="2" customFormat="1" ht="17.100000000000001" customHeight="1">
      <c r="A45" s="6" t="s">
        <v>3</v>
      </c>
      <c r="B45" s="4">
        <v>1</v>
      </c>
      <c r="C45" s="4">
        <v>10</v>
      </c>
      <c r="D45" s="19">
        <v>5459</v>
      </c>
      <c r="E45" s="19">
        <v>5614.6</v>
      </c>
      <c r="F45" s="51">
        <f t="shared" si="17"/>
        <v>1.0285033888990658</v>
      </c>
      <c r="G45" s="4">
        <v>10</v>
      </c>
      <c r="H45" s="4">
        <v>159</v>
      </c>
      <c r="I45" s="4">
        <v>161</v>
      </c>
      <c r="J45" s="51">
        <f t="shared" si="4"/>
        <v>1.0125786163522013</v>
      </c>
      <c r="K45" s="4">
        <v>15</v>
      </c>
      <c r="L45" s="24">
        <f t="shared" si="5"/>
        <v>1.0135346609792479</v>
      </c>
      <c r="M45" s="46">
        <v>36437</v>
      </c>
      <c r="N45" s="19">
        <f t="shared" si="6"/>
        <v>33124.5</v>
      </c>
      <c r="O45" s="19">
        <f t="shared" si="18"/>
        <v>33572.800000000003</v>
      </c>
      <c r="P45" s="19">
        <f t="shared" si="19"/>
        <v>448.30000000000291</v>
      </c>
      <c r="Q45" s="19">
        <v>3015.1</v>
      </c>
      <c r="R45" s="19">
        <f t="shared" si="9"/>
        <v>30557.700000000004</v>
      </c>
      <c r="S45" s="19">
        <v>2939</v>
      </c>
      <c r="T45" s="19"/>
      <c r="U45" s="19">
        <v>2939</v>
      </c>
      <c r="V45" s="19"/>
      <c r="W45" s="19">
        <v>2994.8</v>
      </c>
      <c r="X45" s="19">
        <v>3690.2</v>
      </c>
      <c r="Y45" s="19">
        <v>1934.7</v>
      </c>
      <c r="Z45" s="19">
        <v>2357.1</v>
      </c>
      <c r="AA45" s="19">
        <v>1655.9</v>
      </c>
      <c r="AB45" s="19">
        <v>3075.1</v>
      </c>
      <c r="AC45" s="19">
        <v>5086.8</v>
      </c>
      <c r="AD45" s="19">
        <f t="shared" si="10"/>
        <v>3885.1</v>
      </c>
      <c r="AE45" s="43"/>
      <c r="AF45" s="42"/>
      <c r="AG45" s="43"/>
      <c r="AH45" s="19">
        <f t="shared" si="11"/>
        <v>3885.1</v>
      </c>
      <c r="AI45" s="19">
        <f t="shared" si="12"/>
        <v>3885.1</v>
      </c>
      <c r="AJ45" s="19">
        <f t="shared" si="13"/>
        <v>0</v>
      </c>
      <c r="AK45" s="1"/>
      <c r="AL45" s="1"/>
      <c r="AM45" s="1"/>
      <c r="AN45" s="1"/>
      <c r="AO45" s="1"/>
      <c r="AP45" s="1"/>
      <c r="AQ45" s="1"/>
      <c r="AR45" s="1"/>
    </row>
    <row r="46" spans="1:44" s="2" customFormat="1" ht="17.100000000000001" customHeight="1">
      <c r="A46" s="6" t="s">
        <v>40</v>
      </c>
      <c r="B46" s="4">
        <v>1</v>
      </c>
      <c r="C46" s="4">
        <v>10</v>
      </c>
      <c r="D46" s="19">
        <v>8125</v>
      </c>
      <c r="E46" s="19">
        <v>7724.5</v>
      </c>
      <c r="F46" s="51">
        <f>IF(G46=0,0,IF(D46=0,1,IF(E46&lt;0,0,IF(E46/D46&gt;1.2,IF((E46/D46-1.2)*0.1+1.2&gt;1.3,1.3,(E46/D46-1.2)*0.1+1.2),E46/D46))))</f>
        <v>0.95070769230769225</v>
      </c>
      <c r="G46" s="4">
        <v>10</v>
      </c>
      <c r="H46" s="4">
        <v>144</v>
      </c>
      <c r="I46" s="4">
        <v>162</v>
      </c>
      <c r="J46" s="51">
        <f t="shared" si="4"/>
        <v>1.125</v>
      </c>
      <c r="K46" s="4">
        <v>15</v>
      </c>
      <c r="L46" s="24">
        <f t="shared" si="5"/>
        <v>1.0394879120879121</v>
      </c>
      <c r="M46" s="46">
        <v>59681</v>
      </c>
      <c r="N46" s="19">
        <f>ROUND(M46/11*10,1)</f>
        <v>54255.5</v>
      </c>
      <c r="O46" s="19">
        <f>ROUND(L46*N46,1)</f>
        <v>56397.9</v>
      </c>
      <c r="P46" s="19">
        <f t="shared" si="19"/>
        <v>2142.4000000000015</v>
      </c>
      <c r="Q46" s="19">
        <v>2251.6</v>
      </c>
      <c r="R46" s="19">
        <f>O46-Q46</f>
        <v>54146.3</v>
      </c>
      <c r="S46" s="19">
        <v>4165.3999999999996</v>
      </c>
      <c r="T46" s="19"/>
      <c r="U46" s="19">
        <v>4165.3</v>
      </c>
      <c r="V46" s="19"/>
      <c r="W46" s="19">
        <v>6257.2</v>
      </c>
      <c r="X46" s="19">
        <v>7778.7</v>
      </c>
      <c r="Y46" s="19">
        <v>4691</v>
      </c>
      <c r="Z46" s="19">
        <v>5696.5</v>
      </c>
      <c r="AA46" s="19">
        <v>2021.6</v>
      </c>
      <c r="AB46" s="19">
        <v>5289.6</v>
      </c>
      <c r="AC46" s="19">
        <v>5289.6</v>
      </c>
      <c r="AD46" s="19">
        <f>ROUND(R46-SUM(S46:AC46),1)</f>
        <v>8791.4</v>
      </c>
      <c r="AE46" s="42"/>
      <c r="AF46" s="42"/>
      <c r="AG46" s="43"/>
      <c r="AH46" s="19">
        <f>IF(OR(AE46="+",AF46="+",AG46="+"),0,IF(AD46&lt;0,0,AD46))</f>
        <v>8791.4</v>
      </c>
      <c r="AI46" s="19">
        <f t="shared" si="12"/>
        <v>8791.4</v>
      </c>
      <c r="AJ46" s="19">
        <f t="shared" si="13"/>
        <v>0</v>
      </c>
      <c r="AK46" s="1"/>
      <c r="AL46" s="1"/>
      <c r="AM46" s="1"/>
      <c r="AN46" s="1"/>
      <c r="AO46" s="1"/>
      <c r="AP46" s="1"/>
      <c r="AQ46" s="1"/>
      <c r="AR46" s="1"/>
    </row>
    <row r="47" spans="1:44" s="22" customFormat="1" ht="17.100000000000001" customHeight="1">
      <c r="A47" s="21" t="s">
        <v>45</v>
      </c>
      <c r="B47" s="21"/>
      <c r="C47" s="21"/>
      <c r="D47" s="23">
        <f>D8+D19</f>
        <v>1639554</v>
      </c>
      <c r="E47" s="23">
        <f>E8+E19</f>
        <v>1577646.2000000002</v>
      </c>
      <c r="F47" s="52">
        <f>IF(E47/D47&gt;1.2,IF((E47/D47-1.2)*0.1+1.2&gt;1.3,1.3,(E47/D47-1.2)*0.1+1.2),E47/D47)</f>
        <v>0.96224107287713623</v>
      </c>
      <c r="G47" s="21"/>
      <c r="H47" s="21"/>
      <c r="I47" s="21"/>
      <c r="J47" s="21"/>
      <c r="K47" s="21"/>
      <c r="L47" s="48">
        <f>O47/N47</f>
        <v>1.015152578002394</v>
      </c>
      <c r="M47" s="47">
        <f>M8+M19</f>
        <v>3056246</v>
      </c>
      <c r="N47" s="23">
        <f>N8+N19</f>
        <v>2778405.1</v>
      </c>
      <c r="O47" s="23">
        <f>O8+O19</f>
        <v>2820505.0999999996</v>
      </c>
      <c r="P47" s="23">
        <f>P8+P19</f>
        <v>42100.000000000007</v>
      </c>
      <c r="Q47" s="23">
        <f t="shared" ref="Q47:R47" si="20">Q8+Q19</f>
        <v>129448.4</v>
      </c>
      <c r="R47" s="23">
        <f t="shared" si="20"/>
        <v>2691056.7</v>
      </c>
      <c r="S47" s="23">
        <f t="shared" ref="S47:AC47" si="21">S8+S19</f>
        <v>253744.5</v>
      </c>
      <c r="T47" s="23">
        <f t="shared" si="21"/>
        <v>213621.19999999998</v>
      </c>
      <c r="U47" s="23">
        <f t="shared" si="21"/>
        <v>154610.49999999997</v>
      </c>
      <c r="V47" s="23">
        <f t="shared" si="21"/>
        <v>5925</v>
      </c>
      <c r="W47" s="23">
        <f t="shared" si="21"/>
        <v>165545.1</v>
      </c>
      <c r="X47" s="23">
        <f t="shared" si="21"/>
        <v>305389.00000000006</v>
      </c>
      <c r="Y47" s="23">
        <f t="shared" si="21"/>
        <v>227368.90000000002</v>
      </c>
      <c r="Z47" s="23">
        <f t="shared" si="21"/>
        <v>204657.90000000002</v>
      </c>
      <c r="AA47" s="23">
        <f t="shared" si="21"/>
        <v>189906.90000000002</v>
      </c>
      <c r="AB47" s="23">
        <f t="shared" si="21"/>
        <v>264316.69999999995</v>
      </c>
      <c r="AC47" s="23">
        <f t="shared" si="21"/>
        <v>270983</v>
      </c>
      <c r="AD47" s="23">
        <f>AD8+AD19</f>
        <v>434988</v>
      </c>
      <c r="AE47" s="37">
        <f t="shared" ref="AE47:AF47" si="22">COUNTIF(AE9:AE46,"+")</f>
        <v>0</v>
      </c>
      <c r="AF47" s="37">
        <f t="shared" si="22"/>
        <v>0</v>
      </c>
      <c r="AG47" s="37">
        <f>COUNTIF(AG9:AG46,"+")</f>
        <v>1</v>
      </c>
      <c r="AH47" s="23">
        <f>AH8+AH19</f>
        <v>427935.3</v>
      </c>
      <c r="AI47" s="23">
        <f t="shared" ref="AI47:AJ47" si="23">AI8+AI19</f>
        <v>426531.6</v>
      </c>
      <c r="AJ47" s="23">
        <f t="shared" si="23"/>
        <v>1403.6999999999998</v>
      </c>
      <c r="AK47" s="1"/>
      <c r="AL47" s="1"/>
      <c r="AM47" s="1"/>
      <c r="AN47" s="1"/>
      <c r="AO47" s="1"/>
      <c r="AP47" s="1"/>
      <c r="AQ47" s="1"/>
      <c r="AR47" s="1"/>
    </row>
    <row r="48" spans="1:44" ht="21" customHeight="1"/>
    <row r="49" spans="1:36" ht="17.25" customHeight="1">
      <c r="A49" s="40" t="s">
        <v>50</v>
      </c>
      <c r="B49" s="39"/>
      <c r="C49" s="75" t="s">
        <v>52</v>
      </c>
      <c r="D49" s="76"/>
      <c r="E49" s="76"/>
      <c r="F49" s="76"/>
      <c r="G49" s="76"/>
      <c r="H49" s="76"/>
      <c r="I49" s="76"/>
      <c r="J49" s="76"/>
      <c r="K49" s="76"/>
      <c r="L49" s="76"/>
      <c r="M49" s="76"/>
      <c r="N49" s="76"/>
      <c r="O49" s="76"/>
      <c r="P49" s="76"/>
      <c r="Q49" s="76"/>
      <c r="R49" s="76"/>
      <c r="S49" s="76"/>
      <c r="T49" s="76"/>
      <c r="U49" s="76"/>
      <c r="V49" s="76"/>
      <c r="W49" s="76"/>
      <c r="X49" s="76"/>
      <c r="Y49" s="76"/>
      <c r="Z49" s="76"/>
      <c r="AA49" s="76"/>
      <c r="AB49" s="76"/>
      <c r="AC49" s="76"/>
      <c r="AD49" s="76"/>
      <c r="AE49" s="76"/>
      <c r="AF49" s="76"/>
      <c r="AG49" s="44"/>
      <c r="AH49" s="44"/>
      <c r="AI49" s="44"/>
      <c r="AJ49" s="44"/>
    </row>
    <row r="50" spans="1:36" ht="17.25" customHeight="1">
      <c r="B50" s="41" t="s">
        <v>51</v>
      </c>
      <c r="C50" s="75" t="s">
        <v>55</v>
      </c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44"/>
      <c r="AH50" s="44"/>
      <c r="AI50" s="44"/>
      <c r="AJ50" s="44"/>
    </row>
    <row r="52" spans="1:36" ht="15" customHeight="1"/>
  </sheetData>
  <mergeCells count="37">
    <mergeCell ref="C49:AF49"/>
    <mergeCell ref="C50:AF50"/>
    <mergeCell ref="AE5:AE6"/>
    <mergeCell ref="AF5:AF6"/>
    <mergeCell ref="U5:U6"/>
    <mergeCell ref="V5:V6"/>
    <mergeCell ref="W5:W6"/>
    <mergeCell ref="X5:X6"/>
    <mergeCell ref="Q3:Q6"/>
    <mergeCell ref="R3:R6"/>
    <mergeCell ref="Y5:Y6"/>
    <mergeCell ref="Z5:Z6"/>
    <mergeCell ref="AA5:AA6"/>
    <mergeCell ref="AB5:AB6"/>
    <mergeCell ref="H3:K5"/>
    <mergeCell ref="AE4:AF4"/>
    <mergeCell ref="AG4:AG6"/>
    <mergeCell ref="AE3:AG3"/>
    <mergeCell ref="B1:M1"/>
    <mergeCell ref="S5:S6"/>
    <mergeCell ref="T5:T6"/>
    <mergeCell ref="AD3:AD6"/>
    <mergeCell ref="AC5:AC6"/>
    <mergeCell ref="S3:AC4"/>
    <mergeCell ref="A3:A6"/>
    <mergeCell ref="M3:M6"/>
    <mergeCell ref="P3:P6"/>
    <mergeCell ref="O3:O6"/>
    <mergeCell ref="L3:L6"/>
    <mergeCell ref="N3:N6"/>
    <mergeCell ref="B3:C5"/>
    <mergeCell ref="D3:G5"/>
    <mergeCell ref="AH3:AJ3"/>
    <mergeCell ref="AH4:AH6"/>
    <mergeCell ref="AI4:AJ4"/>
    <mergeCell ref="AI5:AI6"/>
    <mergeCell ref="AJ5:AJ6"/>
  </mergeCells>
  <printOptions horizontalCentered="1"/>
  <pageMargins left="0.15748031496062992" right="0.15748031496062992" top="0.15748031496062992" bottom="0.15748031496062992" header="0.15748031496062992" footer="0.15748031496062992"/>
  <pageSetup paperSize="9" scale="55" fitToHeight="0" pageOrder="overThenDown" orientation="landscape" r:id="rId1"/>
  <headerFooter differentFirst="1" alignWithMargins="0">
    <oddFooter>&amp;R&amp;P</oddFooter>
  </headerFooter>
  <colBreaks count="2" manualBreakCount="2">
    <brk id="18" max="49" man="1"/>
    <brk id="29" max="49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1"/>
  <dimension ref="A1:M45"/>
  <sheetViews>
    <sheetView view="pageBreakPreview" zoomScale="70" zoomScaleNormal="70" zoomScaleSheetLayoutView="70" workbookViewId="0">
      <pane xSplit="1" ySplit="5" topLeftCell="B6" activePane="bottomRight" state="frozen"/>
      <selection pane="topRight" activeCell="B1" sqref="B1"/>
      <selection pane="bottomLeft" activeCell="A6" sqref="A6"/>
      <selection pane="bottomRight" sqref="A1:L1"/>
    </sheetView>
  </sheetViews>
  <sheetFormatPr defaultColWidth="9.140625" defaultRowHeight="12.75"/>
  <cols>
    <col min="1" max="1" width="25" style="11" customWidth="1"/>
    <col min="2" max="2" width="11.7109375" style="11" customWidth="1"/>
    <col min="3" max="3" width="10.7109375" style="11" customWidth="1"/>
    <col min="4" max="4" width="11.7109375" style="11" customWidth="1"/>
    <col min="5" max="11" width="15.28515625" style="11" customWidth="1"/>
    <col min="12" max="12" width="12.140625" style="11" customWidth="1"/>
    <col min="13" max="13" width="63.7109375" style="11" customWidth="1"/>
    <col min="14" max="16384" width="9.140625" style="11"/>
  </cols>
  <sheetData>
    <row r="1" spans="1:12" ht="15.75">
      <c r="A1" s="80" t="s">
        <v>89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</row>
    <row r="2" spans="1:12" ht="15.6" customHeight="1">
      <c r="A2" s="36"/>
      <c r="B2" s="36"/>
      <c r="C2" s="36"/>
      <c r="D2" s="36"/>
      <c r="E2" s="36"/>
      <c r="F2" s="36"/>
      <c r="G2" s="36"/>
      <c r="H2" s="36"/>
      <c r="I2" s="36"/>
      <c r="J2" s="36"/>
      <c r="K2" s="36"/>
      <c r="L2" s="38" t="s">
        <v>46</v>
      </c>
    </row>
    <row r="3" spans="1:12" ht="147" customHeight="1">
      <c r="A3" s="81" t="s">
        <v>15</v>
      </c>
      <c r="B3" s="82" t="s">
        <v>41</v>
      </c>
      <c r="C3" s="84" t="s">
        <v>54</v>
      </c>
      <c r="D3" s="84"/>
      <c r="E3" s="84"/>
      <c r="F3" s="85" t="s">
        <v>74</v>
      </c>
      <c r="G3" s="86"/>
      <c r="H3" s="86"/>
      <c r="I3" s="85" t="s">
        <v>75</v>
      </c>
      <c r="J3" s="86"/>
      <c r="K3" s="86"/>
      <c r="L3" s="83" t="s">
        <v>44</v>
      </c>
    </row>
    <row r="4" spans="1:12" ht="32.1" customHeight="1">
      <c r="A4" s="81"/>
      <c r="B4" s="82"/>
      <c r="C4" s="12" t="s">
        <v>42</v>
      </c>
      <c r="D4" s="12" t="s">
        <v>43</v>
      </c>
      <c r="E4" s="53" t="s">
        <v>76</v>
      </c>
      <c r="F4" s="12" t="s">
        <v>42</v>
      </c>
      <c r="G4" s="12" t="s">
        <v>43</v>
      </c>
      <c r="H4" s="55" t="s">
        <v>77</v>
      </c>
      <c r="I4" s="12" t="s">
        <v>42</v>
      </c>
      <c r="J4" s="12" t="s">
        <v>43</v>
      </c>
      <c r="K4" s="55" t="s">
        <v>78</v>
      </c>
      <c r="L4" s="83"/>
    </row>
    <row r="5" spans="1:12">
      <c r="A5" s="13">
        <v>1</v>
      </c>
      <c r="B5" s="25">
        <v>2</v>
      </c>
      <c r="C5" s="25">
        <v>3</v>
      </c>
      <c r="D5" s="25">
        <v>4</v>
      </c>
      <c r="E5" s="25">
        <v>5</v>
      </c>
      <c r="F5" s="25">
        <v>6</v>
      </c>
      <c r="G5" s="25">
        <v>7</v>
      </c>
      <c r="H5" s="25">
        <v>8</v>
      </c>
      <c r="I5" s="25">
        <v>9</v>
      </c>
      <c r="J5" s="25">
        <v>10</v>
      </c>
      <c r="K5" s="25">
        <v>11</v>
      </c>
      <c r="L5" s="25">
        <v>12</v>
      </c>
    </row>
    <row r="6" spans="1:12" ht="15" customHeight="1">
      <c r="A6" s="14" t="s">
        <v>4</v>
      </c>
      <c r="B6" s="28">
        <f>SUM(B7:B16)</f>
        <v>-11735.499999999985</v>
      </c>
      <c r="C6" s="28"/>
      <c r="D6" s="28"/>
      <c r="E6" s="28">
        <f>SUM(E7:E16)</f>
        <v>0</v>
      </c>
      <c r="F6" s="28"/>
      <c r="G6" s="28"/>
      <c r="H6" s="28">
        <f>SUM(H7:H16)</f>
        <v>-25495.354968368822</v>
      </c>
      <c r="I6" s="28"/>
      <c r="J6" s="28"/>
      <c r="K6" s="28">
        <f>SUM(K7:K16)</f>
        <v>13759.854968368836</v>
      </c>
      <c r="L6" s="28"/>
    </row>
    <row r="7" spans="1:12" ht="15" customHeight="1">
      <c r="A7" s="15" t="s">
        <v>5</v>
      </c>
      <c r="B7" s="29">
        <f>'Расчет дотаций'!P9</f>
        <v>570.20000000001164</v>
      </c>
      <c r="C7" s="33">
        <f>'Расчет дотаций'!B9-1</f>
        <v>0</v>
      </c>
      <c r="D7" s="33">
        <f>C7*'Расчет дотаций'!C9</f>
        <v>0</v>
      </c>
      <c r="E7" s="32">
        <f t="shared" ref="E7:E16" si="0">$B7*D7/$L7</f>
        <v>0</v>
      </c>
      <c r="F7" s="33">
        <f>'Расчет дотаций'!F9-1</f>
        <v>-7.3820719853853745E-2</v>
      </c>
      <c r="G7" s="33">
        <f>F7*'Расчет дотаций'!G9</f>
        <v>-1.1073107978078061</v>
      </c>
      <c r="H7" s="32">
        <f t="shared" ref="H7:H16" si="1">$B7*G7/$L7</f>
        <v>-9129.4177296851885</v>
      </c>
      <c r="I7" s="33">
        <f>'Расчет дотаций'!J9-1</f>
        <v>5.8823529411764719E-2</v>
      </c>
      <c r="J7" s="33">
        <f>I7*'Расчет дотаций'!K9</f>
        <v>1.1764705882352944</v>
      </c>
      <c r="K7" s="32">
        <f t="shared" ref="K7:K16" si="2">$B7*J7/$L7</f>
        <v>9699.6177296852002</v>
      </c>
      <c r="L7" s="31">
        <f>D7+G7+J7</f>
        <v>6.9159790427488321E-2</v>
      </c>
    </row>
    <row r="8" spans="1:12" ht="15" customHeight="1">
      <c r="A8" s="15" t="s">
        <v>6</v>
      </c>
      <c r="B8" s="29">
        <f>'Расчет дотаций'!P10</f>
        <v>-21297.5</v>
      </c>
      <c r="C8" s="33">
        <f>'Расчет дотаций'!B10-1</f>
        <v>0</v>
      </c>
      <c r="D8" s="33">
        <f>C8*'Расчет дотаций'!C10</f>
        <v>0</v>
      </c>
      <c r="E8" s="32">
        <f t="shared" si="0"/>
        <v>0</v>
      </c>
      <c r="F8" s="33">
        <f>'Расчет дотаций'!F10-1</f>
        <v>-6.525123113509268E-2</v>
      </c>
      <c r="G8" s="33">
        <f>F8*'Расчет дотаций'!G10</f>
        <v>-0.9787684670263902</v>
      </c>
      <c r="H8" s="32">
        <f t="shared" si="1"/>
        <v>-12611.166090952585</v>
      </c>
      <c r="I8" s="33">
        <f>'Расчет дотаций'!J10-1</f>
        <v>-3.3707865168539297E-2</v>
      </c>
      <c r="J8" s="33">
        <f>I8*'Расчет дотаций'!K10</f>
        <v>-0.67415730337078594</v>
      </c>
      <c r="K8" s="32">
        <f t="shared" si="2"/>
        <v>-8686.3339090474165</v>
      </c>
      <c r="L8" s="31">
        <f t="shared" ref="L8:L43" si="3">D8+G8+J8</f>
        <v>-1.652925770397176</v>
      </c>
    </row>
    <row r="9" spans="1:12" ht="15" customHeight="1">
      <c r="A9" s="15" t="s">
        <v>7</v>
      </c>
      <c r="B9" s="29">
        <f>'Расчет дотаций'!P11</f>
        <v>-997.29999999998836</v>
      </c>
      <c r="C9" s="33">
        <f>'Расчет дотаций'!B11-1</f>
        <v>0</v>
      </c>
      <c r="D9" s="33">
        <f>C9*'Расчет дотаций'!C11</f>
        <v>0</v>
      </c>
      <c r="E9" s="32">
        <f t="shared" si="0"/>
        <v>0</v>
      </c>
      <c r="F9" s="33">
        <f>'Расчет дотаций'!F11-1</f>
        <v>-2.6893205842007606E-2</v>
      </c>
      <c r="G9" s="33">
        <f>F9*'Расчет дотаций'!G11</f>
        <v>-0.40339808763011409</v>
      </c>
      <c r="H9" s="32">
        <f t="shared" si="1"/>
        <v>-1411.3383898003929</v>
      </c>
      <c r="I9" s="33">
        <f>'Расчет дотаций'!J11-1</f>
        <v>5.9171597633136397E-3</v>
      </c>
      <c r="J9" s="33">
        <f>I9*'Расчет дотаций'!K11</f>
        <v>0.11834319526627279</v>
      </c>
      <c r="K9" s="32">
        <f t="shared" si="2"/>
        <v>414.0383898004045</v>
      </c>
      <c r="L9" s="31">
        <f t="shared" si="3"/>
        <v>-0.28505489236384129</v>
      </c>
    </row>
    <row r="10" spans="1:12" ht="15" customHeight="1">
      <c r="A10" s="15" t="s">
        <v>8</v>
      </c>
      <c r="B10" s="29">
        <f>'Расчет дотаций'!P12</f>
        <v>-615.80000000000291</v>
      </c>
      <c r="C10" s="33">
        <f>'Расчет дотаций'!B12-1</f>
        <v>0</v>
      </c>
      <c r="D10" s="33">
        <f>C10*'Расчет дотаций'!C12</f>
        <v>0</v>
      </c>
      <c r="E10" s="32">
        <f t="shared" si="0"/>
        <v>0</v>
      </c>
      <c r="F10" s="33">
        <f>'Расчет дотаций'!F12-1</f>
        <v>-5.2589148820416431E-2</v>
      </c>
      <c r="G10" s="33">
        <f>F10*'Расчет дотаций'!G12</f>
        <v>-0.78883723230624647</v>
      </c>
      <c r="H10" s="32">
        <f t="shared" si="1"/>
        <v>-1453.1196995272385</v>
      </c>
      <c r="I10" s="33">
        <f>'Расчет дотаций'!J12-1</f>
        <v>2.2727272727272707E-2</v>
      </c>
      <c r="J10" s="33">
        <f>I10*'Расчет дотаций'!K12</f>
        <v>0.45454545454545414</v>
      </c>
      <c r="K10" s="32">
        <f t="shared" si="2"/>
        <v>837.31969952723534</v>
      </c>
      <c r="L10" s="31">
        <f t="shared" si="3"/>
        <v>-0.33429177776079233</v>
      </c>
    </row>
    <row r="11" spans="1:12" ht="15" customHeight="1">
      <c r="A11" s="15" t="s">
        <v>9</v>
      </c>
      <c r="B11" s="29">
        <f>'Расчет дотаций'!P13</f>
        <v>2954.5</v>
      </c>
      <c r="C11" s="33">
        <f>'Расчет дотаций'!B13-1</f>
        <v>0</v>
      </c>
      <c r="D11" s="33">
        <f>C11*'Расчет дотаций'!C13</f>
        <v>0</v>
      </c>
      <c r="E11" s="32">
        <f t="shared" si="0"/>
        <v>0</v>
      </c>
      <c r="F11" s="33">
        <f>'Расчет дотаций'!F13-1</f>
        <v>1.7500705041832543E-2</v>
      </c>
      <c r="G11" s="33">
        <f>F11*'Расчет дотаций'!G13</f>
        <v>0.26251057562748814</v>
      </c>
      <c r="H11" s="32">
        <f t="shared" si="1"/>
        <v>417.72061574265888</v>
      </c>
      <c r="I11" s="33">
        <f>'Расчет дотаций'!J13-1</f>
        <v>7.9710144927536142E-2</v>
      </c>
      <c r="J11" s="33">
        <f>I11*'Расчет дотаций'!K13</f>
        <v>1.5942028985507228</v>
      </c>
      <c r="K11" s="32">
        <f t="shared" si="2"/>
        <v>2536.779384257341</v>
      </c>
      <c r="L11" s="31">
        <f t="shared" si="3"/>
        <v>1.856713474178211</v>
      </c>
    </row>
    <row r="12" spans="1:12" ht="15" customHeight="1">
      <c r="A12" s="15" t="s">
        <v>10</v>
      </c>
      <c r="B12" s="29">
        <f>'Расчет дотаций'!P14</f>
        <v>-115.09999999999854</v>
      </c>
      <c r="C12" s="33">
        <f>'Расчет дотаций'!B14-1</f>
        <v>0</v>
      </c>
      <c r="D12" s="33">
        <f>C12*'Расчет дотаций'!C14</f>
        <v>0</v>
      </c>
      <c r="E12" s="32">
        <f t="shared" si="0"/>
        <v>0</v>
      </c>
      <c r="F12" s="33">
        <f>'Расчет дотаций'!F14-1</f>
        <v>-2.7938517179023514E-2</v>
      </c>
      <c r="G12" s="33">
        <f>F12*'Расчет дотаций'!G14</f>
        <v>-0.41907775768535271</v>
      </c>
      <c r="H12" s="32">
        <f t="shared" si="1"/>
        <v>-386.0099808469804</v>
      </c>
      <c r="I12" s="33">
        <f>'Расчет дотаций'!J14-1</f>
        <v>1.4705882352941124E-2</v>
      </c>
      <c r="J12" s="33">
        <f>I12*'Расчет дотаций'!K14</f>
        <v>0.29411764705882248</v>
      </c>
      <c r="K12" s="32">
        <f t="shared" si="2"/>
        <v>270.90998084698185</v>
      </c>
      <c r="L12" s="31">
        <f t="shared" si="3"/>
        <v>-0.12496011062653023</v>
      </c>
    </row>
    <row r="13" spans="1:12" ht="15" customHeight="1">
      <c r="A13" s="15" t="s">
        <v>11</v>
      </c>
      <c r="B13" s="29">
        <f>'Расчет дотаций'!P15</f>
        <v>-1399.6999999999971</v>
      </c>
      <c r="C13" s="33">
        <f>'Расчет дотаций'!B15-1</f>
        <v>0</v>
      </c>
      <c r="D13" s="33">
        <f>C13*'Расчет дотаций'!C15</f>
        <v>0</v>
      </c>
      <c r="E13" s="32">
        <f t="shared" si="0"/>
        <v>0</v>
      </c>
      <c r="F13" s="33">
        <f>'Расчет дотаций'!F15-1</f>
        <v>-2.3330747850817679E-2</v>
      </c>
      <c r="G13" s="33">
        <f>F13*'Расчет дотаций'!G15</f>
        <v>-0.34996121776226519</v>
      </c>
      <c r="H13" s="32">
        <f t="shared" si="1"/>
        <v>-592.91861299489358</v>
      </c>
      <c r="I13" s="33">
        <f>'Расчет дотаций'!J15-1</f>
        <v>-2.3809523809523836E-2</v>
      </c>
      <c r="J13" s="33">
        <f>I13*'Расчет дотаций'!K15</f>
        <v>-0.47619047619047672</v>
      </c>
      <c r="K13" s="32">
        <f t="shared" si="2"/>
        <v>-806.7813870051034</v>
      </c>
      <c r="L13" s="31">
        <f t="shared" si="3"/>
        <v>-0.82615169395274191</v>
      </c>
    </row>
    <row r="14" spans="1:12" ht="15" customHeight="1">
      <c r="A14" s="15" t="s">
        <v>12</v>
      </c>
      <c r="B14" s="29">
        <f>'Расчет дотаций'!P16</f>
        <v>2863.3999999999942</v>
      </c>
      <c r="C14" s="33">
        <f>'Расчет дотаций'!B16-1</f>
        <v>0</v>
      </c>
      <c r="D14" s="33">
        <f>C14*'Расчет дотаций'!C16</f>
        <v>0</v>
      </c>
      <c r="E14" s="32">
        <f t="shared" si="0"/>
        <v>0</v>
      </c>
      <c r="F14" s="33">
        <f>'Расчет дотаций'!F16-1</f>
        <v>1.4095769409576908E-2</v>
      </c>
      <c r="G14" s="33">
        <f>F14*'Расчет дотаций'!G16</f>
        <v>0.21143654114365362</v>
      </c>
      <c r="H14" s="32">
        <f t="shared" si="1"/>
        <v>236.09134791343973</v>
      </c>
      <c r="I14" s="33">
        <f>'Расчет дотаций'!J16-1</f>
        <v>0.11764705882352944</v>
      </c>
      <c r="J14" s="33">
        <f>I14*'Расчет дотаций'!K16</f>
        <v>2.3529411764705888</v>
      </c>
      <c r="K14" s="32">
        <f t="shared" si="2"/>
        <v>2627.3086520865545</v>
      </c>
      <c r="L14" s="31">
        <f t="shared" si="3"/>
        <v>2.5643777176142422</v>
      </c>
    </row>
    <row r="15" spans="1:12" ht="15" customHeight="1">
      <c r="A15" s="15" t="s">
        <v>13</v>
      </c>
      <c r="B15" s="29">
        <f>'Расчет дотаций'!P17</f>
        <v>4213.8999999999942</v>
      </c>
      <c r="C15" s="33">
        <f>'Расчет дотаций'!B17-1</f>
        <v>0</v>
      </c>
      <c r="D15" s="33">
        <f>C15*'Расчет дотаций'!C17</f>
        <v>0</v>
      </c>
      <c r="E15" s="32">
        <f t="shared" si="0"/>
        <v>0</v>
      </c>
      <c r="F15" s="33">
        <f>'Расчет дотаций'!F17-1</f>
        <v>-8.4069054715177893E-3</v>
      </c>
      <c r="G15" s="33">
        <f>F15*'Расчет дотаций'!G17</f>
        <v>-0.12610358207276684</v>
      </c>
      <c r="H15" s="32">
        <f t="shared" si="1"/>
        <v>-188.76523114705554</v>
      </c>
      <c r="I15" s="33">
        <f>'Расчет дотаций'!J17-1</f>
        <v>0.14705882352941169</v>
      </c>
      <c r="J15" s="33">
        <f>I15*'Расчет дотаций'!K17</f>
        <v>2.9411764705882337</v>
      </c>
      <c r="K15" s="32">
        <f t="shared" si="2"/>
        <v>4402.6652311470498</v>
      </c>
      <c r="L15" s="31">
        <f t="shared" si="3"/>
        <v>2.8150728885154668</v>
      </c>
    </row>
    <row r="16" spans="1:12" ht="15" customHeight="1">
      <c r="A16" s="15" t="s">
        <v>14</v>
      </c>
      <c r="B16" s="29">
        <f>'Расчет дотаций'!P18</f>
        <v>2087.9000000000015</v>
      </c>
      <c r="C16" s="33">
        <f>'Расчет дотаций'!B18-1</f>
        <v>0</v>
      </c>
      <c r="D16" s="33">
        <f>C16*'Расчет дотаций'!C18</f>
        <v>0</v>
      </c>
      <c r="E16" s="32">
        <f t="shared" si="0"/>
        <v>0</v>
      </c>
      <c r="F16" s="33">
        <f>'Расчет дотаций'!F18-1</f>
        <v>-2.4731255038968003E-2</v>
      </c>
      <c r="G16" s="33">
        <f>F16*'Расчет дотаций'!G18</f>
        <v>-0.37096882558452005</v>
      </c>
      <c r="H16" s="32">
        <f t="shared" si="1"/>
        <v>-376.43119707058804</v>
      </c>
      <c r="I16" s="33">
        <f>'Расчет дотаций'!J18-1</f>
        <v>0.12142857142857144</v>
      </c>
      <c r="J16" s="33">
        <f>I16*'Расчет дотаций'!K18</f>
        <v>2.4285714285714288</v>
      </c>
      <c r="K16" s="32">
        <f t="shared" si="2"/>
        <v>2464.3311970705895</v>
      </c>
      <c r="L16" s="31">
        <f t="shared" si="3"/>
        <v>2.0576026029869086</v>
      </c>
    </row>
    <row r="17" spans="1:12" ht="15" customHeight="1">
      <c r="A17" s="16" t="s">
        <v>17</v>
      </c>
      <c r="B17" s="28">
        <f>SUM(B18:B44)</f>
        <v>53835.499999999993</v>
      </c>
      <c r="C17" s="28"/>
      <c r="D17" s="28"/>
      <c r="E17" s="28">
        <f>SUM(E18:E44)</f>
        <v>0</v>
      </c>
      <c r="F17" s="28"/>
      <c r="G17" s="28"/>
      <c r="H17" s="28">
        <f>SUM(H18:H44)</f>
        <v>25695.628329415806</v>
      </c>
      <c r="I17" s="28"/>
      <c r="J17" s="28"/>
      <c r="K17" s="28">
        <f>SUM(K18:K44)</f>
        <v>28139.871670584194</v>
      </c>
      <c r="L17" s="28"/>
    </row>
    <row r="18" spans="1:12" ht="15" customHeight="1">
      <c r="A18" s="17" t="s">
        <v>0</v>
      </c>
      <c r="B18" s="29">
        <f>'Расчет дотаций'!P20</f>
        <v>476.70000000000073</v>
      </c>
      <c r="C18" s="33">
        <f>'Расчет дотаций'!B20-1</f>
        <v>0</v>
      </c>
      <c r="D18" s="33">
        <f>C18*'Расчет дотаций'!C20</f>
        <v>0</v>
      </c>
      <c r="E18" s="32">
        <f t="shared" ref="E18:E44" si="4">$B18*D18/$L18</f>
        <v>0</v>
      </c>
      <c r="F18" s="33">
        <f>'Расчет дотаций'!F20-1</f>
        <v>5.6040564373897706E-2</v>
      </c>
      <c r="G18" s="33">
        <f>F18*'Расчет дотаций'!G20</f>
        <v>0.56040564373897706</v>
      </c>
      <c r="H18" s="32">
        <f t="shared" ref="H18:H44" si="5">$B18*G18/$L18</f>
        <v>413.46096628906776</v>
      </c>
      <c r="I18" s="33">
        <f>'Расчет дотаций'!J20-1</f>
        <v>5.7142857142857828E-3</v>
      </c>
      <c r="J18" s="33">
        <f>I18*'Расчет дотаций'!K20</f>
        <v>8.5714285714286742E-2</v>
      </c>
      <c r="K18" s="32">
        <f t="shared" ref="K18:K44" si="6">$B18*J18/$L18</f>
        <v>63.239033710932929</v>
      </c>
      <c r="L18" s="31">
        <f t="shared" si="3"/>
        <v>0.6461199294532638</v>
      </c>
    </row>
    <row r="19" spans="1:12" ht="15" customHeight="1">
      <c r="A19" s="17" t="s">
        <v>18</v>
      </c>
      <c r="B19" s="29">
        <f>'Расчет дотаций'!P21</f>
        <v>3576.1999999999971</v>
      </c>
      <c r="C19" s="33">
        <f>'Расчет дотаций'!B21-1</f>
        <v>0</v>
      </c>
      <c r="D19" s="33">
        <f>C19*'Расчет дотаций'!C21</f>
        <v>0</v>
      </c>
      <c r="E19" s="32">
        <f t="shared" si="4"/>
        <v>0</v>
      </c>
      <c r="F19" s="33">
        <f>'Расчет дотаций'!F21-1</f>
        <v>4.3864322500444031E-2</v>
      </c>
      <c r="G19" s="33">
        <f>F19*'Расчет дотаций'!G21</f>
        <v>0.43864322500444031</v>
      </c>
      <c r="H19" s="32">
        <f t="shared" si="5"/>
        <v>584.4213666968426</v>
      </c>
      <c r="I19" s="33">
        <f>'Расчет дотаций'!J21-1</f>
        <v>0.14970059880239517</v>
      </c>
      <c r="J19" s="33">
        <f>I19*'Расчет дотаций'!K21</f>
        <v>2.2455089820359273</v>
      </c>
      <c r="K19" s="32">
        <f t="shared" si="6"/>
        <v>2991.7786333031545</v>
      </c>
      <c r="L19" s="31">
        <f t="shared" si="3"/>
        <v>2.6841522070403676</v>
      </c>
    </row>
    <row r="20" spans="1:12" ht="15" customHeight="1">
      <c r="A20" s="17" t="s">
        <v>19</v>
      </c>
      <c r="B20" s="29">
        <f>'Расчет дотаций'!P22</f>
        <v>2561</v>
      </c>
      <c r="C20" s="33">
        <f>'Расчет дотаций'!B22-1</f>
        <v>0</v>
      </c>
      <c r="D20" s="33">
        <f>C20*'Расчет дотаций'!C22</f>
        <v>0</v>
      </c>
      <c r="E20" s="32">
        <f t="shared" si="4"/>
        <v>0</v>
      </c>
      <c r="F20" s="33">
        <f>'Расчет дотаций'!F22-1</f>
        <v>0.11668729372937281</v>
      </c>
      <c r="G20" s="33">
        <f>F20*'Расчет дотаций'!G22</f>
        <v>1.1668729372937281</v>
      </c>
      <c r="H20" s="32">
        <f t="shared" si="5"/>
        <v>1080.0501722107076</v>
      </c>
      <c r="I20" s="33">
        <f>'Расчет дотаций'!J22-1</f>
        <v>0.10666666666666669</v>
      </c>
      <c r="J20" s="33">
        <f>I20*'Расчет дотаций'!K22</f>
        <v>1.6000000000000003</v>
      </c>
      <c r="K20" s="32">
        <f t="shared" si="6"/>
        <v>1480.9498277892924</v>
      </c>
      <c r="L20" s="31">
        <f t="shared" si="3"/>
        <v>2.7668729372937282</v>
      </c>
    </row>
    <row r="21" spans="1:12" ht="15" customHeight="1">
      <c r="A21" s="17" t="s">
        <v>20</v>
      </c>
      <c r="B21" s="29">
        <f>'Расчет дотаций'!P23</f>
        <v>1609.1999999999971</v>
      </c>
      <c r="C21" s="33">
        <f>'Расчет дотаций'!B23-1</f>
        <v>0</v>
      </c>
      <c r="D21" s="33">
        <f>C21*'Расчет дотаций'!C23</f>
        <v>0</v>
      </c>
      <c r="E21" s="32">
        <f t="shared" si="4"/>
        <v>0</v>
      </c>
      <c r="F21" s="33">
        <f>'Расчет дотаций'!F23-1</f>
        <v>8.5703094398746682E-2</v>
      </c>
      <c r="G21" s="33">
        <f>F21*'Расчет дотаций'!G23</f>
        <v>0.85703094398746682</v>
      </c>
      <c r="H21" s="32">
        <f t="shared" si="5"/>
        <v>911.66233254664758</v>
      </c>
      <c r="I21" s="33">
        <f>'Расчет дотаций'!J23-1</f>
        <v>4.3715846994535568E-2</v>
      </c>
      <c r="J21" s="33">
        <f>I21*'Расчет дотаций'!K23</f>
        <v>0.65573770491803351</v>
      </c>
      <c r="K21" s="32">
        <f t="shared" si="6"/>
        <v>697.53766745334951</v>
      </c>
      <c r="L21" s="31">
        <f t="shared" si="3"/>
        <v>1.5127686489055003</v>
      </c>
    </row>
    <row r="22" spans="1:12" ht="15" customHeight="1">
      <c r="A22" s="17" t="s">
        <v>21</v>
      </c>
      <c r="B22" s="29">
        <f>'Расчет дотаций'!P24</f>
        <v>908.5</v>
      </c>
      <c r="C22" s="33">
        <f>'Расчет дотаций'!B24-1</f>
        <v>0</v>
      </c>
      <c r="D22" s="33">
        <f>C22*'Расчет дотаций'!C24</f>
        <v>0</v>
      </c>
      <c r="E22" s="32">
        <f t="shared" si="4"/>
        <v>0</v>
      </c>
      <c r="F22" s="33">
        <f>'Расчет дотаций'!F24-1</f>
        <v>0.10839978734715583</v>
      </c>
      <c r="G22" s="33">
        <f>F22*'Расчет дотаций'!G24</f>
        <v>1.0839978734715583</v>
      </c>
      <c r="H22" s="32">
        <f t="shared" si="5"/>
        <v>1403.201466253021</v>
      </c>
      <c r="I22" s="33">
        <f>'Расчет дотаций'!J24-1</f>
        <v>-2.5477707006369421E-2</v>
      </c>
      <c r="J22" s="33">
        <f>I22*'Расчет дотаций'!K24</f>
        <v>-0.38216560509554132</v>
      </c>
      <c r="K22" s="32">
        <f t="shared" si="6"/>
        <v>-494.70146625302095</v>
      </c>
      <c r="L22" s="31">
        <f t="shared" si="3"/>
        <v>0.70183226837601698</v>
      </c>
    </row>
    <row r="23" spans="1:12" ht="15" customHeight="1">
      <c r="A23" s="17" t="s">
        <v>22</v>
      </c>
      <c r="B23" s="29">
        <f>'Расчет дотаций'!P25</f>
        <v>1151.5999999999985</v>
      </c>
      <c r="C23" s="33">
        <f>'Расчет дотаций'!B25-1</f>
        <v>0</v>
      </c>
      <c r="D23" s="33">
        <f>C23*'Расчет дотаций'!C25</f>
        <v>0</v>
      </c>
      <c r="E23" s="32">
        <f t="shared" si="4"/>
        <v>0</v>
      </c>
      <c r="F23" s="33">
        <f>'Расчет дотаций'!F25-1</f>
        <v>8.5455504748505051E-2</v>
      </c>
      <c r="G23" s="33">
        <f>F23*'Расчет дотаций'!G25</f>
        <v>0.85455504748505051</v>
      </c>
      <c r="H23" s="32">
        <f t="shared" si="5"/>
        <v>1050.808543572155</v>
      </c>
      <c r="I23" s="33">
        <f>'Расчет дотаций'!J25-1</f>
        <v>5.464480874316946E-3</v>
      </c>
      <c r="J23" s="33">
        <f>I23*'Расчет дотаций'!K25</f>
        <v>8.1967213114754189E-2</v>
      </c>
      <c r="K23" s="32">
        <f t="shared" si="6"/>
        <v>100.7914564278436</v>
      </c>
      <c r="L23" s="31">
        <f t="shared" si="3"/>
        <v>0.9365222605998047</v>
      </c>
    </row>
    <row r="24" spans="1:12" ht="15" customHeight="1">
      <c r="A24" s="17" t="s">
        <v>23</v>
      </c>
      <c r="B24" s="29">
        <f>'Расчет дотаций'!P26</f>
        <v>8202.5</v>
      </c>
      <c r="C24" s="33">
        <f>'Расчет дотаций'!B26-1</f>
        <v>0</v>
      </c>
      <c r="D24" s="33">
        <f>C24*'Расчет дотаций'!C26</f>
        <v>0</v>
      </c>
      <c r="E24" s="32">
        <f t="shared" si="4"/>
        <v>0</v>
      </c>
      <c r="F24" s="33">
        <f>'Расчет дотаций'!F26-1</f>
        <v>0.10508368496497145</v>
      </c>
      <c r="G24" s="33">
        <f>F24*'Расчет дотаций'!G26</f>
        <v>1.0508368496497145</v>
      </c>
      <c r="H24" s="32">
        <f t="shared" si="5"/>
        <v>3075.4654977536447</v>
      </c>
      <c r="I24" s="33">
        <f>'Расчет дотаций'!J26-1</f>
        <v>0.11678832116788329</v>
      </c>
      <c r="J24" s="33">
        <f>I24*'Расчет дотаций'!K26</f>
        <v>1.7518248175182494</v>
      </c>
      <c r="K24" s="32">
        <f t="shared" si="6"/>
        <v>5127.0345022463544</v>
      </c>
      <c r="L24" s="31">
        <f t="shared" si="3"/>
        <v>2.8026616671679641</v>
      </c>
    </row>
    <row r="25" spans="1:12" ht="15" customHeight="1">
      <c r="A25" s="17" t="s">
        <v>24</v>
      </c>
      <c r="B25" s="29">
        <f>'Расчет дотаций'!P27</f>
        <v>1222.0999999999985</v>
      </c>
      <c r="C25" s="33">
        <f>'Расчет дотаций'!B27-1</f>
        <v>0</v>
      </c>
      <c r="D25" s="33">
        <f>C25*'Расчет дотаций'!C27</f>
        <v>0</v>
      </c>
      <c r="E25" s="32">
        <f t="shared" si="4"/>
        <v>0</v>
      </c>
      <c r="F25" s="33">
        <f>'Расчет дотаций'!F27-1</f>
        <v>0.18456295108259835</v>
      </c>
      <c r="G25" s="33">
        <f>F25*'Расчет дотаций'!G27</f>
        <v>1.8456295108259835</v>
      </c>
      <c r="H25" s="32">
        <f t="shared" si="5"/>
        <v>1011.3435658078519</v>
      </c>
      <c r="I25" s="33">
        <f>'Расчет дотаций'!J27-1</f>
        <v>2.564102564102555E-2</v>
      </c>
      <c r="J25" s="33">
        <f>I25*'Расчет дотаций'!K27</f>
        <v>0.38461538461538325</v>
      </c>
      <c r="K25" s="32">
        <f t="shared" si="6"/>
        <v>210.75643419214663</v>
      </c>
      <c r="L25" s="31">
        <f t="shared" si="3"/>
        <v>2.2302448954413667</v>
      </c>
    </row>
    <row r="26" spans="1:12" ht="15" customHeight="1">
      <c r="A26" s="17" t="s">
        <v>25</v>
      </c>
      <c r="B26" s="29">
        <f>'Расчет дотаций'!P28</f>
        <v>2741</v>
      </c>
      <c r="C26" s="33">
        <f>'Расчет дотаций'!B28-1</f>
        <v>0</v>
      </c>
      <c r="D26" s="33">
        <f>C26*'Расчет дотаций'!C28</f>
        <v>0</v>
      </c>
      <c r="E26" s="32">
        <f t="shared" si="4"/>
        <v>0</v>
      </c>
      <c r="F26" s="33">
        <f>'Расчет дотаций'!F28-1</f>
        <v>0.11249520889229592</v>
      </c>
      <c r="G26" s="33">
        <f>F26*'Расчет дотаций'!G28</f>
        <v>1.1249520889229592</v>
      </c>
      <c r="H26" s="32">
        <f t="shared" si="5"/>
        <v>1275.1955562236094</v>
      </c>
      <c r="I26" s="33">
        <f>'Расчет дотаций'!J28-1</f>
        <v>8.6206896551724199E-2</v>
      </c>
      <c r="J26" s="33">
        <f>I26*'Расчет дотаций'!K28</f>
        <v>1.293103448275863</v>
      </c>
      <c r="K26" s="32">
        <f t="shared" si="6"/>
        <v>1465.8044437763904</v>
      </c>
      <c r="L26" s="31">
        <f t="shared" si="3"/>
        <v>2.4180555371988222</v>
      </c>
    </row>
    <row r="27" spans="1:12" ht="15" customHeight="1">
      <c r="A27" s="17" t="s">
        <v>26</v>
      </c>
      <c r="B27" s="29">
        <f>'Расчет дотаций'!P29</f>
        <v>1162.2000000000044</v>
      </c>
      <c r="C27" s="33">
        <f>'Расчет дотаций'!B29-1</f>
        <v>0</v>
      </c>
      <c r="D27" s="33">
        <f>C27*'Расчет дотаций'!C29</f>
        <v>0</v>
      </c>
      <c r="E27" s="32">
        <f t="shared" si="4"/>
        <v>0</v>
      </c>
      <c r="F27" s="33">
        <f>'Расчет дотаций'!F29-1</f>
        <v>0.1490525409130059</v>
      </c>
      <c r="G27" s="33">
        <f>F27*'Расчет дотаций'!G29</f>
        <v>1.490525409130059</v>
      </c>
      <c r="H27" s="32">
        <f t="shared" si="5"/>
        <v>1355.7235896075267</v>
      </c>
      <c r="I27" s="33">
        <f>'Расчет дотаций'!J29-1</f>
        <v>-1.4184397163120588E-2</v>
      </c>
      <c r="J27" s="33">
        <f>I27*'Расчет дотаций'!K29</f>
        <v>-0.21276595744680882</v>
      </c>
      <c r="K27" s="32">
        <f t="shared" si="6"/>
        <v>-193.52358960752238</v>
      </c>
      <c r="L27" s="31">
        <f t="shared" si="3"/>
        <v>1.2777594516832502</v>
      </c>
    </row>
    <row r="28" spans="1:12" ht="15" customHeight="1">
      <c r="A28" s="17" t="s">
        <v>27</v>
      </c>
      <c r="B28" s="29">
        <f>'Расчет дотаций'!P30</f>
        <v>4511.1999999999971</v>
      </c>
      <c r="C28" s="33">
        <f>'Расчет дотаций'!B30-1</f>
        <v>0</v>
      </c>
      <c r="D28" s="33">
        <f>C28*'Расчет дотаций'!C30</f>
        <v>0</v>
      </c>
      <c r="E28" s="32">
        <f t="shared" si="4"/>
        <v>0</v>
      </c>
      <c r="F28" s="33">
        <f>'Расчет дотаций'!F30-1</f>
        <v>0.16971459488705531</v>
      </c>
      <c r="G28" s="33">
        <f>F28*'Расчет дотаций'!G30</f>
        <v>1.6971459488705531</v>
      </c>
      <c r="H28" s="32">
        <f t="shared" si="5"/>
        <v>1506.8314890041597</v>
      </c>
      <c r="I28" s="33">
        <f>'Расчет дотаций'!J30-1</f>
        <v>0.22558823529411764</v>
      </c>
      <c r="J28" s="33">
        <f>I28*'Расчет дотаций'!K30</f>
        <v>3.3838235294117647</v>
      </c>
      <c r="K28" s="32">
        <f t="shared" si="6"/>
        <v>3004.3685109958369</v>
      </c>
      <c r="L28" s="31">
        <f t="shared" si="3"/>
        <v>5.0809694782823183</v>
      </c>
    </row>
    <row r="29" spans="1:12" ht="15" customHeight="1">
      <c r="A29" s="17" t="s">
        <v>28</v>
      </c>
      <c r="B29" s="29">
        <f>'Расчет дотаций'!P31</f>
        <v>2562.9000000000015</v>
      </c>
      <c r="C29" s="33">
        <f>'Расчет дотаций'!B31-1</f>
        <v>0</v>
      </c>
      <c r="D29" s="33">
        <f>C29*'Расчет дотаций'!C31</f>
        <v>0</v>
      </c>
      <c r="E29" s="32">
        <f t="shared" si="4"/>
        <v>0</v>
      </c>
      <c r="F29" s="33">
        <f>'Расчет дотаций'!F31-1</f>
        <v>6.1107419712070898E-2</v>
      </c>
      <c r="G29" s="33">
        <f>F29*'Расчет дотаций'!G31</f>
        <v>0.61107419712070898</v>
      </c>
      <c r="H29" s="32">
        <f t="shared" si="5"/>
        <v>1091.1841397402727</v>
      </c>
      <c r="I29" s="33">
        <f>'Расчет дотаций'!J31-1</f>
        <v>5.4945054945054972E-2</v>
      </c>
      <c r="J29" s="33">
        <f>I29*'Расчет дотаций'!K31</f>
        <v>0.82417582417582458</v>
      </c>
      <c r="K29" s="32">
        <f t="shared" si="6"/>
        <v>1471.715860259729</v>
      </c>
      <c r="L29" s="31">
        <f t="shared" si="3"/>
        <v>1.4352500212965336</v>
      </c>
    </row>
    <row r="30" spans="1:12" ht="15" customHeight="1">
      <c r="A30" s="17" t="s">
        <v>29</v>
      </c>
      <c r="B30" s="29">
        <f>'Расчет дотаций'!P32</f>
        <v>2496.3000000000029</v>
      </c>
      <c r="C30" s="33">
        <f>'Расчет дотаций'!B32-1</f>
        <v>0</v>
      </c>
      <c r="D30" s="33">
        <f>C30*'Расчет дотаций'!C32</f>
        <v>0</v>
      </c>
      <c r="E30" s="32">
        <f t="shared" si="4"/>
        <v>0</v>
      </c>
      <c r="F30" s="33">
        <f>'Расчет дотаций'!F32-1</f>
        <v>0.13960176991150441</v>
      </c>
      <c r="G30" s="33">
        <f>F30*'Расчет дотаций'!G32</f>
        <v>1.3960176991150441</v>
      </c>
      <c r="H30" s="32">
        <f t="shared" si="5"/>
        <v>2111.7215274148502</v>
      </c>
      <c r="I30" s="33">
        <f>'Расчет дотаций'!J32-1</f>
        <v>1.6949152542372836E-2</v>
      </c>
      <c r="J30" s="33">
        <f>I30*'Расчет дотаций'!K32</f>
        <v>0.25423728813559254</v>
      </c>
      <c r="K30" s="32">
        <f t="shared" si="6"/>
        <v>384.57847258515261</v>
      </c>
      <c r="L30" s="31">
        <f t="shared" si="3"/>
        <v>1.6502549872506367</v>
      </c>
    </row>
    <row r="31" spans="1:12" ht="15" customHeight="1">
      <c r="A31" s="17" t="s">
        <v>30</v>
      </c>
      <c r="B31" s="29">
        <f>'Расчет дотаций'!P33</f>
        <v>-1260.5</v>
      </c>
      <c r="C31" s="33">
        <f>'Расчет дотаций'!B33-1</f>
        <v>0</v>
      </c>
      <c r="D31" s="33">
        <f>C31*'Расчет дотаций'!C33</f>
        <v>0</v>
      </c>
      <c r="E31" s="32">
        <f t="shared" si="4"/>
        <v>0</v>
      </c>
      <c r="F31" s="33">
        <f>'Расчет дотаций'!F33-1</f>
        <v>2.7626617751961735E-2</v>
      </c>
      <c r="G31" s="33">
        <f>F31*'Расчет дотаций'!G33</f>
        <v>0.27626617751961735</v>
      </c>
      <c r="H31" s="32">
        <f t="shared" si="5"/>
        <v>325.13610422359369</v>
      </c>
      <c r="I31" s="33">
        <f>'Расчет дотаций'!J33-1</f>
        <v>-8.9820359281437168E-2</v>
      </c>
      <c r="J31" s="33">
        <f>I31*'Расчет дотаций'!K33</f>
        <v>-1.3473053892215576</v>
      </c>
      <c r="K31" s="32">
        <f t="shared" si="6"/>
        <v>-1585.6361042235937</v>
      </c>
      <c r="L31" s="31">
        <f t="shared" si="3"/>
        <v>-1.0710392117019403</v>
      </c>
    </row>
    <row r="32" spans="1:12" ht="15" customHeight="1">
      <c r="A32" s="17" t="s">
        <v>31</v>
      </c>
      <c r="B32" s="29">
        <f>'Расчет дотаций'!P34</f>
        <v>-71.5</v>
      </c>
      <c r="C32" s="33">
        <f>'Расчет дотаций'!B34-1</f>
        <v>0</v>
      </c>
      <c r="D32" s="33">
        <f>C32*'Расчет дотаций'!C34</f>
        <v>0</v>
      </c>
      <c r="E32" s="32">
        <f t="shared" si="4"/>
        <v>0</v>
      </c>
      <c r="F32" s="33">
        <f>'Расчет дотаций'!F34-1</f>
        <v>1.2232569846463592E-2</v>
      </c>
      <c r="G32" s="33">
        <f>F32*'Расчет дотаций'!G34</f>
        <v>0.12232569846463592</v>
      </c>
      <c r="H32" s="32">
        <f t="shared" si="5"/>
        <v>167.89785943030236</v>
      </c>
      <c r="I32" s="33">
        <f>'Расчет дотаций'!J34-1</f>
        <v>-1.1627906976744207E-2</v>
      </c>
      <c r="J32" s="33">
        <f>I32*'Расчет дотаций'!K34</f>
        <v>-0.1744186046511631</v>
      </c>
      <c r="K32" s="32">
        <f t="shared" si="6"/>
        <v>-239.39785943030239</v>
      </c>
      <c r="L32" s="31">
        <f t="shared" si="3"/>
        <v>-5.2092906186527177E-2</v>
      </c>
    </row>
    <row r="33" spans="1:13" ht="15" customHeight="1">
      <c r="A33" s="17" t="s">
        <v>1</v>
      </c>
      <c r="B33" s="29">
        <f>'Расчет дотаций'!P35</f>
        <v>5694.8999999999942</v>
      </c>
      <c r="C33" s="33">
        <f>'Расчет дотаций'!B35-1</f>
        <v>0</v>
      </c>
      <c r="D33" s="33">
        <f>C33*'Расчет дотаций'!C35</f>
        <v>0</v>
      </c>
      <c r="E33" s="32">
        <f t="shared" si="4"/>
        <v>0</v>
      </c>
      <c r="F33" s="33">
        <f>'Расчет дотаций'!F35-1</f>
        <v>7.3049645390070861E-2</v>
      </c>
      <c r="G33" s="33">
        <f>F33*'Расчет дотаций'!G35</f>
        <v>0.73049645390070861</v>
      </c>
      <c r="H33" s="32">
        <f t="shared" si="5"/>
        <v>1192.7419404033888</v>
      </c>
      <c r="I33" s="33">
        <f>'Расчет дотаций'!J35-1</f>
        <v>0.18382352941176472</v>
      </c>
      <c r="J33" s="33">
        <f>I33*'Расчет дотаций'!K35</f>
        <v>2.757352941176471</v>
      </c>
      <c r="K33" s="32">
        <f t="shared" si="6"/>
        <v>4502.1580595966052</v>
      </c>
      <c r="L33" s="31">
        <f t="shared" si="3"/>
        <v>3.4878493950771796</v>
      </c>
    </row>
    <row r="34" spans="1:13" ht="15" customHeight="1">
      <c r="A34" s="17" t="s">
        <v>32</v>
      </c>
      <c r="B34" s="29">
        <f>'Расчет дотаций'!P36</f>
        <v>3056.5</v>
      </c>
      <c r="C34" s="33">
        <f>'Расчет дотаций'!B36-1</f>
        <v>0</v>
      </c>
      <c r="D34" s="33">
        <f>C34*'Расчет дотаций'!C36</f>
        <v>0</v>
      </c>
      <c r="E34" s="32">
        <f t="shared" si="4"/>
        <v>0</v>
      </c>
      <c r="F34" s="33">
        <f>'Расчет дотаций'!F36-1</f>
        <v>7.3007316133999467E-3</v>
      </c>
      <c r="G34" s="33">
        <f>F34*'Расчет дотаций'!G36</f>
        <v>7.3007316133999467E-2</v>
      </c>
      <c r="H34" s="32">
        <f t="shared" si="5"/>
        <v>85.504350526051837</v>
      </c>
      <c r="I34" s="33">
        <f>'Расчет дотаций'!J36-1</f>
        <v>0.16911764705882359</v>
      </c>
      <c r="J34" s="33">
        <f>I34*'Расчет дотаций'!K36</f>
        <v>2.5367647058823541</v>
      </c>
      <c r="K34" s="32">
        <f t="shared" si="6"/>
        <v>2970.9956494739481</v>
      </c>
      <c r="L34" s="31">
        <f t="shared" si="3"/>
        <v>2.6097720220163536</v>
      </c>
    </row>
    <row r="35" spans="1:13" ht="15" customHeight="1">
      <c r="A35" s="17" t="s">
        <v>33</v>
      </c>
      <c r="B35" s="29">
        <f>'Расчет дотаций'!P37</f>
        <v>190.5</v>
      </c>
      <c r="C35" s="33">
        <f>'Расчет дотаций'!B37-1</f>
        <v>0</v>
      </c>
      <c r="D35" s="33">
        <f>C35*'Расчет дотаций'!C37</f>
        <v>0</v>
      </c>
      <c r="E35" s="32">
        <f t="shared" si="4"/>
        <v>0</v>
      </c>
      <c r="F35" s="33">
        <f>'Расчет дотаций'!F37-1</f>
        <v>0.1222366036758995</v>
      </c>
      <c r="G35" s="33">
        <f>F35*'Расчет дотаций'!G37</f>
        <v>1.222366036758995</v>
      </c>
      <c r="H35" s="32">
        <f t="shared" si="5"/>
        <v>799.29800533137416</v>
      </c>
      <c r="I35" s="33">
        <f>'Расчет дотаций'!J37-1</f>
        <v>-6.2068965517241392E-2</v>
      </c>
      <c r="J35" s="33">
        <f>I35*'Расчет дотаций'!K37</f>
        <v>-0.93103448275862088</v>
      </c>
      <c r="K35" s="32">
        <f t="shared" si="6"/>
        <v>-608.79800533137404</v>
      </c>
      <c r="L35" s="31">
        <f t="shared" si="3"/>
        <v>0.29133155400037414</v>
      </c>
    </row>
    <row r="36" spans="1:13" ht="15" customHeight="1">
      <c r="A36" s="17" t="s">
        <v>34</v>
      </c>
      <c r="B36" s="29">
        <f>'Расчет дотаций'!P38</f>
        <v>3514.4000000000015</v>
      </c>
      <c r="C36" s="33">
        <f>'Расчет дотаций'!B38-1</f>
        <v>0</v>
      </c>
      <c r="D36" s="33">
        <f>C36*'Расчет дотаций'!C38</f>
        <v>0</v>
      </c>
      <c r="E36" s="32">
        <f t="shared" si="4"/>
        <v>0</v>
      </c>
      <c r="F36" s="33">
        <f>'Расчет дотаций'!F38-1</f>
        <v>5.1069747539580712E-2</v>
      </c>
      <c r="G36" s="33">
        <f>F36*'Расчет дотаций'!G38</f>
        <v>0.51069747539580712</v>
      </c>
      <c r="H36" s="32">
        <f t="shared" si="5"/>
        <v>833.03209142316234</v>
      </c>
      <c r="I36" s="33">
        <f>'Расчет дотаций'!J38-1</f>
        <v>0.1095890410958904</v>
      </c>
      <c r="J36" s="33">
        <f>I36*'Расчет дотаций'!K38</f>
        <v>1.6438356164383561</v>
      </c>
      <c r="K36" s="32">
        <f t="shared" si="6"/>
        <v>2681.367908576839</v>
      </c>
      <c r="L36" s="31">
        <f t="shared" si="3"/>
        <v>2.1545330918341632</v>
      </c>
    </row>
    <row r="37" spans="1:13" ht="15" customHeight="1">
      <c r="A37" s="17" t="s">
        <v>35</v>
      </c>
      <c r="B37" s="29">
        <f>'Расчет дотаций'!P39</f>
        <v>-1327.8000000000029</v>
      </c>
      <c r="C37" s="33">
        <f>'Расчет дотаций'!B39-1</f>
        <v>0</v>
      </c>
      <c r="D37" s="33">
        <f>C37*'Расчет дотаций'!C39</f>
        <v>0</v>
      </c>
      <c r="E37" s="32">
        <f t="shared" si="4"/>
        <v>0</v>
      </c>
      <c r="F37" s="33">
        <f>'Расчет дотаций'!F39-1</f>
        <v>9.8759964570416248E-2</v>
      </c>
      <c r="G37" s="33">
        <f>F37*'Расчет дотаций'!G39</f>
        <v>0.98759964570416248</v>
      </c>
      <c r="H37" s="32">
        <f t="shared" si="5"/>
        <v>1459.26340671664</v>
      </c>
      <c r="I37" s="33">
        <f>'Расчет дотаций'!J39-1</f>
        <v>-0.12574850299401197</v>
      </c>
      <c r="J37" s="33">
        <f>I37*'Расчет дотаций'!K39</f>
        <v>-1.8862275449101795</v>
      </c>
      <c r="K37" s="32">
        <f t="shared" si="6"/>
        <v>-2787.0634067166429</v>
      </c>
      <c r="L37" s="31">
        <f t="shared" si="3"/>
        <v>-0.89862789920601704</v>
      </c>
    </row>
    <row r="38" spans="1:13" ht="15" customHeight="1">
      <c r="A38" s="17" t="s">
        <v>36</v>
      </c>
      <c r="B38" s="29">
        <f>'Расчет дотаций'!P40</f>
        <v>5010.1999999999971</v>
      </c>
      <c r="C38" s="33">
        <f>'Расчет дотаций'!B40-1</f>
        <v>0</v>
      </c>
      <c r="D38" s="33">
        <f>C38*'Расчет дотаций'!C40</f>
        <v>0</v>
      </c>
      <c r="E38" s="32">
        <f t="shared" si="4"/>
        <v>0</v>
      </c>
      <c r="F38" s="33">
        <f>'Расчет дотаций'!F40-1</f>
        <v>8.3285759594037501E-2</v>
      </c>
      <c r="G38" s="33">
        <f>F38*'Расчет дотаций'!G40</f>
        <v>0.83285759594037501</v>
      </c>
      <c r="H38" s="32">
        <f t="shared" si="5"/>
        <v>1275.9409345205258</v>
      </c>
      <c r="I38" s="33">
        <f>'Расчет дотаций'!J40-1</f>
        <v>0.16250000000000009</v>
      </c>
      <c r="J38" s="33">
        <f>I38*'Расчет дотаций'!K40</f>
        <v>2.4375000000000013</v>
      </c>
      <c r="K38" s="32">
        <f t="shared" si="6"/>
        <v>3734.2590654794712</v>
      </c>
      <c r="L38" s="31">
        <f t="shared" si="3"/>
        <v>3.2703575959403763</v>
      </c>
    </row>
    <row r="39" spans="1:13" ht="15" customHeight="1">
      <c r="A39" s="17" t="s">
        <v>37</v>
      </c>
      <c r="B39" s="29">
        <f>'Расчет дотаций'!P41</f>
        <v>-694.89999999999418</v>
      </c>
      <c r="C39" s="33">
        <f>'Расчет дотаций'!B41-1</f>
        <v>0</v>
      </c>
      <c r="D39" s="33">
        <f>C39*'Расчет дотаций'!C41</f>
        <v>0</v>
      </c>
      <c r="E39" s="32">
        <f t="shared" si="4"/>
        <v>0</v>
      </c>
      <c r="F39" s="33">
        <f>'Расчет дотаций'!F41-1</f>
        <v>4.7412139227963612E-2</v>
      </c>
      <c r="G39" s="33">
        <f>F39*'Расчет дотаций'!G41</f>
        <v>0.47412139227963612</v>
      </c>
      <c r="H39" s="32">
        <f t="shared" si="5"/>
        <v>1171.3368972344879</v>
      </c>
      <c r="I39" s="33">
        <f>'Расчет дотаций'!J41-1</f>
        <v>-5.0359712230215847E-2</v>
      </c>
      <c r="J39" s="33">
        <f>I39*'Расчет дотаций'!K41</f>
        <v>-0.75539568345323771</v>
      </c>
      <c r="K39" s="32">
        <f t="shared" si="6"/>
        <v>-1866.2368972344821</v>
      </c>
      <c r="L39" s="31">
        <f t="shared" si="3"/>
        <v>-0.28127429117360159</v>
      </c>
    </row>
    <row r="40" spans="1:13" ht="15" customHeight="1">
      <c r="A40" s="17" t="s">
        <v>38</v>
      </c>
      <c r="B40" s="29">
        <f>'Расчет дотаций'!P42</f>
        <v>2283.0999999999985</v>
      </c>
      <c r="C40" s="33">
        <f>'Расчет дотаций'!B42-1</f>
        <v>0</v>
      </c>
      <c r="D40" s="33">
        <f>C40*'Расчет дотаций'!C42</f>
        <v>0</v>
      </c>
      <c r="E40" s="32">
        <f t="shared" si="4"/>
        <v>0</v>
      </c>
      <c r="F40" s="33">
        <f>'Расчет дотаций'!F42-1</f>
        <v>6.9215000602918186E-2</v>
      </c>
      <c r="G40" s="33">
        <f>F40*'Расчет дотаций'!G42</f>
        <v>0.69215000602918186</v>
      </c>
      <c r="H40" s="32">
        <f t="shared" si="5"/>
        <v>877.8643870783568</v>
      </c>
      <c r="I40" s="33">
        <f>'Расчет дотаций'!J42-1</f>
        <v>7.3863636363636465E-2</v>
      </c>
      <c r="J40" s="33">
        <f>I40*'Расчет дотаций'!K42</f>
        <v>1.107954545454547</v>
      </c>
      <c r="K40" s="32">
        <f t="shared" si="6"/>
        <v>1405.2356129216419</v>
      </c>
      <c r="L40" s="31">
        <f t="shared" si="3"/>
        <v>1.8001045514837288</v>
      </c>
    </row>
    <row r="41" spans="1:13" ht="15" customHeight="1">
      <c r="A41" s="17" t="s">
        <v>2</v>
      </c>
      <c r="B41" s="29">
        <f>'Расчет дотаций'!P43</f>
        <v>839.90000000000146</v>
      </c>
      <c r="C41" s="33">
        <f>'Расчет дотаций'!B43-1</f>
        <v>0</v>
      </c>
      <c r="D41" s="33">
        <f>C41*'Расчет дотаций'!C43</f>
        <v>0</v>
      </c>
      <c r="E41" s="32">
        <f t="shared" si="4"/>
        <v>0</v>
      </c>
      <c r="F41" s="33">
        <f>'Расчет дотаций'!F43-1</f>
        <v>2.5559015001415331E-2</v>
      </c>
      <c r="G41" s="33">
        <f>F41*'Расчет дотаций'!G43</f>
        <v>0.25559015001415331</v>
      </c>
      <c r="H41" s="32">
        <f t="shared" si="5"/>
        <v>302.29461192840211</v>
      </c>
      <c r="I41" s="33">
        <f>'Расчет дотаций'!J43-1</f>
        <v>3.0303030303030276E-2</v>
      </c>
      <c r="J41" s="33">
        <f>I41*'Расчет дотаций'!K43</f>
        <v>0.45454545454545414</v>
      </c>
      <c r="K41" s="32">
        <f t="shared" si="6"/>
        <v>537.60538807159935</v>
      </c>
      <c r="L41" s="31">
        <f t="shared" si="3"/>
        <v>0.71013560455960745</v>
      </c>
    </row>
    <row r="42" spans="1:13" ht="15" customHeight="1">
      <c r="A42" s="17" t="s">
        <v>39</v>
      </c>
      <c r="B42" s="29">
        <f>'Расчет дотаций'!P44</f>
        <v>828.59999999999854</v>
      </c>
      <c r="C42" s="33">
        <f>'Расчет дотаций'!B44-1</f>
        <v>0</v>
      </c>
      <c r="D42" s="33">
        <f>C42*'Расчет дотаций'!C44</f>
        <v>0</v>
      </c>
      <c r="E42" s="32">
        <f t="shared" si="4"/>
        <v>0</v>
      </c>
      <c r="F42" s="33">
        <f>'Расчет дотаций'!F44-1</f>
        <v>8.9810491623180555E-2</v>
      </c>
      <c r="G42" s="33">
        <f>F42*'Расчет дотаций'!G44</f>
        <v>0.89810491623180555</v>
      </c>
      <c r="H42" s="32">
        <f t="shared" si="5"/>
        <v>828.59999999999854</v>
      </c>
      <c r="I42" s="33">
        <f>'Расчет дотаций'!J44-1</f>
        <v>0</v>
      </c>
      <c r="J42" s="33">
        <f>I42*'Расчет дотаций'!K44</f>
        <v>0</v>
      </c>
      <c r="K42" s="32">
        <f>$B42*J42/$L42</f>
        <v>0</v>
      </c>
      <c r="L42" s="31">
        <f t="shared" si="3"/>
        <v>0.89810491623180555</v>
      </c>
    </row>
    <row r="43" spans="1:13" ht="15" customHeight="1">
      <c r="A43" s="17" t="s">
        <v>3</v>
      </c>
      <c r="B43" s="29">
        <f>'Расчет дотаций'!P45</f>
        <v>448.30000000000291</v>
      </c>
      <c r="C43" s="33">
        <f>'Расчет дотаций'!B45-1</f>
        <v>0</v>
      </c>
      <c r="D43" s="33">
        <f>C43*'Расчет дотаций'!C45</f>
        <v>0</v>
      </c>
      <c r="E43" s="32">
        <f t="shared" si="4"/>
        <v>0</v>
      </c>
      <c r="F43" s="33">
        <f>'Расчет дотаций'!F45-1</f>
        <v>2.8503388899065785E-2</v>
      </c>
      <c r="G43" s="33">
        <f>F43*'Расчет дотаций'!G45</f>
        <v>0.28503388899065785</v>
      </c>
      <c r="H43" s="32">
        <f t="shared" si="5"/>
        <v>269.74276875483559</v>
      </c>
      <c r="I43" s="33">
        <f>'Расчет дотаций'!J45-1</f>
        <v>1.2578616352201255E-2</v>
      </c>
      <c r="J43" s="33">
        <f>I43*'Расчет дотаций'!K45</f>
        <v>0.18867924528301883</v>
      </c>
      <c r="K43" s="32">
        <f t="shared" si="6"/>
        <v>178.55723124516732</v>
      </c>
      <c r="L43" s="31">
        <f t="shared" si="3"/>
        <v>0.47371313427367667</v>
      </c>
    </row>
    <row r="44" spans="1:13" ht="15" customHeight="1">
      <c r="A44" s="17" t="s">
        <v>40</v>
      </c>
      <c r="B44" s="29">
        <f>'Расчет дотаций'!P46</f>
        <v>2142.4000000000015</v>
      </c>
      <c r="C44" s="33">
        <f>'Расчет дотаций'!B46-1</f>
        <v>0</v>
      </c>
      <c r="D44" s="33">
        <f>C44*'Расчет дотаций'!C46</f>
        <v>0</v>
      </c>
      <c r="E44" s="32">
        <f t="shared" si="4"/>
        <v>0</v>
      </c>
      <c r="F44" s="33">
        <f>'Расчет дотаций'!F46-1</f>
        <v>-4.9292307692307746E-2</v>
      </c>
      <c r="G44" s="33">
        <f>F44*'Расчет дотаций'!G46</f>
        <v>-0.49292307692307746</v>
      </c>
      <c r="H44" s="32">
        <f t="shared" si="5"/>
        <v>-764.09524127567374</v>
      </c>
      <c r="I44" s="33">
        <f>'Расчет дотаций'!J46-1</f>
        <v>0.125</v>
      </c>
      <c r="J44" s="33">
        <f>I44*'Расчет дотаций'!K46</f>
        <v>1.875</v>
      </c>
      <c r="K44" s="32">
        <f t="shared" si="6"/>
        <v>2906.4952412756752</v>
      </c>
      <c r="L44" s="31">
        <f>D44+G44+J44</f>
        <v>1.3820769230769225</v>
      </c>
    </row>
    <row r="45" spans="1:13" s="27" customFormat="1" ht="15" customHeight="1">
      <c r="A45" s="26" t="s">
        <v>45</v>
      </c>
      <c r="B45" s="30">
        <f>B6+B17</f>
        <v>42100.000000000007</v>
      </c>
      <c r="C45" s="30"/>
      <c r="D45" s="30"/>
      <c r="E45" s="30">
        <f>E6+E17</f>
        <v>0</v>
      </c>
      <c r="F45" s="30"/>
      <c r="G45" s="30"/>
      <c r="H45" s="30">
        <f>H6+H17</f>
        <v>200.27336104698406</v>
      </c>
      <c r="I45" s="30"/>
      <c r="J45" s="30"/>
      <c r="K45" s="30">
        <f>K6+K17</f>
        <v>41899.726638953027</v>
      </c>
      <c r="L45" s="30"/>
      <c r="M45" s="11"/>
    </row>
  </sheetData>
  <mergeCells count="7">
    <mergeCell ref="A1:L1"/>
    <mergeCell ref="A3:A4"/>
    <mergeCell ref="B3:B4"/>
    <mergeCell ref="L3:L4"/>
    <mergeCell ref="C3:E3"/>
    <mergeCell ref="F3:H3"/>
    <mergeCell ref="I3:K3"/>
  </mergeCells>
  <printOptions horizontalCentered="1"/>
  <pageMargins left="0.19685039370078741" right="0.19685039370078741" top="0.31496062992125984" bottom="0.15748031496062992" header="0.15748031496062992" footer="0.15748031496062992"/>
  <pageSetup paperSize="8" scale="95" fitToHeight="0" orientation="landscape" r:id="rId1"/>
  <headerFooter differentFirst="1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3</vt:i4>
      </vt:variant>
    </vt:vector>
  </HeadingPairs>
  <TitlesOfParts>
    <vt:vector size="5" baseType="lpstr">
      <vt:lpstr>Расчет дотаций</vt:lpstr>
      <vt:lpstr>Плюсы и минусы</vt:lpstr>
      <vt:lpstr>'Плюсы и минусы'!Заголовки_для_печати</vt:lpstr>
      <vt:lpstr>'Расчет дотаций'!Заголовки_для_печати</vt:lpstr>
      <vt:lpstr>'Расчет дотаций'!Область_печати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kozlovaoi</dc:creator>
  <cp:lastModifiedBy>Радченко</cp:lastModifiedBy>
  <cp:lastPrinted>2023-11-20T06:52:56Z</cp:lastPrinted>
  <dcterms:created xsi:type="dcterms:W3CDTF">2010-02-05T14:48:49Z</dcterms:created>
  <dcterms:modified xsi:type="dcterms:W3CDTF">2023-11-20T07:11:37Z</dcterms:modified>
</cp:coreProperties>
</file>