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дотаций'!$A$1:$A$47</definedName>
    <definedName name="_xlnm.Print_Titles" localSheetId="1">'Плюсы и минусы'!$3:$4</definedName>
    <definedName name="_xlnm.Print_Titles" localSheetId="0">'Расчет дотаций'!$A:$A,'Расчет дотаций'!$3:$8</definedName>
    <definedName name="_xlnm.Print_Area" localSheetId="0">'Расчет дотаций'!$A$1:$BF$51</definedName>
  </definedNames>
  <calcPr calcId="125725"/>
</workbook>
</file>

<file path=xl/calcChain.xml><?xml version="1.0" encoding="utf-8"?>
<calcChain xmlns="http://schemas.openxmlformats.org/spreadsheetml/2006/main">
  <c r="BF47" i="7"/>
  <c r="BF46"/>
  <c r="BF45"/>
  <c r="BF44"/>
  <c r="BF43"/>
  <c r="BF42"/>
  <c r="BF41"/>
  <c r="BF40"/>
  <c r="BF39"/>
  <c r="BF38"/>
  <c r="BF37"/>
  <c r="BF36"/>
  <c r="BF35"/>
  <c r="BF34"/>
  <c r="BF33"/>
  <c r="BF32"/>
  <c r="BF31"/>
  <c r="BF30"/>
  <c r="BF29"/>
  <c r="BF28"/>
  <c r="BF27"/>
  <c r="BF26"/>
  <c r="BF25"/>
  <c r="BF24"/>
  <c r="BF23"/>
  <c r="BF22"/>
  <c r="BF21"/>
  <c r="BF15"/>
  <c r="BF16"/>
  <c r="BF17"/>
  <c r="BF18"/>
  <c r="BF19"/>
  <c r="BF11"/>
  <c r="BF12"/>
  <c r="BF13"/>
  <c r="BF14"/>
  <c r="BF10"/>
  <c r="BA47"/>
  <c r="BA46"/>
  <c r="BA45"/>
  <c r="BA44"/>
  <c r="BA43"/>
  <c r="BA42"/>
  <c r="BA41"/>
  <c r="BA40"/>
  <c r="BA39"/>
  <c r="BA38"/>
  <c r="BA37"/>
  <c r="BA36"/>
  <c r="BA35"/>
  <c r="BA34"/>
  <c r="BA33"/>
  <c r="BA32"/>
  <c r="BA31"/>
  <c r="BA30"/>
  <c r="BA29"/>
  <c r="BA28"/>
  <c r="BA27"/>
  <c r="BA26"/>
  <c r="BA25"/>
  <c r="BA24"/>
  <c r="BA23"/>
  <c r="BA22"/>
  <c r="BA21"/>
  <c r="BA11"/>
  <c r="BA12"/>
  <c r="BA13"/>
  <c r="BA14"/>
  <c r="BA15"/>
  <c r="BA16"/>
  <c r="BA17"/>
  <c r="BA18"/>
  <c r="BA19"/>
  <c r="BA10"/>
  <c r="AN20" l="1"/>
  <c r="AN9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21"/>
  <c r="AN48" l="1"/>
  <c r="AH47" l="1"/>
  <c r="AH46"/>
  <c r="AH45"/>
  <c r="AH44"/>
  <c r="AH43"/>
  <c r="AH42"/>
  <c r="AH41"/>
  <c r="AH40"/>
  <c r="AH39"/>
  <c r="AH38"/>
  <c r="AH37"/>
  <c r="AH36"/>
  <c r="AH35"/>
  <c r="AH34"/>
  <c r="AH33"/>
  <c r="AH32"/>
  <c r="AH31"/>
  <c r="AH30"/>
  <c r="AH29"/>
  <c r="AH28"/>
  <c r="AH27"/>
  <c r="AH26"/>
  <c r="AH25"/>
  <c r="AH24"/>
  <c r="AH23"/>
  <c r="AH22"/>
  <c r="AH21"/>
  <c r="AH11"/>
  <c r="AH12"/>
  <c r="AH13"/>
  <c r="AH14"/>
  <c r="AH15"/>
  <c r="AH16"/>
  <c r="AH17"/>
  <c r="AH18"/>
  <c r="AH19"/>
  <c r="AH10"/>
  <c r="J46"/>
  <c r="J45"/>
  <c r="J47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1"/>
  <c r="J12"/>
  <c r="J13"/>
  <c r="J14"/>
  <c r="J15"/>
  <c r="J16"/>
  <c r="J17"/>
  <c r="J18"/>
  <c r="J19"/>
  <c r="J10"/>
  <c r="AD10"/>
  <c r="AD47"/>
  <c r="AD46"/>
  <c r="AD45"/>
  <c r="AD44"/>
  <c r="AD43"/>
  <c r="AD42"/>
  <c r="AD41"/>
  <c r="AD40"/>
  <c r="AD39"/>
  <c r="AD38"/>
  <c r="AD37"/>
  <c r="AD36"/>
  <c r="AD35"/>
  <c r="AD34"/>
  <c r="AD33"/>
  <c r="AD32"/>
  <c r="AD31"/>
  <c r="AD30"/>
  <c r="AD29"/>
  <c r="AD28"/>
  <c r="AD27"/>
  <c r="AD26"/>
  <c r="AD25"/>
  <c r="AD24"/>
  <c r="AD23"/>
  <c r="AD22"/>
  <c r="AD21"/>
  <c r="AD11"/>
  <c r="AD12"/>
  <c r="AD13"/>
  <c r="AD14"/>
  <c r="AD15"/>
  <c r="AD16"/>
  <c r="AD17"/>
  <c r="AD18"/>
  <c r="AD19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21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11"/>
  <c r="N12"/>
  <c r="N13"/>
  <c r="N14"/>
  <c r="N15"/>
  <c r="N16"/>
  <c r="N17"/>
  <c r="N18"/>
  <c r="N19"/>
  <c r="N10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11"/>
  <c r="F12"/>
  <c r="F13"/>
  <c r="F14"/>
  <c r="F15"/>
  <c r="F16"/>
  <c r="F17"/>
  <c r="F18"/>
  <c r="F19"/>
  <c r="F10"/>
  <c r="E9"/>
  <c r="E20"/>
  <c r="C44" i="8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AJ21" i="7" l="1"/>
  <c r="AJ29"/>
  <c r="AJ41"/>
  <c r="AJ24"/>
  <c r="AJ28"/>
  <c r="AJ32"/>
  <c r="AJ36"/>
  <c r="AJ40"/>
  <c r="AJ44"/>
  <c r="AJ25"/>
  <c r="AJ33"/>
  <c r="AJ37"/>
  <c r="AJ45"/>
  <c r="AJ10"/>
  <c r="AL10" s="1"/>
  <c r="AJ23"/>
  <c r="AJ27"/>
  <c r="AJ31"/>
  <c r="AJ35"/>
  <c r="AJ39"/>
  <c r="AJ43"/>
  <c r="AJ47"/>
  <c r="AJ22"/>
  <c r="AJ26"/>
  <c r="AJ30"/>
  <c r="AJ34"/>
  <c r="AJ38"/>
  <c r="AJ42"/>
  <c r="AJ46"/>
  <c r="BE48"/>
  <c r="BD48"/>
  <c r="BC48"/>
  <c r="BB48"/>
  <c r="AM10" l="1"/>
  <c r="AO10"/>
  <c r="AZ20"/>
  <c r="AZ9"/>
  <c r="AZ48" l="1"/>
  <c r="O19" i="8"/>
  <c r="P19" s="1"/>
  <c r="I8"/>
  <c r="J8" s="1"/>
  <c r="I7"/>
  <c r="J7" s="1"/>
  <c r="AA44"/>
  <c r="AB44" s="1"/>
  <c r="X44"/>
  <c r="Y44" s="1"/>
  <c r="U44"/>
  <c r="V44" s="1"/>
  <c r="O44"/>
  <c r="P44" s="1"/>
  <c r="L44"/>
  <c r="M44" s="1"/>
  <c r="AA43"/>
  <c r="AB43" s="1"/>
  <c r="X43"/>
  <c r="Y43" s="1"/>
  <c r="U43"/>
  <c r="V43" s="1"/>
  <c r="O43"/>
  <c r="P43" s="1"/>
  <c r="L43"/>
  <c r="M43" s="1"/>
  <c r="AA42"/>
  <c r="AB42" s="1"/>
  <c r="X42"/>
  <c r="Y42" s="1"/>
  <c r="U42"/>
  <c r="V42" s="1"/>
  <c r="O42"/>
  <c r="P42" s="1"/>
  <c r="L42"/>
  <c r="M42" s="1"/>
  <c r="AA41"/>
  <c r="AB41" s="1"/>
  <c r="X41"/>
  <c r="Y41" s="1"/>
  <c r="U41"/>
  <c r="V41" s="1"/>
  <c r="O41"/>
  <c r="P41" s="1"/>
  <c r="L41"/>
  <c r="M41" s="1"/>
  <c r="AA40"/>
  <c r="AB40" s="1"/>
  <c r="X40"/>
  <c r="Y40" s="1"/>
  <c r="U40"/>
  <c r="V40" s="1"/>
  <c r="O40"/>
  <c r="P40" s="1"/>
  <c r="L40"/>
  <c r="M40" s="1"/>
  <c r="AA39"/>
  <c r="AB39" s="1"/>
  <c r="X39"/>
  <c r="Y39" s="1"/>
  <c r="U39"/>
  <c r="V39" s="1"/>
  <c r="O39"/>
  <c r="P39" s="1"/>
  <c r="L39"/>
  <c r="M39" s="1"/>
  <c r="AA38"/>
  <c r="AB38" s="1"/>
  <c r="X38"/>
  <c r="Y38" s="1"/>
  <c r="U38"/>
  <c r="V38" s="1"/>
  <c r="O38"/>
  <c r="P38" s="1"/>
  <c r="L38"/>
  <c r="M38" s="1"/>
  <c r="AA37"/>
  <c r="AB37" s="1"/>
  <c r="X37"/>
  <c r="Y37" s="1"/>
  <c r="U37"/>
  <c r="V37" s="1"/>
  <c r="O37"/>
  <c r="P37" s="1"/>
  <c r="L37"/>
  <c r="M37" s="1"/>
  <c r="AA36"/>
  <c r="AB36" s="1"/>
  <c r="X36"/>
  <c r="Y36" s="1"/>
  <c r="U36"/>
  <c r="V36" s="1"/>
  <c r="O36"/>
  <c r="P36" s="1"/>
  <c r="L36"/>
  <c r="M36" s="1"/>
  <c r="AA35"/>
  <c r="AB35" s="1"/>
  <c r="X35"/>
  <c r="Y35" s="1"/>
  <c r="U35"/>
  <c r="V35" s="1"/>
  <c r="O35"/>
  <c r="P35" s="1"/>
  <c r="L35"/>
  <c r="M35" s="1"/>
  <c r="AA34"/>
  <c r="AB34" s="1"/>
  <c r="X34"/>
  <c r="Y34" s="1"/>
  <c r="U34"/>
  <c r="V34" s="1"/>
  <c r="O34"/>
  <c r="P34" s="1"/>
  <c r="L34"/>
  <c r="M34" s="1"/>
  <c r="AA33"/>
  <c r="AB33" s="1"/>
  <c r="X33"/>
  <c r="Y33" s="1"/>
  <c r="U33"/>
  <c r="V33" s="1"/>
  <c r="O33"/>
  <c r="P33" s="1"/>
  <c r="L33"/>
  <c r="M33" s="1"/>
  <c r="AA32"/>
  <c r="AB32" s="1"/>
  <c r="X32"/>
  <c r="Y32" s="1"/>
  <c r="U32"/>
  <c r="V32" s="1"/>
  <c r="O32"/>
  <c r="P32" s="1"/>
  <c r="L32"/>
  <c r="M32" s="1"/>
  <c r="AA31"/>
  <c r="AB31" s="1"/>
  <c r="X31"/>
  <c r="Y31" s="1"/>
  <c r="U31"/>
  <c r="V31" s="1"/>
  <c r="O31"/>
  <c r="P31" s="1"/>
  <c r="L31"/>
  <c r="M31" s="1"/>
  <c r="AA30"/>
  <c r="AB30" s="1"/>
  <c r="X30"/>
  <c r="Y30" s="1"/>
  <c r="U30"/>
  <c r="V30" s="1"/>
  <c r="O30"/>
  <c r="P30" s="1"/>
  <c r="L30"/>
  <c r="M30" s="1"/>
  <c r="AA29"/>
  <c r="AB29" s="1"/>
  <c r="X29"/>
  <c r="Y29" s="1"/>
  <c r="U29"/>
  <c r="V29" s="1"/>
  <c r="O29"/>
  <c r="P29" s="1"/>
  <c r="L29"/>
  <c r="M29" s="1"/>
  <c r="AA28"/>
  <c r="AB28" s="1"/>
  <c r="X28"/>
  <c r="Y28" s="1"/>
  <c r="U28"/>
  <c r="V28" s="1"/>
  <c r="O28"/>
  <c r="P28" s="1"/>
  <c r="L28"/>
  <c r="M28" s="1"/>
  <c r="AA27"/>
  <c r="AB27" s="1"/>
  <c r="X27"/>
  <c r="Y27" s="1"/>
  <c r="U27"/>
  <c r="V27" s="1"/>
  <c r="O27"/>
  <c r="P27" s="1"/>
  <c r="L27"/>
  <c r="M27" s="1"/>
  <c r="AA26"/>
  <c r="AB26" s="1"/>
  <c r="X26"/>
  <c r="Y26" s="1"/>
  <c r="U26"/>
  <c r="V26" s="1"/>
  <c r="O26"/>
  <c r="P26" s="1"/>
  <c r="L26"/>
  <c r="M26" s="1"/>
  <c r="AA25"/>
  <c r="AB25" s="1"/>
  <c r="X25"/>
  <c r="Y25" s="1"/>
  <c r="U25"/>
  <c r="V25" s="1"/>
  <c r="O25"/>
  <c r="P25" s="1"/>
  <c r="L25"/>
  <c r="M25" s="1"/>
  <c r="AA24"/>
  <c r="AB24" s="1"/>
  <c r="X24"/>
  <c r="Y24" s="1"/>
  <c r="U24"/>
  <c r="V24" s="1"/>
  <c r="O24"/>
  <c r="P24" s="1"/>
  <c r="L24"/>
  <c r="M24" s="1"/>
  <c r="AA23"/>
  <c r="AB23" s="1"/>
  <c r="X23"/>
  <c r="Y23" s="1"/>
  <c r="U23"/>
  <c r="V23" s="1"/>
  <c r="O23"/>
  <c r="P23" s="1"/>
  <c r="L23"/>
  <c r="M23" s="1"/>
  <c r="AA22"/>
  <c r="AB22" s="1"/>
  <c r="X22"/>
  <c r="Y22" s="1"/>
  <c r="U22"/>
  <c r="V22" s="1"/>
  <c r="O22"/>
  <c r="P22" s="1"/>
  <c r="L22"/>
  <c r="M22" s="1"/>
  <c r="AA21"/>
  <c r="AB21" s="1"/>
  <c r="X21"/>
  <c r="Y21" s="1"/>
  <c r="U21"/>
  <c r="V21" s="1"/>
  <c r="O21"/>
  <c r="P21" s="1"/>
  <c r="L21"/>
  <c r="M21" s="1"/>
  <c r="AA20"/>
  <c r="AB20" s="1"/>
  <c r="X20"/>
  <c r="Y20" s="1"/>
  <c r="U20"/>
  <c r="V20" s="1"/>
  <c r="O20"/>
  <c r="P20" s="1"/>
  <c r="L20"/>
  <c r="M20" s="1"/>
  <c r="AA19"/>
  <c r="AB19" s="1"/>
  <c r="X19"/>
  <c r="Y19" s="1"/>
  <c r="U19"/>
  <c r="V19" s="1"/>
  <c r="L19"/>
  <c r="M19" s="1"/>
  <c r="AA18"/>
  <c r="AB18" s="1"/>
  <c r="X18"/>
  <c r="Y18" s="1"/>
  <c r="U18"/>
  <c r="V18" s="1"/>
  <c r="O18"/>
  <c r="P18" s="1"/>
  <c r="L18"/>
  <c r="M18" s="1"/>
  <c r="AG20" i="7"/>
  <c r="AF20"/>
  <c r="AC20"/>
  <c r="AB20"/>
  <c r="Y20"/>
  <c r="Y48" s="1"/>
  <c r="X20"/>
  <c r="X48" s="1"/>
  <c r="U20"/>
  <c r="U48" s="1"/>
  <c r="T20"/>
  <c r="T48" s="1"/>
  <c r="Q20"/>
  <c r="Q48" s="1"/>
  <c r="P20"/>
  <c r="P48" s="1"/>
  <c r="M20"/>
  <c r="N20" s="1"/>
  <c r="L20"/>
  <c r="AA16" i="8"/>
  <c r="AB16" s="1"/>
  <c r="X16"/>
  <c r="Y16" s="1"/>
  <c r="L16"/>
  <c r="M16" s="1"/>
  <c r="AA15"/>
  <c r="AB15" s="1"/>
  <c r="X15"/>
  <c r="Y15" s="1"/>
  <c r="L15"/>
  <c r="M15" s="1"/>
  <c r="AA14"/>
  <c r="AB14" s="1"/>
  <c r="X14"/>
  <c r="Y14" s="1"/>
  <c r="L14"/>
  <c r="M14" s="1"/>
  <c r="AA13"/>
  <c r="AB13" s="1"/>
  <c r="X13"/>
  <c r="Y13" s="1"/>
  <c r="L13"/>
  <c r="M13" s="1"/>
  <c r="AA12"/>
  <c r="AB12" s="1"/>
  <c r="X12"/>
  <c r="Y12" s="1"/>
  <c r="L12"/>
  <c r="M12" s="1"/>
  <c r="AA11"/>
  <c r="AB11" s="1"/>
  <c r="X11"/>
  <c r="Y11" s="1"/>
  <c r="L11"/>
  <c r="M11" s="1"/>
  <c r="AA10"/>
  <c r="AB10" s="1"/>
  <c r="X10"/>
  <c r="Y10" s="1"/>
  <c r="L10"/>
  <c r="M10" s="1"/>
  <c r="AA9"/>
  <c r="AB9" s="1"/>
  <c r="X9"/>
  <c r="Y9" s="1"/>
  <c r="L9"/>
  <c r="M9" s="1"/>
  <c r="AA8"/>
  <c r="AB8" s="1"/>
  <c r="X8"/>
  <c r="Y8" s="1"/>
  <c r="L8"/>
  <c r="M8" s="1"/>
  <c r="AA7"/>
  <c r="AB7" s="1"/>
  <c r="X7"/>
  <c r="Y7" s="1"/>
  <c r="L7"/>
  <c r="M7" s="1"/>
  <c r="AG9" i="7"/>
  <c r="AF9"/>
  <c r="AC9"/>
  <c r="AB9"/>
  <c r="M9"/>
  <c r="N9" s="1"/>
  <c r="L9"/>
  <c r="AH20" l="1"/>
  <c r="R25" i="8"/>
  <c r="S25" s="1"/>
  <c r="R24"/>
  <c r="S24" s="1"/>
  <c r="R30"/>
  <c r="S30" s="1"/>
  <c r="R36"/>
  <c r="S36" s="1"/>
  <c r="R42"/>
  <c r="S42" s="1"/>
  <c r="R43"/>
  <c r="S43" s="1"/>
  <c r="R19"/>
  <c r="S19" s="1"/>
  <c r="R23"/>
  <c r="S23" s="1"/>
  <c r="R31"/>
  <c r="S31" s="1"/>
  <c r="R33"/>
  <c r="S33" s="1"/>
  <c r="R35"/>
  <c r="S35" s="1"/>
  <c r="R37"/>
  <c r="S37" s="1"/>
  <c r="R39"/>
  <c r="S39" s="1"/>
  <c r="R41"/>
  <c r="S41" s="1"/>
  <c r="R18"/>
  <c r="S18" s="1"/>
  <c r="R21"/>
  <c r="S21" s="1"/>
  <c r="R27"/>
  <c r="S27" s="1"/>
  <c r="R29"/>
  <c r="S29" s="1"/>
  <c r="R20"/>
  <c r="S20" s="1"/>
  <c r="R22"/>
  <c r="S22" s="1"/>
  <c r="R26"/>
  <c r="S26" s="1"/>
  <c r="R28"/>
  <c r="S28" s="1"/>
  <c r="R32"/>
  <c r="S32" s="1"/>
  <c r="R34"/>
  <c r="S34" s="1"/>
  <c r="R38"/>
  <c r="S38" s="1"/>
  <c r="R40"/>
  <c r="S40" s="1"/>
  <c r="R44"/>
  <c r="S44" s="1"/>
  <c r="AD20" i="7"/>
  <c r="AG48"/>
  <c r="AB48"/>
  <c r="L48"/>
  <c r="AC48"/>
  <c r="Z20"/>
  <c r="AF48"/>
  <c r="R48"/>
  <c r="Z48"/>
  <c r="M48"/>
  <c r="AD9"/>
  <c r="V48"/>
  <c r="AH9"/>
  <c r="R20"/>
  <c r="V20"/>
  <c r="N48" l="1"/>
  <c r="AH48"/>
  <c r="AD48"/>
  <c r="AY20"/>
  <c r="AY9"/>
  <c r="AY48" l="1"/>
  <c r="AX20"/>
  <c r="AX9"/>
  <c r="AX48" l="1"/>
  <c r="AW20" l="1"/>
  <c r="AW9"/>
  <c r="AW48" l="1"/>
  <c r="F44" i="8"/>
  <c r="G44" s="1"/>
  <c r="B7" l="1"/>
  <c r="F7"/>
  <c r="G7" s="1"/>
  <c r="AV20" i="7"/>
  <c r="AV9"/>
  <c r="AV48" l="1"/>
  <c r="I29" i="8"/>
  <c r="J29" s="1"/>
  <c r="I44"/>
  <c r="J44" s="1"/>
  <c r="AD44" s="1"/>
  <c r="I43"/>
  <c r="J43" s="1"/>
  <c r="I42"/>
  <c r="J42" s="1"/>
  <c r="I41"/>
  <c r="J41" s="1"/>
  <c r="I40"/>
  <c r="J40" s="1"/>
  <c r="I39"/>
  <c r="J39" s="1"/>
  <c r="I38"/>
  <c r="J38" s="1"/>
  <c r="I37"/>
  <c r="J37" s="1"/>
  <c r="I36"/>
  <c r="J36" s="1"/>
  <c r="I35"/>
  <c r="J35" s="1"/>
  <c r="I34"/>
  <c r="J34" s="1"/>
  <c r="I33"/>
  <c r="J33" s="1"/>
  <c r="I32"/>
  <c r="J32" s="1"/>
  <c r="I31"/>
  <c r="J31" s="1"/>
  <c r="I30"/>
  <c r="J30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AU20" i="7" l="1"/>
  <c r="AU9"/>
  <c r="F32" i="8"/>
  <c r="G32" s="1"/>
  <c r="AD32" s="1"/>
  <c r="F28"/>
  <c r="G28" s="1"/>
  <c r="AD28" s="1"/>
  <c r="F43"/>
  <c r="G43" s="1"/>
  <c r="AD43" s="1"/>
  <c r="F42"/>
  <c r="G42" s="1"/>
  <c r="AD42" s="1"/>
  <c r="F41"/>
  <c r="G41" s="1"/>
  <c r="AD41" s="1"/>
  <c r="F40"/>
  <c r="G40" s="1"/>
  <c r="AD40" s="1"/>
  <c r="F39"/>
  <c r="G39" s="1"/>
  <c r="AD39" s="1"/>
  <c r="F38"/>
  <c r="G38" s="1"/>
  <c r="AD38" s="1"/>
  <c r="F37"/>
  <c r="G37" s="1"/>
  <c r="AD37" s="1"/>
  <c r="F36"/>
  <c r="G36" s="1"/>
  <c r="AD36" s="1"/>
  <c r="F35"/>
  <c r="G35" s="1"/>
  <c r="AD35" s="1"/>
  <c r="F34"/>
  <c r="G34" s="1"/>
  <c r="AD34" s="1"/>
  <c r="F33"/>
  <c r="G33" s="1"/>
  <c r="AD33" s="1"/>
  <c r="F31"/>
  <c r="G31" s="1"/>
  <c r="AD31" s="1"/>
  <c r="F30"/>
  <c r="G30" s="1"/>
  <c r="AD30" s="1"/>
  <c r="F29"/>
  <c r="G29" s="1"/>
  <c r="AD29" s="1"/>
  <c r="F27"/>
  <c r="G27" s="1"/>
  <c r="AD27" s="1"/>
  <c r="F26"/>
  <c r="G26" s="1"/>
  <c r="AD26" s="1"/>
  <c r="F25"/>
  <c r="G25" s="1"/>
  <c r="AD25" s="1"/>
  <c r="F24"/>
  <c r="G24" s="1"/>
  <c r="AD24" s="1"/>
  <c r="F23"/>
  <c r="G23" s="1"/>
  <c r="AD23" s="1"/>
  <c r="F22"/>
  <c r="G22" s="1"/>
  <c r="AD22" s="1"/>
  <c r="F21"/>
  <c r="G21" s="1"/>
  <c r="AD21" s="1"/>
  <c r="F20"/>
  <c r="G20" s="1"/>
  <c r="AD20" s="1"/>
  <c r="F19"/>
  <c r="G19" s="1"/>
  <c r="AD19" s="1"/>
  <c r="F18"/>
  <c r="G18" s="1"/>
  <c r="AD18" s="1"/>
  <c r="F8"/>
  <c r="G8" s="1"/>
  <c r="AD8" s="1"/>
  <c r="F9"/>
  <c r="G9" s="1"/>
  <c r="AD9" s="1"/>
  <c r="F10"/>
  <c r="G10" s="1"/>
  <c r="AD10" s="1"/>
  <c r="F11"/>
  <c r="G11" s="1"/>
  <c r="AD11" s="1"/>
  <c r="F12"/>
  <c r="G12" s="1"/>
  <c r="AD12" s="1"/>
  <c r="F13"/>
  <c r="G13" s="1"/>
  <c r="AD13" s="1"/>
  <c r="F14"/>
  <c r="G14" s="1"/>
  <c r="AD14" s="1"/>
  <c r="F15"/>
  <c r="G15" s="1"/>
  <c r="AD15" s="1"/>
  <c r="F16"/>
  <c r="G16" s="1"/>
  <c r="AD16" s="1"/>
  <c r="D9" i="7"/>
  <c r="AL47" l="1"/>
  <c r="AJ13"/>
  <c r="AL13" s="1"/>
  <c r="AO13" s="1"/>
  <c r="AJ18"/>
  <c r="AL18" s="1"/>
  <c r="AO18" s="1"/>
  <c r="AL21"/>
  <c r="AO21" s="1"/>
  <c r="AJ19"/>
  <c r="AL19" s="1"/>
  <c r="AO19" s="1"/>
  <c r="AJ15"/>
  <c r="AL15" s="1"/>
  <c r="AO15" s="1"/>
  <c r="AJ11"/>
  <c r="AL11" s="1"/>
  <c r="AJ16"/>
  <c r="AL16" s="1"/>
  <c r="AO16" s="1"/>
  <c r="AJ12"/>
  <c r="AL12" s="1"/>
  <c r="AO12" s="1"/>
  <c r="AJ17"/>
  <c r="AL17" s="1"/>
  <c r="AO17" s="1"/>
  <c r="AJ14"/>
  <c r="AL14" s="1"/>
  <c r="AO14" s="1"/>
  <c r="AU48"/>
  <c r="AM47" l="1"/>
  <c r="B44" i="8" s="1"/>
  <c r="AO47" i="7"/>
  <c r="AO11"/>
  <c r="AO9" s="1"/>
  <c r="AL40"/>
  <c r="AL46"/>
  <c r="AL33"/>
  <c r="AL22"/>
  <c r="AL36"/>
  <c r="AL37"/>
  <c r="AL29"/>
  <c r="AL42"/>
  <c r="AL41"/>
  <c r="AL23"/>
  <c r="AL28"/>
  <c r="AL31"/>
  <c r="AL30"/>
  <c r="AL34"/>
  <c r="AL43"/>
  <c r="AL44"/>
  <c r="AL45"/>
  <c r="AL27"/>
  <c r="AL38"/>
  <c r="AL25"/>
  <c r="AL39"/>
  <c r="AL24"/>
  <c r="AO24" s="1"/>
  <c r="AL26"/>
  <c r="AO26" s="1"/>
  <c r="AL35"/>
  <c r="AO35" s="1"/>
  <c r="AL32"/>
  <c r="Z44" i="8"/>
  <c r="W44"/>
  <c r="N44"/>
  <c r="T44"/>
  <c r="K44"/>
  <c r="Q44"/>
  <c r="H44"/>
  <c r="AC44"/>
  <c r="E44"/>
  <c r="AM23" i="7"/>
  <c r="B20" i="8" s="1"/>
  <c r="AM19" i="7"/>
  <c r="B16" i="8" s="1"/>
  <c r="AM18" i="7"/>
  <c r="B15" i="8" s="1"/>
  <c r="AM24" i="7"/>
  <c r="B21" i="8" s="1"/>
  <c r="AM26" i="7"/>
  <c r="B23" i="8" s="1"/>
  <c r="AM35" i="7"/>
  <c r="B32" i="8" s="1"/>
  <c r="AM17" i="7"/>
  <c r="B14" i="8" s="1"/>
  <c r="AM32" i="7"/>
  <c r="B29" i="8" s="1"/>
  <c r="AM16" i="7"/>
  <c r="B13" i="8" s="1"/>
  <c r="AM15" i="7"/>
  <c r="B12" i="8" s="1"/>
  <c r="AM21" i="7"/>
  <c r="B18" i="8" s="1"/>
  <c r="AM14" i="7"/>
  <c r="B11" i="8" s="1"/>
  <c r="AM12" i="7"/>
  <c r="B9" i="8" s="1"/>
  <c r="AM11" i="7"/>
  <c r="B8" i="8" s="1"/>
  <c r="AM13" i="7"/>
  <c r="B10" i="8" s="1"/>
  <c r="AT20" i="7"/>
  <c r="AT9"/>
  <c r="AO44" l="1"/>
  <c r="AM31"/>
  <c r="B28" i="8" s="1"/>
  <c r="AO31" i="7"/>
  <c r="AM42"/>
  <c r="B39" i="8" s="1"/>
  <c r="AO42" i="7"/>
  <c r="AM22"/>
  <c r="B19" i="8" s="1"/>
  <c r="AO22" i="7"/>
  <c r="AM25"/>
  <c r="B22" i="8" s="1"/>
  <c r="AO25" i="7"/>
  <c r="AO45"/>
  <c r="AM30"/>
  <c r="B27" i="8" s="1"/>
  <c r="AO30" i="7"/>
  <c r="AM41"/>
  <c r="B38" i="8" s="1"/>
  <c r="AO41" i="7"/>
  <c r="AM36"/>
  <c r="B33" i="8" s="1"/>
  <c r="AO36" i="7"/>
  <c r="AO40"/>
  <c r="AO32"/>
  <c r="AM39"/>
  <c r="B36" i="8" s="1"/>
  <c r="AO39" i="7"/>
  <c r="AO27"/>
  <c r="AM34"/>
  <c r="B31" i="8" s="1"/>
  <c r="AO34" i="7"/>
  <c r="AO23"/>
  <c r="AM37"/>
  <c r="B34" i="8" s="1"/>
  <c r="AC34" s="1"/>
  <c r="AO37" i="7"/>
  <c r="AO46"/>
  <c r="AO38"/>
  <c r="AO43"/>
  <c r="AM28"/>
  <c r="B25" i="8" s="1"/>
  <c r="E25" s="1"/>
  <c r="AO28" i="7"/>
  <c r="AM29"/>
  <c r="B26" i="8" s="1"/>
  <c r="E26" s="1"/>
  <c r="AO29" i="7"/>
  <c r="AM33"/>
  <c r="B30" i="8" s="1"/>
  <c r="AO33" i="7"/>
  <c r="AM27"/>
  <c r="B24" i="8" s="1"/>
  <c r="Z24" s="1"/>
  <c r="AM44" i="7"/>
  <c r="B41" i="8" s="1"/>
  <c r="T41" s="1"/>
  <c r="AM46" i="7"/>
  <c r="B43" i="8" s="1"/>
  <c r="H43" s="1"/>
  <c r="AM43" i="7"/>
  <c r="B40" i="8" s="1"/>
  <c r="Z40" s="1"/>
  <c r="AM38" i="7"/>
  <c r="B35" i="8" s="1"/>
  <c r="W35" s="1"/>
  <c r="AM40" i="7"/>
  <c r="B37" i="8" s="1"/>
  <c r="AM45" i="7"/>
  <c r="B42" i="8" s="1"/>
  <c r="Q42" s="1"/>
  <c r="H34"/>
  <c r="E34"/>
  <c r="W34"/>
  <c r="T34"/>
  <c r="K23"/>
  <c r="W23"/>
  <c r="H23"/>
  <c r="AC23"/>
  <c r="T23"/>
  <c r="E23"/>
  <c r="Z23"/>
  <c r="Q23"/>
  <c r="N23"/>
  <c r="AC41"/>
  <c r="E41"/>
  <c r="Z41"/>
  <c r="Q41"/>
  <c r="K41"/>
  <c r="W41"/>
  <c r="H41"/>
  <c r="W24"/>
  <c r="Q24"/>
  <c r="K27"/>
  <c r="W27"/>
  <c r="H27"/>
  <c r="AC27"/>
  <c r="T27"/>
  <c r="E27"/>
  <c r="Z27"/>
  <c r="Q27"/>
  <c r="N27"/>
  <c r="AC25"/>
  <c r="T25"/>
  <c r="Z25"/>
  <c r="Q25"/>
  <c r="N25"/>
  <c r="W25"/>
  <c r="H25"/>
  <c r="Q38"/>
  <c r="H38"/>
  <c r="AC38"/>
  <c r="E38"/>
  <c r="Z38"/>
  <c r="W38"/>
  <c r="N38"/>
  <c r="T38"/>
  <c r="K38"/>
  <c r="Q22"/>
  <c r="H22"/>
  <c r="AC22"/>
  <c r="E22"/>
  <c r="Z22"/>
  <c r="W22"/>
  <c r="N22"/>
  <c r="T22"/>
  <c r="K22"/>
  <c r="K39"/>
  <c r="W39"/>
  <c r="H39"/>
  <c r="AC39"/>
  <c r="T39"/>
  <c r="E39"/>
  <c r="Z39"/>
  <c r="Q39"/>
  <c r="N39"/>
  <c r="Q30"/>
  <c r="H30"/>
  <c r="AC30"/>
  <c r="E30"/>
  <c r="Z30"/>
  <c r="W30"/>
  <c r="N30"/>
  <c r="T30"/>
  <c r="K30"/>
  <c r="Z36"/>
  <c r="W36"/>
  <c r="N36"/>
  <c r="T36"/>
  <c r="K36"/>
  <c r="Q36"/>
  <c r="H36"/>
  <c r="AC36"/>
  <c r="E36"/>
  <c r="T18"/>
  <c r="H18"/>
  <c r="AC18"/>
  <c r="Q18"/>
  <c r="E18"/>
  <c r="Z18"/>
  <c r="N18"/>
  <c r="W18"/>
  <c r="K18"/>
  <c r="Q26"/>
  <c r="H26"/>
  <c r="AC26"/>
  <c r="Z26"/>
  <c r="W26"/>
  <c r="N26"/>
  <c r="K26"/>
  <c r="AC33"/>
  <c r="T33"/>
  <c r="E33"/>
  <c r="Z33"/>
  <c r="Q33"/>
  <c r="N33"/>
  <c r="K33"/>
  <c r="W33"/>
  <c r="H33"/>
  <c r="W40"/>
  <c r="AC29"/>
  <c r="T29"/>
  <c r="E29"/>
  <c r="Z29"/>
  <c r="Q29"/>
  <c r="N29"/>
  <c r="K29"/>
  <c r="W29"/>
  <c r="H29"/>
  <c r="Z32"/>
  <c r="W32"/>
  <c r="N32"/>
  <c r="T32"/>
  <c r="K32"/>
  <c r="Q32"/>
  <c r="H32"/>
  <c r="AC32"/>
  <c r="E32"/>
  <c r="AC21"/>
  <c r="T21"/>
  <c r="E21"/>
  <c r="Z21"/>
  <c r="Q21"/>
  <c r="N21"/>
  <c r="K21"/>
  <c r="W21"/>
  <c r="H21"/>
  <c r="K35"/>
  <c r="H35"/>
  <c r="T35"/>
  <c r="Z35"/>
  <c r="N35"/>
  <c r="W43"/>
  <c r="AC43"/>
  <c r="E43"/>
  <c r="Q43"/>
  <c r="Z28"/>
  <c r="W28"/>
  <c r="N28"/>
  <c r="T28"/>
  <c r="K28"/>
  <c r="Q28"/>
  <c r="H28"/>
  <c r="AC28"/>
  <c r="E28"/>
  <c r="Z20"/>
  <c r="W20"/>
  <c r="N20"/>
  <c r="T20"/>
  <c r="K20"/>
  <c r="Q20"/>
  <c r="H20"/>
  <c r="AC20"/>
  <c r="E20"/>
  <c r="AC37"/>
  <c r="T37"/>
  <c r="E37"/>
  <c r="Z37"/>
  <c r="Q37"/>
  <c r="N37"/>
  <c r="K37"/>
  <c r="W37"/>
  <c r="H37"/>
  <c r="K31"/>
  <c r="W31"/>
  <c r="H31"/>
  <c r="AC31"/>
  <c r="T31"/>
  <c r="E31"/>
  <c r="Z31"/>
  <c r="Q31"/>
  <c r="N31"/>
  <c r="K19"/>
  <c r="W19"/>
  <c r="H19"/>
  <c r="AC19"/>
  <c r="T19"/>
  <c r="E19"/>
  <c r="Z19"/>
  <c r="Q19"/>
  <c r="N19"/>
  <c r="H42"/>
  <c r="E42"/>
  <c r="W42"/>
  <c r="T42"/>
  <c r="Z10"/>
  <c r="AC10"/>
  <c r="K10"/>
  <c r="N10"/>
  <c r="H10"/>
  <c r="E10"/>
  <c r="AC8"/>
  <c r="K8"/>
  <c r="N8"/>
  <c r="H8"/>
  <c r="E8"/>
  <c r="Z8"/>
  <c r="Z11"/>
  <c r="AC11"/>
  <c r="K11"/>
  <c r="N11"/>
  <c r="H11"/>
  <c r="E11"/>
  <c r="N13"/>
  <c r="H13"/>
  <c r="E13"/>
  <c r="AC13"/>
  <c r="K13"/>
  <c r="Z13"/>
  <c r="Z14"/>
  <c r="N14"/>
  <c r="H14"/>
  <c r="E14"/>
  <c r="AC14"/>
  <c r="K14"/>
  <c r="AC16"/>
  <c r="K16"/>
  <c r="N16"/>
  <c r="H16"/>
  <c r="E16"/>
  <c r="Z16"/>
  <c r="N9"/>
  <c r="H9"/>
  <c r="E9"/>
  <c r="AC9"/>
  <c r="Z9"/>
  <c r="K9"/>
  <c r="AC12"/>
  <c r="K12"/>
  <c r="N12"/>
  <c r="H12"/>
  <c r="E12"/>
  <c r="Z12"/>
  <c r="Z15"/>
  <c r="AC15"/>
  <c r="K15"/>
  <c r="N15"/>
  <c r="H15"/>
  <c r="E15"/>
  <c r="AT48" i="7"/>
  <c r="H24" i="8" l="1"/>
  <c r="N24"/>
  <c r="AC24"/>
  <c r="T24"/>
  <c r="Q40"/>
  <c r="T26"/>
  <c r="K25"/>
  <c r="E24"/>
  <c r="K24"/>
  <c r="N41"/>
  <c r="N34"/>
  <c r="N42"/>
  <c r="AC42"/>
  <c r="N43"/>
  <c r="T43"/>
  <c r="K43"/>
  <c r="K34"/>
  <c r="Z34"/>
  <c r="Q34"/>
  <c r="K42"/>
  <c r="Z42"/>
  <c r="Z43"/>
  <c r="AO20" i="7"/>
  <c r="AO48" s="1"/>
  <c r="Q35" i="8"/>
  <c r="AC35"/>
  <c r="E35"/>
  <c r="H40"/>
  <c r="N40"/>
  <c r="AC40"/>
  <c r="T40"/>
  <c r="E40"/>
  <c r="K40"/>
  <c r="AS20" i="7"/>
  <c r="AS9"/>
  <c r="AS48" l="1"/>
  <c r="AR20" l="1"/>
  <c r="AR9"/>
  <c r="D20"/>
  <c r="E48" l="1"/>
  <c r="F48" s="1"/>
  <c r="AR48"/>
  <c r="D48"/>
  <c r="AQ20" l="1"/>
  <c r="AQ9"/>
  <c r="AQ48" l="1"/>
  <c r="C7" i="8" l="1"/>
  <c r="D7" s="1"/>
  <c r="AD7" l="1"/>
  <c r="E7" s="1"/>
  <c r="F9" i="7"/>
  <c r="F20"/>
  <c r="AC7" i="8" l="1"/>
  <c r="H7"/>
  <c r="N7"/>
  <c r="Z7"/>
  <c r="K7"/>
  <c r="AP20" i="7"/>
  <c r="AP9"/>
  <c r="AM20" l="1"/>
  <c r="AM9"/>
  <c r="AP48"/>
  <c r="AK9"/>
  <c r="AK20"/>
  <c r="AK48" l="1"/>
  <c r="BF9"/>
  <c r="AL20" l="1"/>
  <c r="AL9"/>
  <c r="K6" i="8" l="1"/>
  <c r="BA9" i="7"/>
  <c r="AL48"/>
  <c r="AJ48" s="1"/>
  <c r="W17" i="8" l="1"/>
  <c r="W45" s="1"/>
  <c r="Q17"/>
  <c r="Q45" s="1"/>
  <c r="K17"/>
  <c r="K45" s="1"/>
  <c r="N17"/>
  <c r="Z17"/>
  <c r="T17"/>
  <c r="T45" s="1"/>
  <c r="AC17"/>
  <c r="N6"/>
  <c r="N45" s="1"/>
  <c r="Z6"/>
  <c r="AC6"/>
  <c r="H17"/>
  <c r="H6"/>
  <c r="AM48" i="7"/>
  <c r="AC45" i="8" l="1"/>
  <c r="Z45"/>
  <c r="H45"/>
  <c r="B17"/>
  <c r="B6"/>
  <c r="E6"/>
  <c r="E17"/>
  <c r="B45" l="1"/>
  <c r="E45"/>
  <c r="BF20" i="7" l="1"/>
  <c r="BA20"/>
  <c r="BA48" s="1"/>
  <c r="BF48" l="1"/>
</calcChain>
</file>

<file path=xl/sharedStrings.xml><?xml version="1.0" encoding="utf-8"?>
<sst xmlns="http://schemas.openxmlformats.org/spreadsheetml/2006/main" count="420" uniqueCount="125">
  <si>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</si>
  <si>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</si>
  <si>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</si>
  <si>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</si>
  <si>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</si>
  <si>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</si>
  <si>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</si>
  <si>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</si>
  <si>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</si>
  <si>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</si>
  <si>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</si>
  <si>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</si>
  <si>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</si>
  <si>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</si>
  <si>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</si>
  <si>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</si>
  <si>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</si>
  <si>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</si>
  <si>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</si>
  <si>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</si>
  <si>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</si>
  <si>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</si>
  <si>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</si>
  <si>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</si>
  <si>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</si>
  <si>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</si>
  <si>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</si>
  <si>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</si>
  <si>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</si>
  <si>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</si>
  <si>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</si>
  <si>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</si>
  <si>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</si>
  <si>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</si>
  <si>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</si>
  <si>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</si>
  <si>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</si>
  <si>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</si>
  <si>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</si>
  <si>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</si>
  <si>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</si>
  <si>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</si>
  <si>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</si>
  <si>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</si>
  <si>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</si>
  <si>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</si>
  <si>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</si>
  <si>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</si>
  <si>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</si>
  <si>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</si>
  <si>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</si>
  <si>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</si>
  <si>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</si>
  <si>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</si>
  <si>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</si>
  <si>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</si>
  <si>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</si>
  <si>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</si>
  <si>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</si>
  <si>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</si>
  <si>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Объем алкогольной продукции, зафиксированный в единой государственной автоматизированной информационной системе</t>
  </si>
  <si>
    <t>за январь</t>
  </si>
  <si>
    <t>за февраль</t>
  </si>
  <si>
    <t>Годовое значение,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</si>
  <si>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</si>
  <si>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</si>
  <si>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Ранее предоставленные дотации в 2022 году, тыс. рублей</t>
  </si>
  <si>
    <t>МО у которых доля дотаций на выравнивание бюджетной обеспеченности в доходах бюджета (без учета субвенций) за 2021 год &gt; 15 %</t>
  </si>
  <si>
    <t>за март</t>
  </si>
  <si>
    <t>за апрель</t>
  </si>
  <si>
    <t>14=13/12</t>
  </si>
  <si>
    <t>за май</t>
  </si>
  <si>
    <t>Эффективность вовлечения объектов недвижимости 
в налоговый оборот</t>
  </si>
  <si>
    <t>Наименование 
муниципального 
образования</t>
  </si>
  <si>
    <t>за июнь</t>
  </si>
  <si>
    <t>за июль</t>
  </si>
  <si>
    <t>за август</t>
  </si>
  <si>
    <t>за сентябрь</t>
  </si>
  <si>
    <t>за октябрь</t>
  </si>
  <si>
    <t>Общая площадь введенного в эксплуатацию жилья с учетом индивидуального жилищного строительства (кв.м.)</t>
  </si>
  <si>
    <t>Валовой сбор зерна в весе после доработки (тыс. тонн)</t>
  </si>
  <si>
    <t>Производство молока во всех категориях хозяйств (тонн)</t>
  </si>
  <si>
    <t>Производство скота и птицы на убой (в живом весе) во всех категориях хозяйств (тонн)</t>
  </si>
  <si>
    <t>Численность занятых в сфере малого и среднего предпринимательства (чел.)</t>
  </si>
  <si>
    <t>Численность официально зарегистрированных безработных граждан (в среднем за год) (чел.)</t>
  </si>
  <si>
    <t>18=17/16</t>
  </si>
  <si>
    <t>22=21/20</t>
  </si>
  <si>
    <t>26=25/24</t>
  </si>
  <si>
    <t>30=29/28</t>
  </si>
  <si>
    <t>Х</t>
  </si>
  <si>
    <t>Факторный анализ влияния отдельных показателей на итоговое распределение за 2022 год</t>
  </si>
  <si>
    <t>За 2022 год</t>
  </si>
  <si>
    <t>Объем алкогольной продукции, зафиксированный в единой государственной автоматизированной информационной системе (дкл.)</t>
  </si>
  <si>
    <t>Эффективность вовлечения 
объектов недвижимости 
в налоговый оборот
 (%)</t>
  </si>
  <si>
    <t>10=9/8</t>
  </si>
  <si>
    <t>34=32/33</t>
  </si>
  <si>
    <t>38=36*37</t>
  </si>
  <si>
    <t>39=38-37</t>
  </si>
  <si>
    <t>за ноябрь</t>
  </si>
  <si>
    <t>Распределение дотаций за вычетом предоставленных дотаций за январь-ноябрь, тыс. рублей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</si>
  <si>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</si>
  <si>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Соблюдение норматива формирования расходов на содержание органов местного самоуправления</t>
  </si>
  <si>
    <t>непривлечение кредитов кредитных организаций в декабре 2022 года</t>
  </si>
  <si>
    <t>МО, муниципальный долг которых на 01.01.2023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</si>
  <si>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декабре 2022 года (не применяется если объем долга на 01.01.2023 не превышает его объем по состоянию на начало 2022 года)</t>
  </si>
  <si>
    <t>Распределение (+) / Взыскание (-) за отчётный период с учетом выполнения условий предоставления стимулирующих дотаций, тыс. рублей</t>
  </si>
  <si>
    <t>Общая площадь введенного в эксплуатацию жилья с учетом индивидуального жилищного строительства</t>
  </si>
  <si>
    <t>Валовой сбор зерна в весе после доработки</t>
  </si>
  <si>
    <t>Производство молока во всех категориях хозяйств</t>
  </si>
  <si>
    <t>Производство скота и птицы на убой (в живом весе) во всех категориях хозяйств</t>
  </si>
  <si>
    <t>Численность занятых в сфере малого и среднего предпринимательства</t>
  </si>
  <si>
    <t>Численность официально зарегистрированных безработных граждан (в среднем за год)</t>
  </si>
  <si>
    <t xml:space="preserve"> + / -
(5)=(2)*(4)/(30)</t>
  </si>
  <si>
    <t xml:space="preserve"> + / -
(8)=(2)*(7)/(30)</t>
  </si>
  <si>
    <t xml:space="preserve"> + / -
(14)=(2)*(13)/(30)</t>
  </si>
  <si>
    <t xml:space="preserve"> + / -
(17)=(2)*(16)/(30)</t>
  </si>
  <si>
    <t xml:space="preserve"> + / -
(20)=(2)*(19)/(30)</t>
  </si>
  <si>
    <t xml:space="preserve"> + / -
(23)=(2)*(22)/(30)</t>
  </si>
  <si>
    <t xml:space="preserve"> + / -
(26)=(2)*(25)/(30)</t>
  </si>
  <si>
    <t xml:space="preserve"> + / -
(29)=(2)*(28)/(30)</t>
  </si>
  <si>
    <t xml:space="preserve"> + / -
(11)=(2)*(10)/(30)</t>
  </si>
  <si>
    <t>Удержание дотаций в 2022 году в связи с исполнением показателей за 2021 год, тыс. рублей</t>
  </si>
  <si>
    <t>Распределение за отчетный период с учетом удержания, тыс. рублей</t>
  </si>
  <si>
    <t>41=38-40</t>
  </si>
  <si>
    <t>53=41-(42+…+52)</t>
  </si>
</sst>
</file>

<file path=xl/styles.xml><?xml version="1.0" encoding="utf-8"?>
<styleSheet xmlns="http://schemas.openxmlformats.org/spreadsheetml/2006/main">
  <numFmts count="7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0.0"/>
    <numFmt numFmtId="170" formatCode="#,##0_ ;[Red]\-#,##0\ "/>
  </numFmts>
  <fonts count="22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</fonts>
  <fills count="23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C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122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169" fontId="13" fillId="0" borderId="3" xfId="0" applyNumberFormat="1" applyFont="1" applyFill="1" applyBorder="1" applyAlignment="1">
      <alignment horizontal="center" vertical="center"/>
    </xf>
    <xf numFmtId="169" fontId="15" fillId="12" borderId="3" xfId="0" applyNumberFormat="1" applyFont="1" applyFill="1" applyBorder="1" applyAlignment="1">
      <alignment vertical="center"/>
    </xf>
    <xf numFmtId="169" fontId="15" fillId="13" borderId="3" xfId="0" applyNumberFormat="1" applyFont="1" applyFill="1" applyBorder="1" applyAlignment="1">
      <alignment vertical="center"/>
    </xf>
    <xf numFmtId="168" fontId="13" fillId="0" borderId="3" xfId="0" applyNumberFormat="1" applyFont="1" applyFill="1" applyBorder="1" applyAlignment="1">
      <alignment horizontal="center" vertical="center"/>
    </xf>
    <xf numFmtId="168" fontId="15" fillId="12" borderId="3" xfId="0" applyNumberFormat="1" applyFont="1" applyFill="1" applyBorder="1" applyAlignment="1">
      <alignment vertical="center"/>
    </xf>
    <xf numFmtId="168" fontId="15" fillId="13" borderId="3" xfId="0" applyNumberFormat="1" applyFont="1" applyFill="1" applyBorder="1" applyAlignment="1">
      <alignment vertical="center"/>
    </xf>
    <xf numFmtId="0" fontId="16" fillId="11" borderId="3" xfId="0" applyFont="1" applyFill="1" applyBorder="1" applyAlignment="1">
      <alignment horizontal="center" vertical="center" wrapText="1"/>
    </xf>
    <xf numFmtId="166" fontId="2" fillId="0" borderId="0" xfId="0" applyNumberFormat="1" applyFont="1" applyFill="1" applyBorder="1" applyAlignment="1">
      <alignment vertical="center"/>
    </xf>
    <xf numFmtId="0" fontId="1" fillId="21" borderId="3" xfId="0" applyFont="1" applyFill="1" applyBorder="1" applyAlignment="1">
      <alignment horizontal="center" vertical="center" wrapText="1"/>
    </xf>
    <xf numFmtId="170" fontId="15" fillId="12" borderId="3" xfId="0" applyNumberFormat="1" applyFont="1" applyFill="1" applyBorder="1" applyAlignment="1">
      <alignment horizontal="right" vertical="center"/>
    </xf>
    <xf numFmtId="170" fontId="15" fillId="12" borderId="3" xfId="0" applyNumberFormat="1" applyFont="1" applyFill="1" applyBorder="1" applyAlignment="1">
      <alignment vertical="center"/>
    </xf>
    <xf numFmtId="170" fontId="13" fillId="0" borderId="3" xfId="0" applyNumberFormat="1" applyFont="1" applyFill="1" applyBorder="1" applyAlignment="1">
      <alignment horizontal="right" vertical="center"/>
    </xf>
    <xf numFmtId="170" fontId="15" fillId="13" borderId="3" xfId="0" applyNumberFormat="1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vertical="center"/>
    </xf>
    <xf numFmtId="0" fontId="21" fillId="16" borderId="3" xfId="0" applyFont="1" applyFill="1" applyBorder="1" applyAlignment="1">
      <alignment horizontal="center" vertical="center" wrapText="1"/>
    </xf>
    <xf numFmtId="166" fontId="13" fillId="19" borderId="3" xfId="0" applyNumberFormat="1" applyFont="1" applyFill="1" applyBorder="1" applyAlignment="1">
      <alignment horizontal="right" vertical="center"/>
    </xf>
    <xf numFmtId="166" fontId="13" fillId="0" borderId="0" xfId="0" applyNumberFormat="1" applyFont="1" applyFill="1" applyBorder="1" applyAlignment="1">
      <alignment vertical="center"/>
    </xf>
    <xf numFmtId="49" fontId="13" fillId="0" borderId="0" xfId="0" applyNumberFormat="1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21" borderId="3" xfId="0" applyFont="1" applyFill="1" applyBorder="1" applyAlignment="1">
      <alignment horizontal="center" vertical="center" wrapText="1"/>
    </xf>
    <xf numFmtId="0" fontId="1" fillId="11" borderId="11" xfId="0" applyFont="1" applyFill="1" applyBorder="1" applyAlignment="1">
      <alignment horizontal="center" vertical="center" wrapText="1"/>
    </xf>
    <xf numFmtId="0" fontId="1" fillId="11" borderId="13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14" xfId="0" applyFont="1" applyFill="1" applyBorder="1" applyAlignment="1">
      <alignment horizontal="center" vertical="center" wrapText="1"/>
    </xf>
    <xf numFmtId="0" fontId="1" fillId="11" borderId="15" xfId="0" applyFont="1" applyFill="1" applyBorder="1" applyAlignment="1">
      <alignment horizontal="center" vertical="center" wrapText="1"/>
    </xf>
    <xf numFmtId="0" fontId="1" fillId="11" borderId="17" xfId="0" applyFont="1" applyFill="1" applyBorder="1" applyAlignment="1">
      <alignment horizontal="center" vertical="center" wrapText="1"/>
    </xf>
    <xf numFmtId="0" fontId="1" fillId="20" borderId="11" xfId="0" applyFont="1" applyFill="1" applyBorder="1" applyAlignment="1">
      <alignment horizontal="center" vertical="center" wrapText="1"/>
    </xf>
    <xf numFmtId="0" fontId="1" fillId="20" borderId="12" xfId="0" applyFont="1" applyFill="1" applyBorder="1" applyAlignment="1">
      <alignment horizontal="center" vertical="center" wrapText="1"/>
    </xf>
    <xf numFmtId="0" fontId="1" fillId="20" borderId="13" xfId="0" applyFont="1" applyFill="1" applyBorder="1" applyAlignment="1">
      <alignment horizontal="center" vertical="center" wrapText="1"/>
    </xf>
    <xf numFmtId="0" fontId="1" fillId="20" borderId="4" xfId="0" applyFont="1" applyFill="1" applyBorder="1" applyAlignment="1">
      <alignment horizontal="center" vertical="center" wrapText="1"/>
    </xf>
    <xf numFmtId="0" fontId="1" fillId="20" borderId="0" xfId="0" applyFont="1" applyFill="1" applyBorder="1" applyAlignment="1">
      <alignment horizontal="center" vertical="center" wrapText="1"/>
    </xf>
    <xf numFmtId="0" fontId="1" fillId="20" borderId="14" xfId="0" applyFont="1" applyFill="1" applyBorder="1" applyAlignment="1">
      <alignment horizontal="center" vertical="center" wrapText="1"/>
    </xf>
    <xf numFmtId="0" fontId="1" fillId="20" borderId="15" xfId="0" applyFont="1" applyFill="1" applyBorder="1" applyAlignment="1">
      <alignment horizontal="center" vertical="center" wrapText="1"/>
    </xf>
    <xf numFmtId="0" fontId="1" fillId="20" borderId="16" xfId="0" applyFont="1" applyFill="1" applyBorder="1" applyAlignment="1">
      <alignment horizontal="center" vertical="center" wrapText="1"/>
    </xf>
    <xf numFmtId="0" fontId="1" fillId="20" borderId="17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2" fillId="18" borderId="17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  <xf numFmtId="0" fontId="16" fillId="22" borderId="5" xfId="0" applyFont="1" applyFill="1" applyBorder="1" applyAlignment="1">
      <alignment horizontal="center" vertical="center" wrapText="1"/>
    </xf>
    <xf numFmtId="0" fontId="16" fillId="22" borderId="6" xfId="0" applyFont="1" applyFill="1" applyBorder="1" applyAlignment="1">
      <alignment horizontal="center" vertical="center" wrapText="1"/>
    </xf>
    <xf numFmtId="0" fontId="16" fillId="22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EAEAEA"/>
      <color rgb="FFFF9999"/>
      <color rgb="FFFFFFCC"/>
      <color rgb="FF6699FF"/>
      <color rgb="FFCCCCFF"/>
      <color rgb="FF99CCFF"/>
      <color rgb="FFCCECFF"/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BW53"/>
  <sheetViews>
    <sheetView tabSelected="1" view="pageBreakPreview" zoomScale="80" zoomScaleNormal="70" zoomScaleSheetLayoutView="8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9.7109375" style="1" customWidth="1"/>
    <col min="2" max="2" width="13.7109375" style="1" customWidth="1"/>
    <col min="3" max="3" width="10.140625" style="1" customWidth="1"/>
    <col min="4" max="4" width="13.7109375" style="1" customWidth="1"/>
    <col min="5" max="5" width="13.28515625" style="1" customWidth="1"/>
    <col min="6" max="6" width="13.42578125" style="1" customWidth="1"/>
    <col min="7" max="7" width="6.42578125" style="1" customWidth="1"/>
    <col min="8" max="8" width="10.140625" style="1" customWidth="1"/>
    <col min="9" max="9" width="10.5703125" style="1" customWidth="1"/>
    <col min="10" max="10" width="13.7109375" style="1" customWidth="1"/>
    <col min="11" max="11" width="6.28515625" style="1" customWidth="1"/>
    <col min="12" max="13" width="13" style="1" customWidth="1"/>
    <col min="14" max="14" width="13.85546875" style="1" customWidth="1"/>
    <col min="15" max="15" width="6.5703125" style="1" customWidth="1"/>
    <col min="16" max="16" width="10.140625" style="1" customWidth="1"/>
    <col min="17" max="17" width="10.42578125" style="1" customWidth="1"/>
    <col min="18" max="18" width="13.85546875" style="1" customWidth="1"/>
    <col min="19" max="19" width="6.5703125" style="1" customWidth="1"/>
    <col min="20" max="20" width="11.5703125" style="1" customWidth="1"/>
    <col min="21" max="21" width="11.42578125" style="1" customWidth="1"/>
    <col min="22" max="22" width="13.85546875" style="1" customWidth="1"/>
    <col min="23" max="23" width="6.5703125" style="1" customWidth="1"/>
    <col min="24" max="24" width="11.5703125" style="1" customWidth="1"/>
    <col min="25" max="25" width="12" style="1" customWidth="1"/>
    <col min="26" max="26" width="13.85546875" style="1" customWidth="1"/>
    <col min="27" max="27" width="6.5703125" style="1" customWidth="1"/>
    <col min="28" max="29" width="10.7109375" style="1" customWidth="1"/>
    <col min="30" max="30" width="13.42578125" style="1" customWidth="1"/>
    <col min="31" max="31" width="6.5703125" style="1" customWidth="1"/>
    <col min="32" max="32" width="10.42578125" style="1" customWidth="1"/>
    <col min="33" max="33" width="10.28515625" style="1" customWidth="1"/>
    <col min="34" max="34" width="13.42578125" style="1" customWidth="1"/>
    <col min="35" max="35" width="6.5703125" style="1" customWidth="1"/>
    <col min="36" max="36" width="12.7109375" style="1" customWidth="1"/>
    <col min="37" max="37" width="11.42578125" style="1" customWidth="1"/>
    <col min="38" max="38" width="13.5703125" style="1" customWidth="1"/>
    <col min="39" max="41" width="14.28515625" style="1" customWidth="1"/>
    <col min="42" max="52" width="12.28515625" style="1" customWidth="1"/>
    <col min="53" max="54" width="16.5703125" style="1" customWidth="1"/>
    <col min="55" max="55" width="18.42578125" style="1" customWidth="1"/>
    <col min="56" max="56" width="18.85546875" style="1" customWidth="1"/>
    <col min="57" max="57" width="19.7109375" style="1" customWidth="1"/>
    <col min="58" max="58" width="20" style="1" customWidth="1"/>
    <col min="59" max="59" width="36.140625" style="1" customWidth="1"/>
    <col min="60" max="60" width="12.42578125" style="1" customWidth="1"/>
    <col min="61" max="61" width="13.85546875" style="1" bestFit="1" customWidth="1"/>
    <col min="62" max="65" width="9.140625" style="1"/>
    <col min="66" max="66" width="12.42578125" style="1" customWidth="1"/>
    <col min="67" max="67" width="12.28515625" style="1" bestFit="1" customWidth="1"/>
    <col min="68" max="68" width="9.140625" style="1"/>
    <col min="69" max="69" width="26.85546875" style="1" bestFit="1" customWidth="1"/>
    <col min="70" max="71" width="11.140625" style="1" bestFit="1" customWidth="1"/>
    <col min="72" max="72" width="26.85546875" style="1" bestFit="1" customWidth="1"/>
    <col min="73" max="74" width="11.140625" style="1" bestFit="1" customWidth="1"/>
    <col min="75" max="16384" width="9.140625" style="1"/>
  </cols>
  <sheetData>
    <row r="1" spans="1:75" ht="21.75" customHeight="1">
      <c r="B1" s="76" t="s">
        <v>53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</row>
    <row r="2" spans="1:75" ht="15.75">
      <c r="A2" s="35" t="s">
        <v>91</v>
      </c>
    </row>
    <row r="3" spans="1:75" ht="35.25" customHeight="1">
      <c r="A3" s="77" t="s">
        <v>73</v>
      </c>
      <c r="B3" s="84" t="s">
        <v>54</v>
      </c>
      <c r="C3" s="85"/>
      <c r="D3" s="90" t="s">
        <v>92</v>
      </c>
      <c r="E3" s="91"/>
      <c r="F3" s="91"/>
      <c r="G3" s="92"/>
      <c r="H3" s="90" t="s">
        <v>93</v>
      </c>
      <c r="I3" s="91"/>
      <c r="J3" s="91"/>
      <c r="K3" s="92"/>
      <c r="L3" s="83" t="s">
        <v>79</v>
      </c>
      <c r="M3" s="83"/>
      <c r="N3" s="83"/>
      <c r="O3" s="83"/>
      <c r="P3" s="83" t="s">
        <v>80</v>
      </c>
      <c r="Q3" s="83"/>
      <c r="R3" s="83"/>
      <c r="S3" s="83"/>
      <c r="T3" s="83" t="s">
        <v>81</v>
      </c>
      <c r="U3" s="83"/>
      <c r="V3" s="83"/>
      <c r="W3" s="83"/>
      <c r="X3" s="83" t="s">
        <v>82</v>
      </c>
      <c r="Y3" s="83"/>
      <c r="Z3" s="83"/>
      <c r="AA3" s="83"/>
      <c r="AB3" s="83" t="s">
        <v>83</v>
      </c>
      <c r="AC3" s="83"/>
      <c r="AD3" s="83"/>
      <c r="AE3" s="83"/>
      <c r="AF3" s="83" t="s">
        <v>84</v>
      </c>
      <c r="AG3" s="83"/>
      <c r="AH3" s="83"/>
      <c r="AI3" s="83"/>
      <c r="AJ3" s="82" t="s">
        <v>47</v>
      </c>
      <c r="AK3" s="78" t="s">
        <v>63</v>
      </c>
      <c r="AL3" s="77" t="s">
        <v>64</v>
      </c>
      <c r="AM3" s="79" t="s">
        <v>65</v>
      </c>
      <c r="AN3" s="79" t="s">
        <v>121</v>
      </c>
      <c r="AO3" s="77" t="s">
        <v>122</v>
      </c>
      <c r="AP3" s="100" t="s">
        <v>66</v>
      </c>
      <c r="AQ3" s="101"/>
      <c r="AR3" s="101"/>
      <c r="AS3" s="101"/>
      <c r="AT3" s="101"/>
      <c r="AU3" s="101"/>
      <c r="AV3" s="101"/>
      <c r="AW3" s="101"/>
      <c r="AX3" s="101"/>
      <c r="AY3" s="101"/>
      <c r="AZ3" s="102"/>
      <c r="BA3" s="79" t="s">
        <v>99</v>
      </c>
      <c r="BB3" s="106" t="s">
        <v>100</v>
      </c>
      <c r="BC3" s="107"/>
      <c r="BD3" s="107"/>
      <c r="BE3" s="108"/>
      <c r="BF3" s="77" t="s">
        <v>105</v>
      </c>
    </row>
    <row r="4" spans="1:75" ht="33" customHeight="1">
      <c r="A4" s="77"/>
      <c r="B4" s="86"/>
      <c r="C4" s="87"/>
      <c r="D4" s="93"/>
      <c r="E4" s="94"/>
      <c r="F4" s="94"/>
      <c r="G4" s="95"/>
      <c r="H4" s="93"/>
      <c r="I4" s="94"/>
      <c r="J4" s="94"/>
      <c r="K4" s="95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2"/>
      <c r="AK4" s="78"/>
      <c r="AL4" s="77"/>
      <c r="AM4" s="80"/>
      <c r="AN4" s="80"/>
      <c r="AO4" s="77"/>
      <c r="AP4" s="103"/>
      <c r="AQ4" s="104"/>
      <c r="AR4" s="104"/>
      <c r="AS4" s="104"/>
      <c r="AT4" s="104"/>
      <c r="AU4" s="104"/>
      <c r="AV4" s="104"/>
      <c r="AW4" s="104"/>
      <c r="AX4" s="104"/>
      <c r="AY4" s="104"/>
      <c r="AZ4" s="105"/>
      <c r="BA4" s="80"/>
      <c r="BB4" s="99" t="s">
        <v>101</v>
      </c>
      <c r="BC4" s="99" t="s">
        <v>102</v>
      </c>
      <c r="BD4" s="99"/>
      <c r="BE4" s="99" t="s">
        <v>104</v>
      </c>
      <c r="BF4" s="77"/>
    </row>
    <row r="5" spans="1:75" ht="39" customHeight="1">
      <c r="A5" s="77"/>
      <c r="B5" s="86"/>
      <c r="C5" s="87"/>
      <c r="D5" s="93"/>
      <c r="E5" s="94"/>
      <c r="F5" s="94"/>
      <c r="G5" s="95"/>
      <c r="H5" s="93"/>
      <c r="I5" s="94"/>
      <c r="J5" s="94"/>
      <c r="K5" s="95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2"/>
      <c r="AK5" s="78"/>
      <c r="AL5" s="77"/>
      <c r="AM5" s="80"/>
      <c r="AN5" s="80"/>
      <c r="AO5" s="77"/>
      <c r="AP5" s="77" t="s">
        <v>61</v>
      </c>
      <c r="AQ5" s="77" t="s">
        <v>62</v>
      </c>
      <c r="AR5" s="77" t="s">
        <v>68</v>
      </c>
      <c r="AS5" s="77" t="s">
        <v>69</v>
      </c>
      <c r="AT5" s="77" t="s">
        <v>71</v>
      </c>
      <c r="AU5" s="77" t="s">
        <v>74</v>
      </c>
      <c r="AV5" s="77" t="s">
        <v>75</v>
      </c>
      <c r="AW5" s="77" t="s">
        <v>76</v>
      </c>
      <c r="AX5" s="77" t="s">
        <v>77</v>
      </c>
      <c r="AY5" s="77" t="s">
        <v>78</v>
      </c>
      <c r="AZ5" s="77" t="s">
        <v>98</v>
      </c>
      <c r="BA5" s="80"/>
      <c r="BB5" s="99"/>
      <c r="BC5" s="99" t="s">
        <v>67</v>
      </c>
      <c r="BD5" s="99" t="s">
        <v>103</v>
      </c>
      <c r="BE5" s="99"/>
      <c r="BF5" s="77"/>
    </row>
    <row r="6" spans="1:75" ht="39.75" customHeight="1">
      <c r="A6" s="77"/>
      <c r="B6" s="88"/>
      <c r="C6" s="89"/>
      <c r="D6" s="96"/>
      <c r="E6" s="97"/>
      <c r="F6" s="97"/>
      <c r="G6" s="98"/>
      <c r="H6" s="96"/>
      <c r="I6" s="97"/>
      <c r="J6" s="97"/>
      <c r="K6" s="98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2"/>
      <c r="AK6" s="78"/>
      <c r="AL6" s="77"/>
      <c r="AM6" s="80"/>
      <c r="AN6" s="80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80"/>
      <c r="BB6" s="99"/>
      <c r="BC6" s="99"/>
      <c r="BD6" s="99"/>
      <c r="BE6" s="99"/>
      <c r="BF6" s="77"/>
    </row>
    <row r="7" spans="1:75" ht="45.75" customHeight="1">
      <c r="A7" s="77"/>
      <c r="B7" s="44" t="s">
        <v>48</v>
      </c>
      <c r="C7" s="44" t="s">
        <v>16</v>
      </c>
      <c r="D7" s="49" t="s">
        <v>56</v>
      </c>
      <c r="E7" s="49" t="s">
        <v>57</v>
      </c>
      <c r="F7" s="49" t="s">
        <v>58</v>
      </c>
      <c r="G7" s="49" t="s">
        <v>16</v>
      </c>
      <c r="H7" s="57" t="s">
        <v>56</v>
      </c>
      <c r="I7" s="57" t="s">
        <v>57</v>
      </c>
      <c r="J7" s="57" t="s">
        <v>58</v>
      </c>
      <c r="K7" s="57" t="s">
        <v>16</v>
      </c>
      <c r="L7" s="66" t="s">
        <v>56</v>
      </c>
      <c r="M7" s="66" t="s">
        <v>57</v>
      </c>
      <c r="N7" s="66" t="s">
        <v>58</v>
      </c>
      <c r="O7" s="66" t="s">
        <v>16</v>
      </c>
      <c r="P7" s="66" t="s">
        <v>56</v>
      </c>
      <c r="Q7" s="66" t="s">
        <v>57</v>
      </c>
      <c r="R7" s="66" t="s">
        <v>58</v>
      </c>
      <c r="S7" s="66" t="s">
        <v>16</v>
      </c>
      <c r="T7" s="66" t="s">
        <v>56</v>
      </c>
      <c r="U7" s="66" t="s">
        <v>57</v>
      </c>
      <c r="V7" s="66" t="s">
        <v>58</v>
      </c>
      <c r="W7" s="66" t="s">
        <v>16</v>
      </c>
      <c r="X7" s="66" t="s">
        <v>56</v>
      </c>
      <c r="Y7" s="66" t="s">
        <v>57</v>
      </c>
      <c r="Z7" s="66" t="s">
        <v>58</v>
      </c>
      <c r="AA7" s="66" t="s">
        <v>16</v>
      </c>
      <c r="AB7" s="66" t="s">
        <v>56</v>
      </c>
      <c r="AC7" s="66" t="s">
        <v>57</v>
      </c>
      <c r="AD7" s="66" t="s">
        <v>58</v>
      </c>
      <c r="AE7" s="66" t="s">
        <v>16</v>
      </c>
      <c r="AF7" s="66" t="s">
        <v>56</v>
      </c>
      <c r="AG7" s="66" t="s">
        <v>57</v>
      </c>
      <c r="AH7" s="66" t="s">
        <v>58</v>
      </c>
      <c r="AI7" s="66" t="s">
        <v>16</v>
      </c>
      <c r="AJ7" s="82"/>
      <c r="AK7" s="78"/>
      <c r="AL7" s="77"/>
      <c r="AM7" s="81"/>
      <c r="AN7" s="81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81"/>
      <c r="BB7" s="99"/>
      <c r="BC7" s="99"/>
      <c r="BD7" s="99"/>
      <c r="BE7" s="99"/>
      <c r="BF7" s="77"/>
    </row>
    <row r="8" spans="1:75" s="8" customFormat="1" ht="14.1" customHeight="1">
      <c r="A8" s="13">
        <v>1</v>
      </c>
      <c r="B8" s="13">
        <v>2</v>
      </c>
      <c r="C8" s="13">
        <v>3</v>
      </c>
      <c r="D8" s="13">
        <v>4</v>
      </c>
      <c r="E8" s="13">
        <v>5</v>
      </c>
      <c r="F8" s="13" t="s">
        <v>59</v>
      </c>
      <c r="G8" s="13">
        <v>7</v>
      </c>
      <c r="H8" s="13">
        <v>8</v>
      </c>
      <c r="I8" s="13">
        <v>9</v>
      </c>
      <c r="J8" s="13" t="s">
        <v>94</v>
      </c>
      <c r="K8" s="13">
        <v>11</v>
      </c>
      <c r="L8" s="13">
        <v>12</v>
      </c>
      <c r="M8" s="13">
        <v>13</v>
      </c>
      <c r="N8" s="13" t="s">
        <v>70</v>
      </c>
      <c r="O8" s="13">
        <v>15</v>
      </c>
      <c r="P8" s="13">
        <v>16</v>
      </c>
      <c r="Q8" s="13">
        <v>17</v>
      </c>
      <c r="R8" s="13" t="s">
        <v>85</v>
      </c>
      <c r="S8" s="13">
        <v>19</v>
      </c>
      <c r="T8" s="13">
        <v>20</v>
      </c>
      <c r="U8" s="13">
        <v>21</v>
      </c>
      <c r="V8" s="13" t="s">
        <v>86</v>
      </c>
      <c r="W8" s="13">
        <v>23</v>
      </c>
      <c r="X8" s="13">
        <v>24</v>
      </c>
      <c r="Y8" s="13">
        <v>25</v>
      </c>
      <c r="Z8" s="13" t="s">
        <v>87</v>
      </c>
      <c r="AA8" s="13">
        <v>27</v>
      </c>
      <c r="AB8" s="13">
        <v>28</v>
      </c>
      <c r="AC8" s="13">
        <v>29</v>
      </c>
      <c r="AD8" s="13" t="s">
        <v>88</v>
      </c>
      <c r="AE8" s="13">
        <v>31</v>
      </c>
      <c r="AF8" s="13">
        <v>32</v>
      </c>
      <c r="AG8" s="13">
        <v>33</v>
      </c>
      <c r="AH8" s="13" t="s">
        <v>95</v>
      </c>
      <c r="AI8" s="13">
        <v>35</v>
      </c>
      <c r="AJ8" s="13">
        <v>36</v>
      </c>
      <c r="AK8" s="13">
        <v>37</v>
      </c>
      <c r="AL8" s="13" t="s">
        <v>96</v>
      </c>
      <c r="AM8" s="13" t="s">
        <v>97</v>
      </c>
      <c r="AN8" s="13">
        <v>40</v>
      </c>
      <c r="AO8" s="13" t="s">
        <v>123</v>
      </c>
      <c r="AP8" s="13">
        <v>42</v>
      </c>
      <c r="AQ8" s="13">
        <v>43</v>
      </c>
      <c r="AR8" s="13">
        <v>44</v>
      </c>
      <c r="AS8" s="13">
        <v>45</v>
      </c>
      <c r="AT8" s="13">
        <v>46</v>
      </c>
      <c r="AU8" s="13">
        <v>47</v>
      </c>
      <c r="AV8" s="13">
        <v>48</v>
      </c>
      <c r="AW8" s="13">
        <v>49</v>
      </c>
      <c r="AX8" s="13">
        <v>50</v>
      </c>
      <c r="AY8" s="13">
        <v>51</v>
      </c>
      <c r="AZ8" s="13">
        <v>52</v>
      </c>
      <c r="BA8" s="72" t="s">
        <v>124</v>
      </c>
      <c r="BB8" s="13">
        <v>54</v>
      </c>
      <c r="BC8" s="13">
        <v>55</v>
      </c>
      <c r="BD8" s="13">
        <v>56</v>
      </c>
      <c r="BE8" s="13">
        <v>57</v>
      </c>
      <c r="BF8" s="13">
        <v>58</v>
      </c>
      <c r="BG8" s="1"/>
      <c r="BH8" s="1"/>
      <c r="BI8" s="1"/>
      <c r="BJ8" s="1"/>
      <c r="BK8" s="1"/>
      <c r="BL8" s="1"/>
      <c r="BM8" s="1"/>
      <c r="BN8" s="1"/>
      <c r="BO8" s="1"/>
      <c r="BQ8" s="1"/>
      <c r="BR8" s="1"/>
      <c r="BS8" s="1"/>
      <c r="BT8" s="1"/>
      <c r="BU8" s="1"/>
      <c r="BV8" s="1"/>
    </row>
    <row r="9" spans="1:75" s="3" customFormat="1" ht="51.75" customHeight="1">
      <c r="A9" s="20" t="s">
        <v>49</v>
      </c>
      <c r="B9" s="9"/>
      <c r="C9" s="9"/>
      <c r="D9" s="18">
        <f>SUM(D10:D19)</f>
        <v>1588278</v>
      </c>
      <c r="E9" s="18">
        <f>SUM(E10:E19)</f>
        <v>1731886.5</v>
      </c>
      <c r="F9" s="50">
        <f>IF(E9/D9&gt;1.2,IF((E9/D9-1.2)*0.1+1.2&gt;1.3,1.3,(E9/D9-1.2)*0.1+1.2),E9/D9)</f>
        <v>1.090417735434225</v>
      </c>
      <c r="G9" s="9"/>
      <c r="H9" s="18"/>
      <c r="I9" s="18"/>
      <c r="J9" s="50"/>
      <c r="K9" s="9"/>
      <c r="L9" s="67">
        <f>SUM(L10:L19)</f>
        <v>1160697</v>
      </c>
      <c r="M9" s="67">
        <f>SUM(M10:M19)</f>
        <v>951533</v>
      </c>
      <c r="N9" s="50">
        <f>IF(M9/L9&gt;1.2,IF((M9/L9-1.2)*0.1+1.2&gt;1.3,1.3,(M9/L9-1.2)*0.1+1.2),M9/L9)</f>
        <v>0.81979448555480028</v>
      </c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67">
        <f>SUM(AB10:AB19)</f>
        <v>581333</v>
      </c>
      <c r="AC9" s="67">
        <f>SUM(AC10:AC19)</f>
        <v>582920</v>
      </c>
      <c r="AD9" s="50">
        <f>IF(AC9/AB9&gt;1.2,IF((AC9/AB9-1.2)*0.1+1.2&gt;1.3,1.3,(AC9/AB9-1.2)*0.1+1.2),AC9/AB9)</f>
        <v>1.0027299327579891</v>
      </c>
      <c r="AE9" s="9"/>
      <c r="AF9" s="68">
        <f>SUM(AF10:AF19)</f>
        <v>13660</v>
      </c>
      <c r="AG9" s="68">
        <f>SUM(AG10:AG19)</f>
        <v>8548</v>
      </c>
      <c r="AH9" s="50">
        <f>IF(AF9/AG9&gt;1.2,IF((AF9/AG9-1.2)*0.1+1.2&gt;1.3,1.3,(AF9/AG9-1.2)*0.1+1.2),AF9/AG9)</f>
        <v>1.2398034627983154</v>
      </c>
      <c r="AI9" s="9"/>
      <c r="AJ9" s="10"/>
      <c r="AK9" s="46">
        <f>SUM(AK10:AK19)</f>
        <v>2400431</v>
      </c>
      <c r="AL9" s="18">
        <f>SUM(AL10:AL19)</f>
        <v>2513042.6</v>
      </c>
      <c r="AM9" s="18">
        <f>SUM(AM10:AM19)</f>
        <v>112611.6</v>
      </c>
      <c r="AN9" s="18">
        <f t="shared" ref="AN9" si="0">SUM(AN10:AN19)</f>
        <v>64591.499999999993</v>
      </c>
      <c r="AO9" s="18">
        <f>SUM(AO10:AO19)</f>
        <v>2448451.1</v>
      </c>
      <c r="AP9" s="18">
        <f t="shared" ref="AP9" si="1">SUM(AP10:AP19)</f>
        <v>175259.5</v>
      </c>
      <c r="AQ9" s="18">
        <f t="shared" ref="AQ9:BA9" si="2">SUM(AQ10:AQ19)</f>
        <v>175259.7</v>
      </c>
      <c r="AR9" s="18">
        <f t="shared" si="2"/>
        <v>219413.6</v>
      </c>
      <c r="AS9" s="18">
        <f t="shared" si="2"/>
        <v>192693.90000000002</v>
      </c>
      <c r="AT9" s="18">
        <f t="shared" si="2"/>
        <v>181742.10000000003</v>
      </c>
      <c r="AU9" s="18">
        <f t="shared" si="2"/>
        <v>263809.39999999991</v>
      </c>
      <c r="AV9" s="18">
        <f t="shared" si="2"/>
        <v>340748.7</v>
      </c>
      <c r="AW9" s="18">
        <f t="shared" si="2"/>
        <v>261936.1</v>
      </c>
      <c r="AX9" s="18">
        <f t="shared" si="2"/>
        <v>203198.99999999997</v>
      </c>
      <c r="AY9" s="18">
        <f t="shared" si="2"/>
        <v>338467.80000000005</v>
      </c>
      <c r="AZ9" s="18">
        <f t="shared" si="2"/>
        <v>241711.99999999997</v>
      </c>
      <c r="BA9" s="18">
        <f t="shared" si="2"/>
        <v>-145790.70000000001</v>
      </c>
      <c r="BB9" s="18"/>
      <c r="BC9" s="18"/>
      <c r="BD9" s="18"/>
      <c r="BE9" s="18"/>
      <c r="BF9" s="18">
        <f>SUM(BF10:BF19)</f>
        <v>-145790.70000000001</v>
      </c>
      <c r="BG9" s="74"/>
      <c r="BH9" s="1"/>
      <c r="BI9" s="1"/>
      <c r="BJ9" s="1"/>
      <c r="BK9" s="1"/>
      <c r="BL9" s="1"/>
      <c r="BM9" s="1"/>
      <c r="BN9" s="1"/>
      <c r="BO9" s="1"/>
      <c r="BP9" s="71"/>
      <c r="BQ9" s="1"/>
      <c r="BR9" s="1"/>
      <c r="BS9" s="1"/>
      <c r="BT9" s="1"/>
      <c r="BU9" s="1"/>
      <c r="BV9" s="1"/>
      <c r="BW9" s="65"/>
    </row>
    <row r="10" spans="1:75" s="2" customFormat="1" ht="16.5" customHeight="1">
      <c r="A10" s="5" t="s">
        <v>5</v>
      </c>
      <c r="B10" s="4">
        <v>1</v>
      </c>
      <c r="C10" s="4">
        <v>10</v>
      </c>
      <c r="D10" s="51">
        <v>847938</v>
      </c>
      <c r="E10" s="51">
        <v>911012.8</v>
      </c>
      <c r="F10" s="52">
        <f>IF(G10=0,0,IF(D10=0,1,IF(E10&lt;0,0,IF(E10/D10&gt;1.2,IF((E10/D10-1.2)*0.1+1.2&gt;1.3,1.3,(E10/D10-1.2)*0.1+1.2),E10/D10))))</f>
        <v>1.0743860989836522</v>
      </c>
      <c r="G10" s="4">
        <v>15</v>
      </c>
      <c r="H10" s="58">
        <v>60</v>
      </c>
      <c r="I10" s="61">
        <v>65.900000000000006</v>
      </c>
      <c r="J10" s="52">
        <f>IF(K10=0,0,IF(H10=0,1,IF(I10&lt;0,0,IF(I10/H10&gt;1.2,IF((I10/H10-1.2)*0.1+1.2&gt;1.3,1.3,(I10/H10-1.2)*0.1+1.2),I10/H10))))</f>
        <v>1.0983333333333334</v>
      </c>
      <c r="K10" s="4">
        <v>20</v>
      </c>
      <c r="L10" s="69">
        <v>794689</v>
      </c>
      <c r="M10" s="69">
        <v>636229</v>
      </c>
      <c r="N10" s="52">
        <f>IF(O10=0,0,IF(L10=0,1,IF(M10&lt;0,0,IF(M10/L10&gt;1.2,IF((M10/L10-1.2)*0.1+1.2&gt;1.3,1.3,(M10/L10-1.2)*0.1+1.2),M10/L10))))</f>
        <v>0.80060124149195466</v>
      </c>
      <c r="O10" s="4">
        <v>15</v>
      </c>
      <c r="P10" s="4" t="s">
        <v>89</v>
      </c>
      <c r="Q10" s="4" t="s">
        <v>89</v>
      </c>
      <c r="R10" s="4" t="s">
        <v>89</v>
      </c>
      <c r="S10" s="4" t="s">
        <v>89</v>
      </c>
      <c r="T10" s="4" t="s">
        <v>89</v>
      </c>
      <c r="U10" s="4" t="s">
        <v>89</v>
      </c>
      <c r="V10" s="4" t="s">
        <v>89</v>
      </c>
      <c r="W10" s="4" t="s">
        <v>89</v>
      </c>
      <c r="X10" s="4" t="s">
        <v>89</v>
      </c>
      <c r="Y10" s="4" t="s">
        <v>89</v>
      </c>
      <c r="Z10" s="4" t="s">
        <v>89</v>
      </c>
      <c r="AA10" s="4" t="s">
        <v>89</v>
      </c>
      <c r="AB10" s="47">
        <v>356585</v>
      </c>
      <c r="AC10" s="47">
        <v>356619</v>
      </c>
      <c r="AD10" s="52">
        <f>IF(AE10=0,0,IF(AB10=0,1,IF(AC10&lt;0,0,IF(AC10/AB10&gt;1.2,IF((AC10/AB10-1.2)*0.1+1.2&gt;1.3,1.3,(AC10/AB10-1.2)*0.1+1.2),AC10/AB10))))</f>
        <v>1.0000953489350366</v>
      </c>
      <c r="AE10" s="4">
        <v>17</v>
      </c>
      <c r="AF10" s="69">
        <v>5500</v>
      </c>
      <c r="AG10" s="69">
        <v>3556</v>
      </c>
      <c r="AH10" s="52">
        <f>IF(AI10=0,0,IF(AG10=0,1.3,IF(AG10&lt;0,0,IF(AF10/AG10&gt;1.2,IF((AF10/AG10-1.2)*0.1+1.2&gt;1.3,1.3,(AF10/AG10-1.2)*0.1+1.2),AF10/AG10))))</f>
        <v>1.2346681664791901</v>
      </c>
      <c r="AI10" s="4">
        <v>3</v>
      </c>
      <c r="AJ10" s="24">
        <f>(B10*C10+F10*G10+J10*K10+N10*O10+AD10*AE10+AH10*AI10)/(C10+G10+K10+O10+AE10+AI10)</f>
        <v>1.0099637775641745</v>
      </c>
      <c r="AK10" s="47">
        <v>435592</v>
      </c>
      <c r="AL10" s="19">
        <f>ROUND(AJ10*AK10,1)</f>
        <v>439932.1</v>
      </c>
      <c r="AM10" s="19">
        <f>AL10-AK10</f>
        <v>4340.0999999999767</v>
      </c>
      <c r="AN10" s="19"/>
      <c r="AO10" s="19">
        <f>AL10-AN10</f>
        <v>439932.1</v>
      </c>
      <c r="AP10" s="19">
        <v>33659.199999999997</v>
      </c>
      <c r="AQ10" s="19">
        <v>33659.199999999997</v>
      </c>
      <c r="AR10" s="19">
        <v>45951</v>
      </c>
      <c r="AS10" s="19">
        <v>37756.5</v>
      </c>
      <c r="AT10" s="19">
        <v>37756.6</v>
      </c>
      <c r="AU10" s="19">
        <v>35552.800000000003</v>
      </c>
      <c r="AV10" s="19">
        <v>69435</v>
      </c>
      <c r="AW10" s="19">
        <v>41967.3</v>
      </c>
      <c r="AX10" s="19">
        <v>40850.699999999997</v>
      </c>
      <c r="AY10" s="19">
        <v>49153.7</v>
      </c>
      <c r="AZ10" s="19">
        <v>42574.2</v>
      </c>
      <c r="BA10" s="19">
        <f>ROUND(AO10-SUM(AP10:AZ10),1)</f>
        <v>-28384.1</v>
      </c>
      <c r="BB10" s="19"/>
      <c r="BC10" s="42"/>
      <c r="BD10" s="42"/>
      <c r="BE10" s="43"/>
      <c r="BF10" s="19">
        <f>IF(AND(BA10&gt;0,OR(BB10="+",BC10="+",BD10="+",BE10="+")),0,BA10)</f>
        <v>-28384.1</v>
      </c>
      <c r="BG10" s="74"/>
      <c r="BH10" s="1"/>
      <c r="BI10" s="1"/>
      <c r="BJ10" s="1"/>
      <c r="BK10" s="1"/>
      <c r="BL10" s="1"/>
      <c r="BM10" s="1"/>
      <c r="BN10" s="1"/>
      <c r="BO10" s="1"/>
      <c r="BP10" s="71"/>
      <c r="BQ10" s="1"/>
      <c r="BR10" s="1"/>
      <c r="BS10" s="1"/>
      <c r="BT10" s="1"/>
      <c r="BU10" s="1"/>
      <c r="BV10" s="1"/>
    </row>
    <row r="11" spans="1:75" s="2" customFormat="1" ht="17.100000000000001" customHeight="1">
      <c r="A11" s="5" t="s">
        <v>6</v>
      </c>
      <c r="B11" s="4">
        <v>1</v>
      </c>
      <c r="C11" s="4">
        <v>10</v>
      </c>
      <c r="D11" s="51">
        <v>375767</v>
      </c>
      <c r="E11" s="51">
        <v>416074.1</v>
      </c>
      <c r="F11" s="52">
        <f t="shared" ref="F11:F47" si="3">IF(G11=0,0,IF(D11=0,1,IF(E11&lt;0,0,IF(E11/D11&gt;1.2,IF((E11/D11-1.2)*0.1+1.2&gt;1.3,1.3,(E11/D11-1.2)*0.1+1.2),E11/D11))))</f>
        <v>1.1072662048556685</v>
      </c>
      <c r="G11" s="4">
        <v>15</v>
      </c>
      <c r="H11" s="58">
        <v>60</v>
      </c>
      <c r="I11" s="61">
        <v>93.5</v>
      </c>
      <c r="J11" s="52">
        <f t="shared" ref="J11:J44" si="4">IF(K11=0,0,IF(H11=0,1,IF(I11&lt;0,0,IF(I11/H11&gt;1.2,IF((I11/H11-1.2)*0.1+1.2&gt;1.3,1.3,(I11/H11-1.2)*0.1+1.2),I11/H11))))</f>
        <v>1.2358333333333333</v>
      </c>
      <c r="K11" s="4">
        <v>20</v>
      </c>
      <c r="L11" s="69">
        <v>177252</v>
      </c>
      <c r="M11" s="69">
        <v>118972</v>
      </c>
      <c r="N11" s="52">
        <f t="shared" ref="N11:N46" si="5">IF(O11=0,0,IF(L11=0,1,IF(M11&lt;0,0,IF(M11/L11&gt;1.2,IF((M11/L11-1.2)*0.1+1.2&gt;1.3,1.3,(M11/L11-1.2)*0.1+1.2),M11/L11))))</f>
        <v>0.67120258163518609</v>
      </c>
      <c r="O11" s="4">
        <v>15</v>
      </c>
      <c r="P11" s="4" t="s">
        <v>89</v>
      </c>
      <c r="Q11" s="4" t="s">
        <v>89</v>
      </c>
      <c r="R11" s="4" t="s">
        <v>89</v>
      </c>
      <c r="S11" s="4" t="s">
        <v>89</v>
      </c>
      <c r="T11" s="4" t="s">
        <v>89</v>
      </c>
      <c r="U11" s="4" t="s">
        <v>89</v>
      </c>
      <c r="V11" s="4" t="s">
        <v>89</v>
      </c>
      <c r="W11" s="4" t="s">
        <v>89</v>
      </c>
      <c r="X11" s="4" t="s">
        <v>89</v>
      </c>
      <c r="Y11" s="4" t="s">
        <v>89</v>
      </c>
      <c r="Z11" s="4" t="s">
        <v>89</v>
      </c>
      <c r="AA11" s="4" t="s">
        <v>89</v>
      </c>
      <c r="AB11" s="47">
        <v>153912</v>
      </c>
      <c r="AC11" s="47">
        <v>154207</v>
      </c>
      <c r="AD11" s="52">
        <f t="shared" ref="AD11:AD47" si="6">IF(AE11=0,0,IF(AB11=0,1,IF(AC11&lt;0,0,IF(AC11/AB11&gt;1.2,IF((AC11/AB11-1.2)*0.1+1.2&gt;1.3,1.3,(AC11/AB11-1.2)*0.1+1.2),AC11/AB11))))</f>
        <v>1.001916679661105</v>
      </c>
      <c r="AE11" s="4">
        <v>17</v>
      </c>
      <c r="AF11" s="69">
        <v>5200</v>
      </c>
      <c r="AG11" s="69">
        <v>2975</v>
      </c>
      <c r="AH11" s="52">
        <f t="shared" ref="AH11:AH47" si="7">IF(AI11=0,0,IF(AG11=0,1.3,IF(AG11&lt;0,0,IF(AF11/AG11&gt;1.2,IF((AF11/AG11-1.2)*0.1+1.2&gt;1.3,1.3,(AF11/AG11-1.2)*0.1+1.2),AF11/AG11))))</f>
        <v>1.2547899159663864</v>
      </c>
      <c r="AI11" s="4">
        <v>3</v>
      </c>
      <c r="AJ11" s="24">
        <f t="shared" ref="AJ11:AJ18" si="8">(B11*C11+F11*G11+J11*K11+N11*O11+AD11*AE11+AH11*AI11)/(C11+G11+K11+O11+AE11+AI11)</f>
        <v>1.0273831470770927</v>
      </c>
      <c r="AK11" s="47">
        <v>933527</v>
      </c>
      <c r="AL11" s="19">
        <f t="shared" ref="AL11:AL47" si="9">ROUND(AJ11*AK11,1)</f>
        <v>959089.9</v>
      </c>
      <c r="AM11" s="19">
        <f t="shared" ref="AM11:AM46" si="10">AL11-AK11</f>
        <v>25562.900000000023</v>
      </c>
      <c r="AN11" s="19">
        <v>60591.499999999993</v>
      </c>
      <c r="AO11" s="19">
        <f t="shared" ref="AO11:AO46" si="11">AL11-AN11</f>
        <v>898498.4</v>
      </c>
      <c r="AP11" s="19">
        <v>71421</v>
      </c>
      <c r="AQ11" s="19">
        <v>71421</v>
      </c>
      <c r="AR11" s="19">
        <v>74646.3</v>
      </c>
      <c r="AS11" s="19">
        <v>59276.6</v>
      </c>
      <c r="AT11" s="19">
        <v>59276.5</v>
      </c>
      <c r="AU11" s="19">
        <v>130172.5</v>
      </c>
      <c r="AV11" s="19">
        <v>134228.79999999999</v>
      </c>
      <c r="AW11" s="19">
        <v>94433.5</v>
      </c>
      <c r="AX11" s="19">
        <v>56912.3</v>
      </c>
      <c r="AY11" s="19">
        <v>120617.5</v>
      </c>
      <c r="AZ11" s="19">
        <v>93299.8</v>
      </c>
      <c r="BA11" s="19">
        <f t="shared" ref="BA11:BA47" si="12">ROUND(AO11-SUM(AP11:AZ11),1)</f>
        <v>-67207.399999999994</v>
      </c>
      <c r="BB11" s="19"/>
      <c r="BC11" s="42"/>
      <c r="BD11" s="42"/>
      <c r="BE11" s="43"/>
      <c r="BF11" s="19">
        <f t="shared" ref="BF11:BF47" si="13">IF(AND(BA11&gt;0,OR(BB11="+",BC11="+",BD11="+",BE11="+")),0,BA11)</f>
        <v>-67207.399999999994</v>
      </c>
      <c r="BG11" s="1"/>
      <c r="BH11" s="1"/>
      <c r="BI11" s="1"/>
      <c r="BJ11" s="1"/>
      <c r="BK11" s="1"/>
      <c r="BL11" s="1"/>
      <c r="BM11" s="1"/>
      <c r="BN11" s="1"/>
      <c r="BO11" s="1"/>
      <c r="BP11" s="71"/>
      <c r="BQ11" s="1"/>
      <c r="BR11" s="1"/>
      <c r="BS11" s="1"/>
      <c r="BT11" s="1"/>
      <c r="BU11" s="1"/>
      <c r="BV11" s="1"/>
    </row>
    <row r="12" spans="1:75" s="2" customFormat="1" ht="17.100000000000001" customHeight="1">
      <c r="A12" s="5" t="s">
        <v>7</v>
      </c>
      <c r="B12" s="4">
        <v>1</v>
      </c>
      <c r="C12" s="4">
        <v>10</v>
      </c>
      <c r="D12" s="51">
        <v>114663</v>
      </c>
      <c r="E12" s="51">
        <v>128160.9</v>
      </c>
      <c r="F12" s="52">
        <f t="shared" si="3"/>
        <v>1.117718008424688</v>
      </c>
      <c r="G12" s="4">
        <v>15</v>
      </c>
      <c r="H12" s="58">
        <v>60</v>
      </c>
      <c r="I12" s="61">
        <v>80.5</v>
      </c>
      <c r="J12" s="52">
        <f t="shared" si="4"/>
        <v>1.2141666666666666</v>
      </c>
      <c r="K12" s="4">
        <v>20</v>
      </c>
      <c r="L12" s="69">
        <v>44203</v>
      </c>
      <c r="M12" s="69">
        <v>47606</v>
      </c>
      <c r="N12" s="52">
        <f t="shared" si="5"/>
        <v>1.0769857249507953</v>
      </c>
      <c r="O12" s="4">
        <v>15</v>
      </c>
      <c r="P12" s="4" t="s">
        <v>89</v>
      </c>
      <c r="Q12" s="4" t="s">
        <v>89</v>
      </c>
      <c r="R12" s="4" t="s">
        <v>89</v>
      </c>
      <c r="S12" s="4" t="s">
        <v>89</v>
      </c>
      <c r="T12" s="4" t="s">
        <v>89</v>
      </c>
      <c r="U12" s="4" t="s">
        <v>89</v>
      </c>
      <c r="V12" s="4" t="s">
        <v>89</v>
      </c>
      <c r="W12" s="4" t="s">
        <v>89</v>
      </c>
      <c r="X12" s="4" t="s">
        <v>89</v>
      </c>
      <c r="Y12" s="4" t="s">
        <v>89</v>
      </c>
      <c r="Z12" s="4" t="s">
        <v>89</v>
      </c>
      <c r="AA12" s="4" t="s">
        <v>89</v>
      </c>
      <c r="AB12" s="47">
        <v>22681</v>
      </c>
      <c r="AC12" s="47">
        <v>22734</v>
      </c>
      <c r="AD12" s="52">
        <f t="shared" si="6"/>
        <v>1.002336757638552</v>
      </c>
      <c r="AE12" s="4">
        <v>17</v>
      </c>
      <c r="AF12" s="69">
        <v>600</v>
      </c>
      <c r="AG12" s="69">
        <v>459</v>
      </c>
      <c r="AH12" s="52">
        <f t="shared" si="7"/>
        <v>1.2107189542483661</v>
      </c>
      <c r="AI12" s="4">
        <v>3</v>
      </c>
      <c r="AJ12" s="24">
        <f t="shared" si="8"/>
        <v>1.0984471384570758</v>
      </c>
      <c r="AK12" s="47">
        <v>279538</v>
      </c>
      <c r="AL12" s="19">
        <f t="shared" si="9"/>
        <v>307057.7</v>
      </c>
      <c r="AM12" s="19">
        <f t="shared" si="10"/>
        <v>27519.700000000012</v>
      </c>
      <c r="AN12" s="19"/>
      <c r="AO12" s="19">
        <f t="shared" si="11"/>
        <v>307057.7</v>
      </c>
      <c r="AP12" s="19">
        <v>20718</v>
      </c>
      <c r="AQ12" s="19">
        <v>20718</v>
      </c>
      <c r="AR12" s="19">
        <v>25955.7</v>
      </c>
      <c r="AS12" s="19">
        <v>22463.9</v>
      </c>
      <c r="AT12" s="19">
        <v>22463.8</v>
      </c>
      <c r="AU12" s="19">
        <v>40200.300000000003</v>
      </c>
      <c r="AV12" s="19">
        <v>41717.199999999997</v>
      </c>
      <c r="AW12" s="19">
        <v>27748</v>
      </c>
      <c r="AX12" s="19">
        <v>34462</v>
      </c>
      <c r="AY12" s="19">
        <v>38040</v>
      </c>
      <c r="AZ12" s="19">
        <v>29448.6</v>
      </c>
      <c r="BA12" s="19">
        <f t="shared" si="12"/>
        <v>-16877.8</v>
      </c>
      <c r="BB12" s="73"/>
      <c r="BC12" s="42"/>
      <c r="BD12" s="42"/>
      <c r="BE12" s="43"/>
      <c r="BF12" s="19">
        <f t="shared" si="13"/>
        <v>-16877.8</v>
      </c>
      <c r="BG12" s="1"/>
      <c r="BH12" s="1"/>
      <c r="BI12" s="1"/>
      <c r="BJ12" s="1"/>
      <c r="BK12" s="1"/>
      <c r="BL12" s="1"/>
      <c r="BM12" s="1"/>
      <c r="BN12" s="1"/>
      <c r="BO12" s="1"/>
      <c r="BP12" s="71"/>
      <c r="BQ12" s="1"/>
      <c r="BR12" s="1"/>
      <c r="BS12" s="1"/>
      <c r="BT12" s="1"/>
      <c r="BU12" s="1"/>
      <c r="BV12" s="1"/>
    </row>
    <row r="13" spans="1:75" s="2" customFormat="1" ht="17.100000000000001" customHeight="1">
      <c r="A13" s="5" t="s">
        <v>8</v>
      </c>
      <c r="B13" s="4">
        <v>1</v>
      </c>
      <c r="C13" s="4">
        <v>10</v>
      </c>
      <c r="D13" s="51">
        <v>72195</v>
      </c>
      <c r="E13" s="51">
        <v>77651.5</v>
      </c>
      <c r="F13" s="52">
        <f t="shared" si="3"/>
        <v>1.0755800263176121</v>
      </c>
      <c r="G13" s="4">
        <v>15</v>
      </c>
      <c r="H13" s="58">
        <v>60</v>
      </c>
      <c r="I13" s="61">
        <v>137.69999999999999</v>
      </c>
      <c r="J13" s="52">
        <f t="shared" si="4"/>
        <v>1.3</v>
      </c>
      <c r="K13" s="4">
        <v>20</v>
      </c>
      <c r="L13" s="69">
        <v>29625</v>
      </c>
      <c r="M13" s="69">
        <v>24703</v>
      </c>
      <c r="N13" s="52">
        <f t="shared" si="5"/>
        <v>0.83385654008438814</v>
      </c>
      <c r="O13" s="4">
        <v>15</v>
      </c>
      <c r="P13" s="4" t="s">
        <v>89</v>
      </c>
      <c r="Q13" s="4" t="s">
        <v>89</v>
      </c>
      <c r="R13" s="4" t="s">
        <v>89</v>
      </c>
      <c r="S13" s="4" t="s">
        <v>89</v>
      </c>
      <c r="T13" s="4" t="s">
        <v>89</v>
      </c>
      <c r="U13" s="4" t="s">
        <v>89</v>
      </c>
      <c r="V13" s="4" t="s">
        <v>89</v>
      </c>
      <c r="W13" s="4" t="s">
        <v>89</v>
      </c>
      <c r="X13" s="4" t="s">
        <v>89</v>
      </c>
      <c r="Y13" s="4" t="s">
        <v>89</v>
      </c>
      <c r="Z13" s="4" t="s">
        <v>89</v>
      </c>
      <c r="AA13" s="4" t="s">
        <v>89</v>
      </c>
      <c r="AB13" s="47">
        <v>14508</v>
      </c>
      <c r="AC13" s="47">
        <v>14526</v>
      </c>
      <c r="AD13" s="52">
        <f t="shared" si="6"/>
        <v>1.001240694789082</v>
      </c>
      <c r="AE13" s="4">
        <v>17</v>
      </c>
      <c r="AF13" s="69">
        <v>400</v>
      </c>
      <c r="AG13" s="69">
        <v>225</v>
      </c>
      <c r="AH13" s="52">
        <f t="shared" si="7"/>
        <v>1.2577777777777777</v>
      </c>
      <c r="AI13" s="4">
        <v>3</v>
      </c>
      <c r="AJ13" s="24">
        <f t="shared" si="8"/>
        <v>1.0679496705097216</v>
      </c>
      <c r="AK13" s="47">
        <v>123902</v>
      </c>
      <c r="AL13" s="19">
        <f t="shared" si="9"/>
        <v>132321.1</v>
      </c>
      <c r="AM13" s="19">
        <f t="shared" si="10"/>
        <v>8419.1000000000058</v>
      </c>
      <c r="AN13" s="19">
        <v>3308.7000000000003</v>
      </c>
      <c r="AO13" s="19">
        <f t="shared" si="11"/>
        <v>129012.40000000001</v>
      </c>
      <c r="AP13" s="19">
        <v>8732.6</v>
      </c>
      <c r="AQ13" s="19">
        <v>8732.7000000000007</v>
      </c>
      <c r="AR13" s="19">
        <v>12721.4</v>
      </c>
      <c r="AS13" s="19">
        <v>10333.200000000001</v>
      </c>
      <c r="AT13" s="19">
        <v>10957.2</v>
      </c>
      <c r="AU13" s="19">
        <v>10374.299999999999</v>
      </c>
      <c r="AV13" s="19">
        <v>21579.4</v>
      </c>
      <c r="AW13" s="19">
        <v>12391.4</v>
      </c>
      <c r="AX13" s="19">
        <v>12632.5</v>
      </c>
      <c r="AY13" s="19">
        <v>12418.1</v>
      </c>
      <c r="AZ13" s="19">
        <v>12418.1</v>
      </c>
      <c r="BA13" s="19">
        <f t="shared" si="12"/>
        <v>-4278.5</v>
      </c>
      <c r="BB13" s="19"/>
      <c r="BC13" s="42"/>
      <c r="BD13" s="42"/>
      <c r="BE13" s="43" t="s">
        <v>51</v>
      </c>
      <c r="BF13" s="19">
        <f t="shared" si="13"/>
        <v>-4278.5</v>
      </c>
      <c r="BG13" s="1"/>
      <c r="BH13" s="1"/>
      <c r="BI13" s="1"/>
      <c r="BJ13" s="1"/>
      <c r="BK13" s="1"/>
      <c r="BL13" s="1"/>
      <c r="BM13" s="1"/>
      <c r="BN13" s="1"/>
      <c r="BO13" s="1"/>
      <c r="BP13" s="71"/>
      <c r="BQ13" s="1"/>
      <c r="BR13" s="1"/>
      <c r="BS13" s="1"/>
      <c r="BT13" s="1"/>
      <c r="BU13" s="1"/>
      <c r="BV13" s="1"/>
    </row>
    <row r="14" spans="1:75" s="2" customFormat="1" ht="17.100000000000001" customHeight="1">
      <c r="A14" s="5" t="s">
        <v>9</v>
      </c>
      <c r="B14" s="4">
        <v>1</v>
      </c>
      <c r="C14" s="4">
        <v>10</v>
      </c>
      <c r="D14" s="51">
        <v>36744</v>
      </c>
      <c r="E14" s="51">
        <v>41252.300000000003</v>
      </c>
      <c r="F14" s="52">
        <f t="shared" si="3"/>
        <v>1.1226948617461354</v>
      </c>
      <c r="G14" s="4">
        <v>15</v>
      </c>
      <c r="H14" s="58">
        <v>60</v>
      </c>
      <c r="I14" s="61">
        <v>64.8</v>
      </c>
      <c r="J14" s="52">
        <f t="shared" si="4"/>
        <v>1.0799999999999998</v>
      </c>
      <c r="K14" s="4">
        <v>20</v>
      </c>
      <c r="L14" s="69">
        <v>14735</v>
      </c>
      <c r="M14" s="69">
        <v>26665</v>
      </c>
      <c r="N14" s="52">
        <f t="shared" si="5"/>
        <v>1.2609636918900575</v>
      </c>
      <c r="O14" s="4">
        <v>15</v>
      </c>
      <c r="P14" s="4" t="s">
        <v>89</v>
      </c>
      <c r="Q14" s="4" t="s">
        <v>89</v>
      </c>
      <c r="R14" s="4" t="s">
        <v>89</v>
      </c>
      <c r="S14" s="4" t="s">
        <v>89</v>
      </c>
      <c r="T14" s="4" t="s">
        <v>89</v>
      </c>
      <c r="U14" s="4" t="s">
        <v>89</v>
      </c>
      <c r="V14" s="4" t="s">
        <v>89</v>
      </c>
      <c r="W14" s="4" t="s">
        <v>89</v>
      </c>
      <c r="X14" s="4" t="s">
        <v>89</v>
      </c>
      <c r="Y14" s="4" t="s">
        <v>89</v>
      </c>
      <c r="Z14" s="4" t="s">
        <v>89</v>
      </c>
      <c r="AA14" s="4" t="s">
        <v>89</v>
      </c>
      <c r="AB14" s="47">
        <v>6442</v>
      </c>
      <c r="AC14" s="47">
        <v>6612</v>
      </c>
      <c r="AD14" s="52">
        <f t="shared" si="6"/>
        <v>1.0263893200869296</v>
      </c>
      <c r="AE14" s="4">
        <v>17</v>
      </c>
      <c r="AF14" s="69">
        <v>300</v>
      </c>
      <c r="AG14" s="69">
        <v>206</v>
      </c>
      <c r="AH14" s="52">
        <f t="shared" si="7"/>
        <v>1.2256310679611651</v>
      </c>
      <c r="AI14" s="4">
        <v>3</v>
      </c>
      <c r="AJ14" s="24">
        <f t="shared" si="8"/>
        <v>1.1060048743738025</v>
      </c>
      <c r="AK14" s="47">
        <v>113936</v>
      </c>
      <c r="AL14" s="19">
        <f t="shared" si="9"/>
        <v>126013.8</v>
      </c>
      <c r="AM14" s="19">
        <f t="shared" si="10"/>
        <v>12077.800000000003</v>
      </c>
      <c r="AN14" s="19"/>
      <c r="AO14" s="19">
        <f t="shared" si="11"/>
        <v>126013.8</v>
      </c>
      <c r="AP14" s="19">
        <v>9169.5</v>
      </c>
      <c r="AQ14" s="19">
        <v>9169.6</v>
      </c>
      <c r="AR14" s="19">
        <v>12405</v>
      </c>
      <c r="AS14" s="19">
        <v>10248</v>
      </c>
      <c r="AT14" s="19">
        <v>10248.1</v>
      </c>
      <c r="AU14" s="19">
        <v>10070.4</v>
      </c>
      <c r="AV14" s="19">
        <v>7920.3</v>
      </c>
      <c r="AW14" s="19">
        <v>9890.1</v>
      </c>
      <c r="AX14" s="19">
        <v>9561.6</v>
      </c>
      <c r="AY14" s="19">
        <v>21321.9</v>
      </c>
      <c r="AZ14" s="19">
        <v>11000.4</v>
      </c>
      <c r="BA14" s="19">
        <f t="shared" si="12"/>
        <v>5008.8999999999996</v>
      </c>
      <c r="BB14" s="73"/>
      <c r="BC14" s="43"/>
      <c r="BD14" s="42"/>
      <c r="BE14" s="43"/>
      <c r="BF14" s="19">
        <f t="shared" si="13"/>
        <v>5008.8999999999996</v>
      </c>
      <c r="BG14" s="1"/>
      <c r="BH14" s="1"/>
      <c r="BI14" s="1"/>
      <c r="BJ14" s="1"/>
      <c r="BK14" s="1"/>
      <c r="BL14" s="1"/>
      <c r="BM14" s="1"/>
      <c r="BN14" s="1"/>
      <c r="BO14" s="1"/>
      <c r="BP14" s="71"/>
      <c r="BQ14" s="1"/>
      <c r="BR14" s="1"/>
      <c r="BS14" s="1"/>
      <c r="BT14" s="1"/>
      <c r="BU14" s="1"/>
      <c r="BV14" s="1"/>
    </row>
    <row r="15" spans="1:75" s="2" customFormat="1" ht="17.100000000000001" customHeight="1">
      <c r="A15" s="5" t="s">
        <v>10</v>
      </c>
      <c r="B15" s="4">
        <v>1</v>
      </c>
      <c r="C15" s="4">
        <v>10</v>
      </c>
      <c r="D15" s="51">
        <v>35085</v>
      </c>
      <c r="E15" s="51">
        <v>38655.699999999997</v>
      </c>
      <c r="F15" s="52">
        <f t="shared" si="3"/>
        <v>1.1017728373948981</v>
      </c>
      <c r="G15" s="4">
        <v>15</v>
      </c>
      <c r="H15" s="58">
        <v>60</v>
      </c>
      <c r="I15" s="61">
        <v>64.900000000000006</v>
      </c>
      <c r="J15" s="52">
        <f t="shared" si="4"/>
        <v>1.0816666666666668</v>
      </c>
      <c r="K15" s="4">
        <v>20</v>
      </c>
      <c r="L15" s="69">
        <v>11459</v>
      </c>
      <c r="M15" s="69">
        <v>11781</v>
      </c>
      <c r="N15" s="52">
        <f t="shared" si="5"/>
        <v>1.0281001832620646</v>
      </c>
      <c r="O15" s="4">
        <v>15</v>
      </c>
      <c r="P15" s="4" t="s">
        <v>89</v>
      </c>
      <c r="Q15" s="4" t="s">
        <v>89</v>
      </c>
      <c r="R15" s="4" t="s">
        <v>89</v>
      </c>
      <c r="S15" s="4" t="s">
        <v>89</v>
      </c>
      <c r="T15" s="4" t="s">
        <v>89</v>
      </c>
      <c r="U15" s="4" t="s">
        <v>89</v>
      </c>
      <c r="V15" s="4" t="s">
        <v>89</v>
      </c>
      <c r="W15" s="4" t="s">
        <v>89</v>
      </c>
      <c r="X15" s="4" t="s">
        <v>89</v>
      </c>
      <c r="Y15" s="4" t="s">
        <v>89</v>
      </c>
      <c r="Z15" s="4" t="s">
        <v>89</v>
      </c>
      <c r="AA15" s="4" t="s">
        <v>89</v>
      </c>
      <c r="AB15" s="47">
        <v>5724</v>
      </c>
      <c r="AC15" s="47">
        <v>5949</v>
      </c>
      <c r="AD15" s="52">
        <f t="shared" si="6"/>
        <v>1.0393081761006289</v>
      </c>
      <c r="AE15" s="4">
        <v>17</v>
      </c>
      <c r="AF15" s="69">
        <v>260</v>
      </c>
      <c r="AG15" s="69">
        <v>196</v>
      </c>
      <c r="AH15" s="52">
        <f t="shared" si="7"/>
        <v>1.2126530612244897</v>
      </c>
      <c r="AI15" s="4">
        <v>3</v>
      </c>
      <c r="AJ15" s="24">
        <f t="shared" si="8"/>
        <v>1.0610953352571493</v>
      </c>
      <c r="AK15" s="47">
        <v>60287</v>
      </c>
      <c r="AL15" s="19">
        <f t="shared" si="9"/>
        <v>63970.3</v>
      </c>
      <c r="AM15" s="19">
        <f t="shared" si="10"/>
        <v>3683.3000000000029</v>
      </c>
      <c r="AN15" s="19">
        <v>471.8</v>
      </c>
      <c r="AO15" s="19">
        <f t="shared" si="11"/>
        <v>63498.5</v>
      </c>
      <c r="AP15" s="19">
        <v>5234.6000000000004</v>
      </c>
      <c r="AQ15" s="19">
        <v>5234.7</v>
      </c>
      <c r="AR15" s="19">
        <v>5180.5</v>
      </c>
      <c r="AS15" s="19">
        <v>5373.9</v>
      </c>
      <c r="AT15" s="19">
        <v>5373.9</v>
      </c>
      <c r="AU15" s="19">
        <v>5655.4</v>
      </c>
      <c r="AV15" s="19">
        <v>10325.6</v>
      </c>
      <c r="AW15" s="19">
        <v>6121.4</v>
      </c>
      <c r="AX15" s="19">
        <v>8992.4</v>
      </c>
      <c r="AY15" s="19">
        <v>5036.7</v>
      </c>
      <c r="AZ15" s="19">
        <v>6300</v>
      </c>
      <c r="BA15" s="19">
        <f t="shared" si="12"/>
        <v>-5330.6</v>
      </c>
      <c r="BB15" s="19"/>
      <c r="BC15" s="42"/>
      <c r="BD15" s="42"/>
      <c r="BE15" s="43"/>
      <c r="BF15" s="19">
        <f t="shared" si="13"/>
        <v>-5330.6</v>
      </c>
      <c r="BG15" s="1"/>
      <c r="BH15" s="1"/>
      <c r="BI15" s="1"/>
      <c r="BJ15" s="1"/>
      <c r="BK15" s="1"/>
      <c r="BL15" s="1"/>
      <c r="BM15" s="1"/>
      <c r="BN15" s="1"/>
      <c r="BO15" s="1"/>
      <c r="BP15" s="71"/>
      <c r="BQ15" s="1"/>
      <c r="BR15" s="1"/>
      <c r="BS15" s="1"/>
      <c r="BT15" s="1"/>
      <c r="BU15" s="1"/>
      <c r="BV15" s="1"/>
    </row>
    <row r="16" spans="1:75" s="2" customFormat="1" ht="16.5" customHeight="1">
      <c r="A16" s="5" t="s">
        <v>11</v>
      </c>
      <c r="B16" s="4">
        <v>1</v>
      </c>
      <c r="C16" s="4">
        <v>10</v>
      </c>
      <c r="D16" s="51">
        <v>35149</v>
      </c>
      <c r="E16" s="51">
        <v>39884.1</v>
      </c>
      <c r="F16" s="52">
        <f t="shared" si="3"/>
        <v>1.1347150701300179</v>
      </c>
      <c r="G16" s="4">
        <v>15</v>
      </c>
      <c r="H16" s="58">
        <v>60</v>
      </c>
      <c r="I16" s="61">
        <v>66.2</v>
      </c>
      <c r="J16" s="52">
        <f t="shared" si="4"/>
        <v>1.1033333333333333</v>
      </c>
      <c r="K16" s="4">
        <v>20</v>
      </c>
      <c r="L16" s="69">
        <v>14334</v>
      </c>
      <c r="M16" s="69">
        <v>14723</v>
      </c>
      <c r="N16" s="52">
        <f t="shared" si="5"/>
        <v>1.0271382726384819</v>
      </c>
      <c r="O16" s="4">
        <v>15</v>
      </c>
      <c r="P16" s="4" t="s">
        <v>89</v>
      </c>
      <c r="Q16" s="4" t="s">
        <v>89</v>
      </c>
      <c r="R16" s="4" t="s">
        <v>89</v>
      </c>
      <c r="S16" s="4" t="s">
        <v>89</v>
      </c>
      <c r="T16" s="4" t="s">
        <v>89</v>
      </c>
      <c r="U16" s="4" t="s">
        <v>89</v>
      </c>
      <c r="V16" s="4" t="s">
        <v>89</v>
      </c>
      <c r="W16" s="4" t="s">
        <v>89</v>
      </c>
      <c r="X16" s="4" t="s">
        <v>89</v>
      </c>
      <c r="Y16" s="4" t="s">
        <v>89</v>
      </c>
      <c r="Z16" s="4" t="s">
        <v>89</v>
      </c>
      <c r="AA16" s="4" t="s">
        <v>89</v>
      </c>
      <c r="AB16" s="47">
        <v>7263</v>
      </c>
      <c r="AC16" s="47">
        <v>7596</v>
      </c>
      <c r="AD16" s="52">
        <f t="shared" si="6"/>
        <v>1.0458488228004956</v>
      </c>
      <c r="AE16" s="4">
        <v>17</v>
      </c>
      <c r="AF16" s="69">
        <v>500</v>
      </c>
      <c r="AG16" s="69">
        <v>335</v>
      </c>
      <c r="AH16" s="52">
        <f t="shared" si="7"/>
        <v>1.2292537313432836</v>
      </c>
      <c r="AI16" s="4">
        <v>3</v>
      </c>
      <c r="AJ16" s="24">
        <f t="shared" si="8"/>
        <v>1.0745207248729056</v>
      </c>
      <c r="AK16" s="47">
        <v>121747</v>
      </c>
      <c r="AL16" s="19">
        <f t="shared" si="9"/>
        <v>130819.7</v>
      </c>
      <c r="AM16" s="19">
        <f t="shared" si="10"/>
        <v>9072.6999999999971</v>
      </c>
      <c r="AN16" s="19"/>
      <c r="AO16" s="19">
        <f t="shared" si="11"/>
        <v>130819.7</v>
      </c>
      <c r="AP16" s="19">
        <v>7924.2</v>
      </c>
      <c r="AQ16" s="19">
        <v>7924.2</v>
      </c>
      <c r="AR16" s="19">
        <v>14301.9</v>
      </c>
      <c r="AS16" s="19">
        <v>10050.200000000001</v>
      </c>
      <c r="AT16" s="19">
        <v>10050.1</v>
      </c>
      <c r="AU16" s="19">
        <v>9007</v>
      </c>
      <c r="AV16" s="19">
        <v>14712.5</v>
      </c>
      <c r="AW16" s="19">
        <v>10567.2</v>
      </c>
      <c r="AX16" s="19">
        <v>8652.7999999999993</v>
      </c>
      <c r="AY16" s="19">
        <v>29852.7</v>
      </c>
      <c r="AZ16" s="19">
        <v>12304.3</v>
      </c>
      <c r="BA16" s="19">
        <f t="shared" si="12"/>
        <v>-4527.3999999999996</v>
      </c>
      <c r="BB16" s="73"/>
      <c r="BC16" s="42"/>
      <c r="BD16" s="42"/>
      <c r="BE16" s="43"/>
      <c r="BF16" s="19">
        <f t="shared" si="13"/>
        <v>-4527.3999999999996</v>
      </c>
      <c r="BG16" s="1"/>
      <c r="BH16" s="1"/>
      <c r="BI16" s="1"/>
      <c r="BJ16" s="1"/>
      <c r="BK16" s="1"/>
      <c r="BL16" s="1"/>
      <c r="BM16" s="1"/>
      <c r="BN16" s="1"/>
      <c r="BO16" s="1"/>
      <c r="BP16" s="71"/>
      <c r="BQ16" s="1"/>
      <c r="BR16" s="1"/>
      <c r="BS16" s="1"/>
      <c r="BT16" s="1"/>
      <c r="BU16" s="1"/>
      <c r="BV16" s="1"/>
    </row>
    <row r="17" spans="1:74" s="2" customFormat="1" ht="17.100000000000001" customHeight="1">
      <c r="A17" s="34" t="s">
        <v>12</v>
      </c>
      <c r="B17" s="4">
        <v>1</v>
      </c>
      <c r="C17" s="4">
        <v>10</v>
      </c>
      <c r="D17" s="51">
        <v>12362</v>
      </c>
      <c r="E17" s="51">
        <v>14033.7</v>
      </c>
      <c r="F17" s="52">
        <f t="shared" si="3"/>
        <v>1.1352289273580327</v>
      </c>
      <c r="G17" s="4">
        <v>15</v>
      </c>
      <c r="H17" s="58">
        <v>60</v>
      </c>
      <c r="I17" s="61">
        <v>127.6</v>
      </c>
      <c r="J17" s="52">
        <f t="shared" si="4"/>
        <v>1.2926666666666666</v>
      </c>
      <c r="K17" s="4">
        <v>20</v>
      </c>
      <c r="L17" s="69">
        <v>7101</v>
      </c>
      <c r="M17" s="69">
        <v>5763</v>
      </c>
      <c r="N17" s="52">
        <f t="shared" si="5"/>
        <v>0.81157583438952263</v>
      </c>
      <c r="O17" s="4">
        <v>15</v>
      </c>
      <c r="P17" s="4" t="s">
        <v>89</v>
      </c>
      <c r="Q17" s="4" t="s">
        <v>89</v>
      </c>
      <c r="R17" s="4" t="s">
        <v>89</v>
      </c>
      <c r="S17" s="4" t="s">
        <v>89</v>
      </c>
      <c r="T17" s="4" t="s">
        <v>89</v>
      </c>
      <c r="U17" s="4" t="s">
        <v>89</v>
      </c>
      <c r="V17" s="4" t="s">
        <v>89</v>
      </c>
      <c r="W17" s="4" t="s">
        <v>89</v>
      </c>
      <c r="X17" s="4" t="s">
        <v>89</v>
      </c>
      <c r="Y17" s="4" t="s">
        <v>89</v>
      </c>
      <c r="Z17" s="4" t="s">
        <v>89</v>
      </c>
      <c r="AA17" s="4" t="s">
        <v>89</v>
      </c>
      <c r="AB17" s="47">
        <v>1854</v>
      </c>
      <c r="AC17" s="47">
        <v>2070</v>
      </c>
      <c r="AD17" s="52">
        <f t="shared" si="6"/>
        <v>1.116504854368932</v>
      </c>
      <c r="AE17" s="4">
        <v>17</v>
      </c>
      <c r="AF17" s="69">
        <v>300</v>
      </c>
      <c r="AG17" s="69">
        <v>200</v>
      </c>
      <c r="AH17" s="52">
        <f t="shared" si="7"/>
        <v>1.23</v>
      </c>
      <c r="AI17" s="4">
        <v>3</v>
      </c>
      <c r="AJ17" s="24">
        <f t="shared" si="8"/>
        <v>1.0965748410477314</v>
      </c>
      <c r="AK17" s="47">
        <v>157359</v>
      </c>
      <c r="AL17" s="19">
        <f t="shared" si="9"/>
        <v>172555.9</v>
      </c>
      <c r="AM17" s="19">
        <f t="shared" si="10"/>
        <v>15196.899999999994</v>
      </c>
      <c r="AN17" s="19"/>
      <c r="AO17" s="19">
        <f t="shared" si="11"/>
        <v>172555.9</v>
      </c>
      <c r="AP17" s="19">
        <v>5843.1</v>
      </c>
      <c r="AQ17" s="19">
        <v>5843.1</v>
      </c>
      <c r="AR17" s="19">
        <v>7736</v>
      </c>
      <c r="AS17" s="19">
        <v>21908.400000000001</v>
      </c>
      <c r="AT17" s="19">
        <v>10332.700000000001</v>
      </c>
      <c r="AU17" s="19">
        <v>7195.4</v>
      </c>
      <c r="AV17" s="19">
        <v>16201.5</v>
      </c>
      <c r="AW17" s="19">
        <v>42156.3</v>
      </c>
      <c r="AX17" s="19">
        <v>13556.1</v>
      </c>
      <c r="AY17" s="19">
        <v>29286.2</v>
      </c>
      <c r="AZ17" s="19">
        <v>16005.9</v>
      </c>
      <c r="BA17" s="19">
        <f t="shared" si="12"/>
        <v>-3508.8</v>
      </c>
      <c r="BB17" s="73"/>
      <c r="BC17" s="42"/>
      <c r="BD17" s="42"/>
      <c r="BE17" s="43"/>
      <c r="BF17" s="19">
        <f t="shared" si="13"/>
        <v>-3508.8</v>
      </c>
      <c r="BG17" s="1"/>
      <c r="BH17" s="1"/>
      <c r="BI17" s="1"/>
      <c r="BJ17" s="1"/>
      <c r="BK17" s="1"/>
      <c r="BL17" s="1"/>
      <c r="BM17" s="1"/>
      <c r="BN17" s="1"/>
      <c r="BO17" s="1"/>
      <c r="BP17" s="71"/>
      <c r="BQ17" s="1"/>
      <c r="BR17" s="1"/>
      <c r="BS17" s="1"/>
      <c r="BT17" s="1"/>
      <c r="BU17" s="1"/>
      <c r="BV17" s="1"/>
    </row>
    <row r="18" spans="1:74" s="2" customFormat="1" ht="17.100000000000001" customHeight="1">
      <c r="A18" s="5" t="s">
        <v>13</v>
      </c>
      <c r="B18" s="4">
        <v>1</v>
      </c>
      <c r="C18" s="4">
        <v>10</v>
      </c>
      <c r="D18" s="51">
        <v>41000</v>
      </c>
      <c r="E18" s="51">
        <v>45960.6</v>
      </c>
      <c r="F18" s="52">
        <f t="shared" si="3"/>
        <v>1.1209902439024391</v>
      </c>
      <c r="G18" s="4">
        <v>15</v>
      </c>
      <c r="H18" s="58">
        <v>60</v>
      </c>
      <c r="I18" s="61">
        <v>67.2</v>
      </c>
      <c r="J18" s="52">
        <f t="shared" si="4"/>
        <v>1.1200000000000001</v>
      </c>
      <c r="K18" s="4">
        <v>20</v>
      </c>
      <c r="L18" s="69">
        <v>57554</v>
      </c>
      <c r="M18" s="69">
        <v>60824</v>
      </c>
      <c r="N18" s="52">
        <f t="shared" si="5"/>
        <v>1.0568162073878444</v>
      </c>
      <c r="O18" s="4">
        <v>15</v>
      </c>
      <c r="P18" s="4" t="s">
        <v>89</v>
      </c>
      <c r="Q18" s="4" t="s">
        <v>89</v>
      </c>
      <c r="R18" s="4" t="s">
        <v>89</v>
      </c>
      <c r="S18" s="4" t="s">
        <v>89</v>
      </c>
      <c r="T18" s="4" t="s">
        <v>89</v>
      </c>
      <c r="U18" s="4" t="s">
        <v>89</v>
      </c>
      <c r="V18" s="4" t="s">
        <v>89</v>
      </c>
      <c r="W18" s="4" t="s">
        <v>89</v>
      </c>
      <c r="X18" s="4" t="s">
        <v>89</v>
      </c>
      <c r="Y18" s="4" t="s">
        <v>89</v>
      </c>
      <c r="Z18" s="4" t="s">
        <v>89</v>
      </c>
      <c r="AA18" s="4" t="s">
        <v>89</v>
      </c>
      <c r="AB18" s="47">
        <v>9525</v>
      </c>
      <c r="AC18" s="47">
        <v>9735</v>
      </c>
      <c r="AD18" s="52">
        <f t="shared" si="6"/>
        <v>1.0220472440944881</v>
      </c>
      <c r="AE18" s="4">
        <v>17</v>
      </c>
      <c r="AF18" s="69">
        <v>400</v>
      </c>
      <c r="AG18" s="69">
        <v>271</v>
      </c>
      <c r="AH18" s="52">
        <f t="shared" si="7"/>
        <v>1.22760147601476</v>
      </c>
      <c r="AI18" s="4">
        <v>3</v>
      </c>
      <c r="AJ18" s="24">
        <f t="shared" si="8"/>
        <v>1.0765588043375602</v>
      </c>
      <c r="AK18" s="47">
        <v>104846</v>
      </c>
      <c r="AL18" s="19">
        <f t="shared" si="9"/>
        <v>112872.9</v>
      </c>
      <c r="AM18" s="19">
        <f t="shared" si="10"/>
        <v>8026.8999999999942</v>
      </c>
      <c r="AN18" s="19"/>
      <c r="AO18" s="19">
        <f t="shared" si="11"/>
        <v>112872.9</v>
      </c>
      <c r="AP18" s="19">
        <v>8204.9</v>
      </c>
      <c r="AQ18" s="19">
        <v>8204.9</v>
      </c>
      <c r="AR18" s="19">
        <v>13320.2</v>
      </c>
      <c r="AS18" s="19">
        <v>9910</v>
      </c>
      <c r="AT18" s="19">
        <v>9910</v>
      </c>
      <c r="AU18" s="19">
        <v>9978.7999999999993</v>
      </c>
      <c r="AV18" s="19">
        <v>16118.9</v>
      </c>
      <c r="AW18" s="19">
        <v>10806.8</v>
      </c>
      <c r="AX18" s="19">
        <v>11675.3</v>
      </c>
      <c r="AY18" s="19">
        <v>11892.3</v>
      </c>
      <c r="AZ18" s="19">
        <v>11002.3</v>
      </c>
      <c r="BA18" s="19">
        <f t="shared" si="12"/>
        <v>-8151.5</v>
      </c>
      <c r="BB18" s="73"/>
      <c r="BC18" s="42"/>
      <c r="BD18" s="42"/>
      <c r="BE18" s="43"/>
      <c r="BF18" s="19">
        <f t="shared" si="13"/>
        <v>-8151.5</v>
      </c>
      <c r="BG18" s="1"/>
      <c r="BH18" s="1"/>
      <c r="BI18" s="1"/>
      <c r="BJ18" s="1"/>
      <c r="BK18" s="1"/>
      <c r="BL18" s="1"/>
      <c r="BM18" s="1"/>
      <c r="BN18" s="1"/>
      <c r="BO18" s="1"/>
      <c r="BP18" s="71"/>
      <c r="BQ18" s="1"/>
      <c r="BR18" s="1"/>
      <c r="BS18" s="1"/>
      <c r="BT18" s="1"/>
      <c r="BU18" s="1"/>
      <c r="BV18" s="1"/>
    </row>
    <row r="19" spans="1:74" s="2" customFormat="1" ht="17.100000000000001" customHeight="1">
      <c r="A19" s="5" t="s">
        <v>14</v>
      </c>
      <c r="B19" s="4">
        <v>1</v>
      </c>
      <c r="C19" s="4">
        <v>10</v>
      </c>
      <c r="D19" s="51">
        <v>17375</v>
      </c>
      <c r="E19" s="51">
        <v>19200.8</v>
      </c>
      <c r="F19" s="52">
        <f t="shared" si="3"/>
        <v>1.1050820143884892</v>
      </c>
      <c r="G19" s="4">
        <v>15</v>
      </c>
      <c r="H19" s="58">
        <v>60</v>
      </c>
      <c r="I19" s="61">
        <v>85.8</v>
      </c>
      <c r="J19" s="52">
        <f t="shared" si="4"/>
        <v>1.2229999999999999</v>
      </c>
      <c r="K19" s="4">
        <v>20</v>
      </c>
      <c r="L19" s="69">
        <v>9745</v>
      </c>
      <c r="M19" s="69">
        <v>4267</v>
      </c>
      <c r="N19" s="52">
        <f t="shared" si="5"/>
        <v>0.43786557208825039</v>
      </c>
      <c r="O19" s="4">
        <v>15</v>
      </c>
      <c r="P19" s="4" t="s">
        <v>89</v>
      </c>
      <c r="Q19" s="4" t="s">
        <v>89</v>
      </c>
      <c r="R19" s="4" t="s">
        <v>89</v>
      </c>
      <c r="S19" s="4" t="s">
        <v>89</v>
      </c>
      <c r="T19" s="4" t="s">
        <v>89</v>
      </c>
      <c r="U19" s="4" t="s">
        <v>89</v>
      </c>
      <c r="V19" s="4" t="s">
        <v>89</v>
      </c>
      <c r="W19" s="4" t="s">
        <v>89</v>
      </c>
      <c r="X19" s="4" t="s">
        <v>89</v>
      </c>
      <c r="Y19" s="4" t="s">
        <v>89</v>
      </c>
      <c r="Z19" s="4" t="s">
        <v>89</v>
      </c>
      <c r="AA19" s="4" t="s">
        <v>89</v>
      </c>
      <c r="AB19" s="47">
        <v>2839</v>
      </c>
      <c r="AC19" s="47">
        <v>2872</v>
      </c>
      <c r="AD19" s="52">
        <f t="shared" si="6"/>
        <v>1.0116238112011271</v>
      </c>
      <c r="AE19" s="4">
        <v>17</v>
      </c>
      <c r="AF19" s="69">
        <v>200</v>
      </c>
      <c r="AG19" s="69">
        <v>125</v>
      </c>
      <c r="AH19" s="52">
        <f t="shared" si="7"/>
        <v>1.24</v>
      </c>
      <c r="AI19" s="4">
        <v>3</v>
      </c>
      <c r="AJ19" s="24">
        <f>(B19*C19+F19*G19+J19*K19+N19*O19+AD19*AE19+AH19*AI19)/(C19+G19+K19+O19+AE19+AI19)</f>
        <v>0.98152273234462817</v>
      </c>
      <c r="AK19" s="47">
        <v>69697</v>
      </c>
      <c r="AL19" s="19">
        <f t="shared" si="9"/>
        <v>68409.2</v>
      </c>
      <c r="AM19" s="19">
        <f t="shared" si="10"/>
        <v>-1287.8000000000029</v>
      </c>
      <c r="AN19" s="19">
        <v>219.5</v>
      </c>
      <c r="AO19" s="19">
        <f t="shared" si="11"/>
        <v>68189.7</v>
      </c>
      <c r="AP19" s="19">
        <v>4352.3999999999996</v>
      </c>
      <c r="AQ19" s="19">
        <v>4352.3</v>
      </c>
      <c r="AR19" s="19">
        <v>7195.6</v>
      </c>
      <c r="AS19" s="19">
        <v>5373.2</v>
      </c>
      <c r="AT19" s="19">
        <v>5373.2</v>
      </c>
      <c r="AU19" s="19">
        <v>5602.5</v>
      </c>
      <c r="AV19" s="19">
        <v>8509.5</v>
      </c>
      <c r="AW19" s="19">
        <v>5854.1</v>
      </c>
      <c r="AX19" s="19">
        <v>5903.3</v>
      </c>
      <c r="AY19" s="19">
        <v>20848.7</v>
      </c>
      <c r="AZ19" s="19">
        <v>7358.4</v>
      </c>
      <c r="BA19" s="19">
        <f t="shared" si="12"/>
        <v>-12533.5</v>
      </c>
      <c r="BB19" s="73"/>
      <c r="BC19" s="42"/>
      <c r="BD19" s="42"/>
      <c r="BE19" s="43"/>
      <c r="BF19" s="19">
        <f t="shared" si="13"/>
        <v>-12533.5</v>
      </c>
      <c r="BG19" s="1"/>
      <c r="BH19" s="1"/>
      <c r="BI19" s="1"/>
      <c r="BJ19" s="1"/>
      <c r="BK19" s="1"/>
      <c r="BL19" s="1"/>
      <c r="BM19" s="1"/>
      <c r="BN19" s="1"/>
      <c r="BO19" s="1"/>
      <c r="BP19" s="71"/>
      <c r="BQ19" s="1"/>
      <c r="BR19" s="1"/>
      <c r="BS19" s="1"/>
      <c r="BT19" s="1"/>
      <c r="BU19" s="1"/>
      <c r="BV19" s="1"/>
    </row>
    <row r="20" spans="1:74" s="2" customFormat="1" ht="17.100000000000001" customHeight="1">
      <c r="A20" s="7" t="s">
        <v>17</v>
      </c>
      <c r="B20" s="9"/>
      <c r="C20" s="9"/>
      <c r="D20" s="18">
        <f>SUM(D21:D47)</f>
        <v>316529</v>
      </c>
      <c r="E20" s="18">
        <f>SUM(E21:E47)</f>
        <v>375454.6999999999</v>
      </c>
      <c r="F20" s="50">
        <f>IF(E20/D20&gt;1.2,IF((E20/D20-1.2)*0.1+1.2&gt;1.3,1.3,(E20/D20-1.2)*0.1+1.2),E20/D20)</f>
        <v>1.186162089413608</v>
      </c>
      <c r="G20" s="9"/>
      <c r="H20" s="59"/>
      <c r="I20" s="62"/>
      <c r="J20" s="50"/>
      <c r="K20" s="9"/>
      <c r="L20" s="68">
        <f>SUM(L21:L47)</f>
        <v>753963</v>
      </c>
      <c r="M20" s="68">
        <f>SUM(M21:M47)</f>
        <v>929779</v>
      </c>
      <c r="N20" s="50">
        <f>IF(M20/L20&gt;1.2,IF((M20/L20-1.2)*0.1+1.2&gt;1.3,1.3,(M20/L20-1.2)*0.1+1.2),M20/L20)</f>
        <v>1.2033189161802369</v>
      </c>
      <c r="O20" s="9"/>
      <c r="P20" s="18">
        <f>SUM(P21:P47)</f>
        <v>2254.6</v>
      </c>
      <c r="Q20" s="18">
        <f>SUM(Q21:Q47)</f>
        <v>3656.0000000000009</v>
      </c>
      <c r="R20" s="50">
        <f>IF(Q20/P20&gt;1.2,IF((Q20/P20-1.2)*0.1+1.2&gt;1.3,1.3,(Q20/P20-1.2)*0.1+1.2),Q20/P20)</f>
        <v>1.242157367160472</v>
      </c>
      <c r="S20" s="9"/>
      <c r="T20" s="18">
        <f>SUM(T21:T47)</f>
        <v>451649.1</v>
      </c>
      <c r="U20" s="18">
        <f>SUM(U21:U47)</f>
        <v>449437</v>
      </c>
      <c r="V20" s="50">
        <f>IF(U20/T20&gt;1.2,IF((U20/T20-1.2)*0.1+1.2&gt;1.3,1.3,(U20/T20-1.2)*0.1+1.2),U20/T20)</f>
        <v>0.99510217113241239</v>
      </c>
      <c r="W20" s="9"/>
      <c r="X20" s="18">
        <f>SUM(X21:X47)</f>
        <v>136665.4</v>
      </c>
      <c r="Y20" s="18">
        <f>SUM(Y21:Y47)</f>
        <v>132919</v>
      </c>
      <c r="Z20" s="50">
        <f>IF(Y20/X20&gt;1.2,IF((Y20/X20-1.2)*0.1+1.2&gt;1.3,1.3,(Y20/X20-1.2)*0.1+1.2),Y20/X20)</f>
        <v>0.97258706300204734</v>
      </c>
      <c r="AA20" s="9"/>
      <c r="AB20" s="67">
        <f>SUM(AB21:AB47)</f>
        <v>97139</v>
      </c>
      <c r="AC20" s="67">
        <f>SUM(AC21:AC47)</f>
        <v>100059</v>
      </c>
      <c r="AD20" s="50">
        <f>IF(AC20/AB20&gt;1.2,IF((AC20/AB20-1.2)*0.1+1.2&gt;1.3,1.3,(AC20/AB20-1.2)*0.1+1.2),AC20/AB20)</f>
        <v>1.0300600170889138</v>
      </c>
      <c r="AE20" s="9"/>
      <c r="AF20" s="68">
        <f>SUM(AF21:AF47)</f>
        <v>5830</v>
      </c>
      <c r="AG20" s="68">
        <f>SUM(AG21:AG47)</f>
        <v>3404</v>
      </c>
      <c r="AH20" s="50">
        <f>IF(AF20/AG20&gt;1.2,IF((AF20/AG20-1.2)*0.1+1.2&gt;1.3,1.3,(AF20/AG20-1.2)*0.1+1.2),AF20/AG20)</f>
        <v>1.2512690951821386</v>
      </c>
      <c r="AI20" s="9"/>
      <c r="AJ20" s="10"/>
      <c r="AK20" s="46">
        <f>SUM(AK21:AK47)</f>
        <v>1767514</v>
      </c>
      <c r="AL20" s="18">
        <f>SUM(AL21:AL47)</f>
        <v>1924762.3</v>
      </c>
      <c r="AM20" s="18">
        <f>SUM(AM21:AM47)</f>
        <v>157248.30000000002</v>
      </c>
      <c r="AN20" s="18">
        <f t="shared" ref="AN20:AO20" si="14">SUM(AN21:AN47)</f>
        <v>41717.1</v>
      </c>
      <c r="AO20" s="18">
        <f t="shared" si="14"/>
        <v>1883045.1999999997</v>
      </c>
      <c r="AP20" s="18">
        <f t="shared" ref="AP20" si="15">SUM(AP21:AP47)</f>
        <v>150686.99999999994</v>
      </c>
      <c r="AQ20" s="18">
        <f t="shared" ref="AQ20:BA20" si="16">SUM(AQ21:AQ47)</f>
        <v>150687</v>
      </c>
      <c r="AR20" s="18">
        <f t="shared" si="16"/>
        <v>161003.90000000002</v>
      </c>
      <c r="AS20" s="18">
        <f t="shared" si="16"/>
        <v>145828.70000000001</v>
      </c>
      <c r="AT20" s="18">
        <f t="shared" si="16"/>
        <v>149667.9</v>
      </c>
      <c r="AU20" s="18">
        <f t="shared" si="16"/>
        <v>176609.2</v>
      </c>
      <c r="AV20" s="18">
        <f t="shared" si="16"/>
        <v>241038.3</v>
      </c>
      <c r="AW20" s="18">
        <f t="shared" si="16"/>
        <v>173891.40000000002</v>
      </c>
      <c r="AX20" s="18">
        <f t="shared" si="16"/>
        <v>189085.50000000003</v>
      </c>
      <c r="AY20" s="18">
        <f t="shared" si="16"/>
        <v>238655</v>
      </c>
      <c r="AZ20" s="18">
        <f t="shared" si="16"/>
        <v>181887.30000000005</v>
      </c>
      <c r="BA20" s="18">
        <f t="shared" si="16"/>
        <v>-75996</v>
      </c>
      <c r="BB20" s="18"/>
      <c r="BC20" s="18"/>
      <c r="BD20" s="18"/>
      <c r="BE20" s="18"/>
      <c r="BF20" s="18">
        <f>SUM(BF21:BF47)</f>
        <v>-75996</v>
      </c>
      <c r="BG20" s="1"/>
      <c r="BH20" s="1"/>
      <c r="BI20" s="1"/>
      <c r="BJ20" s="1"/>
      <c r="BK20" s="1"/>
      <c r="BL20" s="1"/>
      <c r="BM20" s="1"/>
      <c r="BN20" s="1"/>
      <c r="BO20" s="1"/>
      <c r="BP20" s="71"/>
      <c r="BQ20" s="1"/>
      <c r="BR20" s="1"/>
      <c r="BS20" s="1"/>
      <c r="BT20" s="1"/>
      <c r="BU20" s="1"/>
      <c r="BV20" s="1"/>
    </row>
    <row r="21" spans="1:74" s="2" customFormat="1" ht="17.100000000000001" customHeight="1">
      <c r="A21" s="6" t="s">
        <v>0</v>
      </c>
      <c r="B21" s="4">
        <v>1</v>
      </c>
      <c r="C21" s="4">
        <v>10</v>
      </c>
      <c r="D21" s="19">
        <v>2500</v>
      </c>
      <c r="E21" s="19">
        <v>3014.9</v>
      </c>
      <c r="F21" s="52">
        <f t="shared" si="3"/>
        <v>1.200596</v>
      </c>
      <c r="G21" s="4">
        <v>10</v>
      </c>
      <c r="H21" s="58">
        <v>60</v>
      </c>
      <c r="I21" s="61">
        <v>101.8</v>
      </c>
      <c r="J21" s="52">
        <f t="shared" si="4"/>
        <v>1.2496666666666667</v>
      </c>
      <c r="K21" s="4">
        <v>15</v>
      </c>
      <c r="L21" s="69">
        <v>3187</v>
      </c>
      <c r="M21" s="69">
        <v>550</v>
      </c>
      <c r="N21" s="52">
        <f t="shared" si="5"/>
        <v>0.17257609036711641</v>
      </c>
      <c r="O21" s="4">
        <v>5</v>
      </c>
      <c r="P21" s="51">
        <v>66.7</v>
      </c>
      <c r="Q21" s="51">
        <v>164.6</v>
      </c>
      <c r="R21" s="52">
        <f>IF(S21=0,0,IF(P21=0,1,IF(Q21&lt;0,0,IF(Q21/P21&gt;1.2,IF((Q21/P21-1.2)*0.1+1.2&gt;1.3,1.3,(Q21/P21-1.2)*0.1+1.2),Q21/P21))))</f>
        <v>1.3</v>
      </c>
      <c r="S21" s="4">
        <v>10</v>
      </c>
      <c r="T21" s="51">
        <v>21878.799999999999</v>
      </c>
      <c r="U21" s="51">
        <v>20811</v>
      </c>
      <c r="V21" s="52">
        <f>IF(W21=0,0,IF(T21=0,1,IF(U21&lt;0,0,IF(U21/T21&gt;1.2,IF((U21/T21-1.2)*0.1+1.2&gt;1.3,1.3,(U21/T21-1.2)*0.1+1.2),U21/T21))))</f>
        <v>0.95119476388101731</v>
      </c>
      <c r="W21" s="4">
        <v>10</v>
      </c>
      <c r="X21" s="51">
        <v>7235.1</v>
      </c>
      <c r="Y21" s="51">
        <v>4324</v>
      </c>
      <c r="Z21" s="52">
        <f>IF(AA21=0,0,IF(X21=0,1,IF(Y21&lt;0,0,IF(Y21/X21&gt;1.2,IF((Y21/X21-1.2)*0.1+1.2&gt;1.3,1.3,(Y21/X21-1.2)*0.1+1.2),Y21/X21))))</f>
        <v>0.59764205055908004</v>
      </c>
      <c r="AA21" s="4">
        <v>10</v>
      </c>
      <c r="AB21" s="47">
        <v>998</v>
      </c>
      <c r="AC21" s="47">
        <v>1062</v>
      </c>
      <c r="AD21" s="52">
        <f t="shared" si="6"/>
        <v>1.0641282565130261</v>
      </c>
      <c r="AE21" s="4">
        <v>12</v>
      </c>
      <c r="AF21" s="69">
        <v>120</v>
      </c>
      <c r="AG21" s="69">
        <v>72</v>
      </c>
      <c r="AH21" s="52">
        <f t="shared" si="7"/>
        <v>1.2466666666666666</v>
      </c>
      <c r="AI21" s="4">
        <v>3</v>
      </c>
      <c r="AJ21" s="24">
        <f>(B21*C21+F21*G21+J21*K21+N21*O21+R21*S21+V21*W21+Z21*AA21+AD21*AE21+AH21*AI21)/(C21+G21+K21+O21+S21+W21+AA21+AE21+AI21)</f>
        <v>1.0189617373457984</v>
      </c>
      <c r="AK21" s="47">
        <v>39752</v>
      </c>
      <c r="AL21" s="19">
        <f t="shared" si="9"/>
        <v>40505.800000000003</v>
      </c>
      <c r="AM21" s="19">
        <f t="shared" si="10"/>
        <v>753.80000000000291</v>
      </c>
      <c r="AN21" s="19">
        <v>3490.2</v>
      </c>
      <c r="AO21" s="19">
        <f t="shared" si="11"/>
        <v>37015.600000000006</v>
      </c>
      <c r="AP21" s="19">
        <v>3555.9</v>
      </c>
      <c r="AQ21" s="19">
        <v>3555.9</v>
      </c>
      <c r="AR21" s="19">
        <v>2480</v>
      </c>
      <c r="AS21" s="19">
        <v>2604.6</v>
      </c>
      <c r="AT21" s="19">
        <v>2604.6</v>
      </c>
      <c r="AU21" s="19">
        <v>1482</v>
      </c>
      <c r="AV21" s="19">
        <v>6503.5</v>
      </c>
      <c r="AW21" s="19">
        <v>3753.8</v>
      </c>
      <c r="AX21" s="19">
        <v>9395.4</v>
      </c>
      <c r="AY21" s="19">
        <v>4158.3999999999996</v>
      </c>
      <c r="AZ21" s="19">
        <v>4358.3999999999996</v>
      </c>
      <c r="BA21" s="19">
        <f t="shared" si="12"/>
        <v>-7436.9</v>
      </c>
      <c r="BB21" s="73"/>
      <c r="BC21" s="42"/>
      <c r="BD21" s="42"/>
      <c r="BE21" s="43"/>
      <c r="BF21" s="19">
        <f t="shared" si="13"/>
        <v>-7436.9</v>
      </c>
      <c r="BG21" s="1"/>
      <c r="BH21" s="1"/>
      <c r="BI21" s="1"/>
      <c r="BJ21" s="1"/>
      <c r="BK21" s="1"/>
      <c r="BL21" s="1"/>
      <c r="BM21" s="1"/>
      <c r="BN21" s="1"/>
      <c r="BO21" s="1"/>
      <c r="BP21" s="71"/>
      <c r="BQ21" s="1"/>
      <c r="BR21" s="1"/>
      <c r="BS21" s="1"/>
      <c r="BT21" s="1"/>
      <c r="BU21" s="1"/>
      <c r="BV21" s="1"/>
    </row>
    <row r="22" spans="1:74" s="2" customFormat="1" ht="16.5" customHeight="1">
      <c r="A22" s="6" t="s">
        <v>18</v>
      </c>
      <c r="B22" s="4">
        <v>1</v>
      </c>
      <c r="C22" s="4">
        <v>10</v>
      </c>
      <c r="D22" s="19">
        <v>20063</v>
      </c>
      <c r="E22" s="19">
        <v>22743.200000000001</v>
      </c>
      <c r="F22" s="52">
        <f t="shared" si="3"/>
        <v>1.1335891940387779</v>
      </c>
      <c r="G22" s="4">
        <v>10</v>
      </c>
      <c r="H22" s="58">
        <v>60</v>
      </c>
      <c r="I22" s="61">
        <v>115.6</v>
      </c>
      <c r="J22" s="52">
        <f t="shared" si="4"/>
        <v>1.2726666666666666</v>
      </c>
      <c r="K22" s="4">
        <v>15</v>
      </c>
      <c r="L22" s="69">
        <v>17956</v>
      </c>
      <c r="M22" s="69">
        <v>19626</v>
      </c>
      <c r="N22" s="52">
        <f t="shared" si="5"/>
        <v>1.0930051236355536</v>
      </c>
      <c r="O22" s="4">
        <v>5</v>
      </c>
      <c r="P22" s="51">
        <v>93.5</v>
      </c>
      <c r="Q22" s="51">
        <v>148.30000000000001</v>
      </c>
      <c r="R22" s="52">
        <f t="shared" ref="R22:R47" si="17">IF(S22=0,0,IF(P22=0,1,IF(Q22&lt;0,0,IF(Q22/P22&gt;1.2,IF((Q22/P22-1.2)*0.1+1.2&gt;1.3,1.3,(Q22/P22-1.2)*0.1+1.2),Q22/P22))))</f>
        <v>1.2386096256684491</v>
      </c>
      <c r="S22" s="4">
        <v>10</v>
      </c>
      <c r="T22" s="51">
        <v>21632</v>
      </c>
      <c r="U22" s="51">
        <v>21656</v>
      </c>
      <c r="V22" s="52">
        <f t="shared" ref="V22:V47" si="18">IF(W22=0,0,IF(T22=0,1,IF(U22&lt;0,0,IF(U22/T22&gt;1.2,IF((U22/T22-1.2)*0.1+1.2&gt;1.3,1.3,(U22/T22-1.2)*0.1+1.2),U22/T22))))</f>
        <v>1.0011094674556213</v>
      </c>
      <c r="W22" s="4">
        <v>10</v>
      </c>
      <c r="X22" s="51">
        <v>3364.5</v>
      </c>
      <c r="Y22" s="51">
        <v>3359</v>
      </c>
      <c r="Z22" s="52">
        <f t="shared" ref="Z22:Z47" si="19">IF(AA22=0,0,IF(X22=0,1,IF(Y22&lt;0,0,IF(Y22/X22&gt;1.2,IF((Y22/X22-1.2)*0.1+1.2&gt;1.3,1.3,(Y22/X22-1.2)*0.1+1.2),Y22/X22))))</f>
        <v>0.99836528458909202</v>
      </c>
      <c r="AA22" s="4">
        <v>10</v>
      </c>
      <c r="AB22" s="47">
        <v>4554</v>
      </c>
      <c r="AC22" s="47">
        <v>4743</v>
      </c>
      <c r="AD22" s="52">
        <f t="shared" si="6"/>
        <v>1.041501976284585</v>
      </c>
      <c r="AE22" s="4">
        <v>12</v>
      </c>
      <c r="AF22" s="69">
        <v>130</v>
      </c>
      <c r="AG22" s="69">
        <v>75</v>
      </c>
      <c r="AH22" s="52">
        <f t="shared" si="7"/>
        <v>1.2533333333333334</v>
      </c>
      <c r="AI22" s="4">
        <v>3</v>
      </c>
      <c r="AJ22" s="24">
        <f t="shared" ref="AJ22:AJ47" si="20">(B22*C22+F22*G22+J22*K22+N22*O22+R22*S22+V22*W22+Z22*AA22+AD22*AE22+AH22*AI22)/(C22+G22+K22+O22+S22+W22+AA22+AE22+AI22)</f>
        <v>1.1121151182483786</v>
      </c>
      <c r="AK22" s="47">
        <v>70755</v>
      </c>
      <c r="AL22" s="19">
        <f t="shared" si="9"/>
        <v>78687.7</v>
      </c>
      <c r="AM22" s="19">
        <f t="shared" si="10"/>
        <v>7932.6999999999971</v>
      </c>
      <c r="AN22" s="19"/>
      <c r="AO22" s="19">
        <f t="shared" si="11"/>
        <v>78687.7</v>
      </c>
      <c r="AP22" s="19">
        <v>6234.5</v>
      </c>
      <c r="AQ22" s="19">
        <v>6234.6</v>
      </c>
      <c r="AR22" s="19">
        <v>8949.7000000000007</v>
      </c>
      <c r="AS22" s="19">
        <v>7139.7</v>
      </c>
      <c r="AT22" s="19">
        <v>7139.5</v>
      </c>
      <c r="AU22" s="19">
        <v>7342.7</v>
      </c>
      <c r="AV22" s="19">
        <v>1733.8</v>
      </c>
      <c r="AW22" s="19">
        <v>6396.4</v>
      </c>
      <c r="AX22" s="19">
        <v>6589</v>
      </c>
      <c r="AY22" s="19">
        <v>16307.3</v>
      </c>
      <c r="AZ22" s="19">
        <v>7406.8</v>
      </c>
      <c r="BA22" s="19">
        <f t="shared" si="12"/>
        <v>-2786.3</v>
      </c>
      <c r="BB22" s="73"/>
      <c r="BC22" s="42"/>
      <c r="BD22" s="42"/>
      <c r="BE22" s="43"/>
      <c r="BF22" s="19">
        <f t="shared" si="13"/>
        <v>-2786.3</v>
      </c>
      <c r="BG22" s="1"/>
      <c r="BH22" s="1"/>
      <c r="BI22" s="1"/>
      <c r="BJ22" s="1"/>
      <c r="BK22" s="1"/>
      <c r="BL22" s="1"/>
      <c r="BM22" s="1"/>
      <c r="BN22" s="1"/>
      <c r="BO22" s="1"/>
      <c r="BP22" s="71"/>
      <c r="BQ22" s="1"/>
      <c r="BR22" s="1"/>
      <c r="BS22" s="1"/>
      <c r="BT22" s="1"/>
      <c r="BU22" s="1"/>
      <c r="BV22" s="1"/>
    </row>
    <row r="23" spans="1:74" s="2" customFormat="1" ht="17.100000000000001" customHeight="1">
      <c r="A23" s="6" t="s">
        <v>19</v>
      </c>
      <c r="B23" s="4">
        <v>1</v>
      </c>
      <c r="C23" s="4">
        <v>10</v>
      </c>
      <c r="D23" s="19">
        <v>5450</v>
      </c>
      <c r="E23" s="19">
        <v>6530.7</v>
      </c>
      <c r="F23" s="52">
        <f t="shared" si="3"/>
        <v>1.1982935779816513</v>
      </c>
      <c r="G23" s="4">
        <v>10</v>
      </c>
      <c r="H23" s="58">
        <v>60</v>
      </c>
      <c r="I23" s="61">
        <v>93.6</v>
      </c>
      <c r="J23" s="52">
        <f t="shared" si="4"/>
        <v>1.236</v>
      </c>
      <c r="K23" s="4">
        <v>15</v>
      </c>
      <c r="L23" s="69">
        <v>8322</v>
      </c>
      <c r="M23" s="69">
        <v>4880</v>
      </c>
      <c r="N23" s="52">
        <f t="shared" si="5"/>
        <v>0.58639750060081708</v>
      </c>
      <c r="O23" s="4">
        <v>5</v>
      </c>
      <c r="P23" s="51">
        <v>51.2</v>
      </c>
      <c r="Q23" s="51">
        <v>67.8</v>
      </c>
      <c r="R23" s="52">
        <f t="shared" si="17"/>
        <v>1.212421875</v>
      </c>
      <c r="S23" s="4">
        <v>10</v>
      </c>
      <c r="T23" s="51">
        <v>16307.1</v>
      </c>
      <c r="U23" s="51">
        <v>16800</v>
      </c>
      <c r="V23" s="52">
        <f t="shared" si="18"/>
        <v>1.0302260978346856</v>
      </c>
      <c r="W23" s="4">
        <v>10</v>
      </c>
      <c r="X23" s="51">
        <v>2555.3000000000002</v>
      </c>
      <c r="Y23" s="51">
        <v>2550</v>
      </c>
      <c r="Z23" s="52">
        <f t="shared" si="19"/>
        <v>0.99792587954447609</v>
      </c>
      <c r="AA23" s="4">
        <v>10</v>
      </c>
      <c r="AB23" s="47">
        <v>1315</v>
      </c>
      <c r="AC23" s="47">
        <v>1435</v>
      </c>
      <c r="AD23" s="52">
        <f t="shared" si="6"/>
        <v>1.0912547528517109</v>
      </c>
      <c r="AE23" s="4">
        <v>12</v>
      </c>
      <c r="AF23" s="69">
        <v>100</v>
      </c>
      <c r="AG23" s="69">
        <v>62</v>
      </c>
      <c r="AH23" s="52">
        <f t="shared" si="7"/>
        <v>1.2412903225806451</v>
      </c>
      <c r="AI23" s="4">
        <v>3</v>
      </c>
      <c r="AJ23" s="24">
        <f t="shared" si="20"/>
        <v>1.0903481153949961</v>
      </c>
      <c r="AK23" s="47">
        <v>46977</v>
      </c>
      <c r="AL23" s="19">
        <f t="shared" si="9"/>
        <v>51221.3</v>
      </c>
      <c r="AM23" s="19">
        <f t="shared" si="10"/>
        <v>4244.3000000000029</v>
      </c>
      <c r="AN23" s="19"/>
      <c r="AO23" s="19">
        <f t="shared" si="11"/>
        <v>51221.3</v>
      </c>
      <c r="AP23" s="19">
        <v>4112.1000000000004</v>
      </c>
      <c r="AQ23" s="19">
        <v>4112.1000000000004</v>
      </c>
      <c r="AR23" s="19">
        <v>5540.7</v>
      </c>
      <c r="AS23" s="19">
        <v>4588.3999999999996</v>
      </c>
      <c r="AT23" s="19">
        <v>4588.3</v>
      </c>
      <c r="AU23" s="19">
        <v>5720.5</v>
      </c>
      <c r="AV23" s="19">
        <v>6583.1</v>
      </c>
      <c r="AW23" s="19">
        <v>5035</v>
      </c>
      <c r="AX23" s="19">
        <v>4383.2</v>
      </c>
      <c r="AY23" s="19">
        <v>5981.4</v>
      </c>
      <c r="AZ23" s="19">
        <v>5064.5</v>
      </c>
      <c r="BA23" s="19">
        <f t="shared" si="12"/>
        <v>-4488</v>
      </c>
      <c r="BB23" s="73"/>
      <c r="BC23" s="42"/>
      <c r="BD23" s="42"/>
      <c r="BE23" s="43"/>
      <c r="BF23" s="19">
        <f t="shared" si="13"/>
        <v>-4488</v>
      </c>
      <c r="BG23" s="1"/>
      <c r="BH23" s="1"/>
      <c r="BI23" s="1"/>
      <c r="BJ23" s="1"/>
      <c r="BK23" s="1"/>
      <c r="BL23" s="1"/>
      <c r="BM23" s="1"/>
      <c r="BN23" s="1"/>
      <c r="BO23" s="1"/>
      <c r="BP23" s="71"/>
      <c r="BQ23" s="1"/>
      <c r="BR23" s="1"/>
      <c r="BS23" s="1"/>
      <c r="BT23" s="1"/>
      <c r="BU23" s="1"/>
      <c r="BV23" s="1"/>
    </row>
    <row r="24" spans="1:74" s="2" customFormat="1" ht="17.100000000000001" customHeight="1">
      <c r="A24" s="6" t="s">
        <v>20</v>
      </c>
      <c r="B24" s="4">
        <v>1</v>
      </c>
      <c r="C24" s="4">
        <v>10</v>
      </c>
      <c r="D24" s="19">
        <v>5493</v>
      </c>
      <c r="E24" s="19">
        <v>6916.8</v>
      </c>
      <c r="F24" s="52">
        <f t="shared" si="3"/>
        <v>1.2059202621518295</v>
      </c>
      <c r="G24" s="4">
        <v>10</v>
      </c>
      <c r="H24" s="58">
        <v>60</v>
      </c>
      <c r="I24" s="61">
        <v>162.5</v>
      </c>
      <c r="J24" s="52">
        <f t="shared" si="4"/>
        <v>1.3</v>
      </c>
      <c r="K24" s="4">
        <v>15</v>
      </c>
      <c r="L24" s="69">
        <v>5255</v>
      </c>
      <c r="M24" s="69">
        <v>4174</v>
      </c>
      <c r="N24" s="52">
        <f t="shared" si="5"/>
        <v>0.79429115128449101</v>
      </c>
      <c r="O24" s="4">
        <v>5</v>
      </c>
      <c r="P24" s="51">
        <v>124</v>
      </c>
      <c r="Q24" s="51">
        <v>205.5</v>
      </c>
      <c r="R24" s="52">
        <f t="shared" si="17"/>
        <v>1.2457258064516128</v>
      </c>
      <c r="S24" s="4">
        <v>10</v>
      </c>
      <c r="T24" s="51">
        <v>18010.099999999999</v>
      </c>
      <c r="U24" s="51">
        <v>12746</v>
      </c>
      <c r="V24" s="52">
        <f t="shared" si="18"/>
        <v>0.7077140049194619</v>
      </c>
      <c r="W24" s="4">
        <v>10</v>
      </c>
      <c r="X24" s="51">
        <v>4089.3</v>
      </c>
      <c r="Y24" s="51">
        <v>3809</v>
      </c>
      <c r="Z24" s="52">
        <f t="shared" si="19"/>
        <v>0.93145526129166356</v>
      </c>
      <c r="AA24" s="4">
        <v>10</v>
      </c>
      <c r="AB24" s="47">
        <v>2188</v>
      </c>
      <c r="AC24" s="47">
        <v>2262</v>
      </c>
      <c r="AD24" s="52">
        <f t="shared" si="6"/>
        <v>1.0338208409506398</v>
      </c>
      <c r="AE24" s="4">
        <v>12</v>
      </c>
      <c r="AF24" s="69">
        <v>210</v>
      </c>
      <c r="AG24" s="69">
        <v>138</v>
      </c>
      <c r="AH24" s="52">
        <f t="shared" si="7"/>
        <v>1.2321739130434781</v>
      </c>
      <c r="AI24" s="4">
        <v>3</v>
      </c>
      <c r="AJ24" s="24">
        <f t="shared" si="20"/>
        <v>1.0644938933541912</v>
      </c>
      <c r="AK24" s="47">
        <v>52481</v>
      </c>
      <c r="AL24" s="19">
        <f t="shared" si="9"/>
        <v>55865.7</v>
      </c>
      <c r="AM24" s="19">
        <f t="shared" si="10"/>
        <v>3384.6999999999971</v>
      </c>
      <c r="AN24" s="19">
        <v>1364.3000000000002</v>
      </c>
      <c r="AO24" s="19">
        <f t="shared" si="11"/>
        <v>54501.399999999994</v>
      </c>
      <c r="AP24" s="19">
        <v>4605.5</v>
      </c>
      <c r="AQ24" s="19">
        <v>4605.6000000000004</v>
      </c>
      <c r="AR24" s="19">
        <v>5481</v>
      </c>
      <c r="AS24" s="19">
        <v>5068.3</v>
      </c>
      <c r="AT24" s="19">
        <v>5281.2</v>
      </c>
      <c r="AU24" s="19">
        <v>5547.5</v>
      </c>
      <c r="AV24" s="19">
        <v>7533.9</v>
      </c>
      <c r="AW24" s="19">
        <v>5641.1</v>
      </c>
      <c r="AX24" s="19">
        <v>6354.1</v>
      </c>
      <c r="AY24" s="19">
        <v>6546.3</v>
      </c>
      <c r="AZ24" s="19">
        <v>5802.9</v>
      </c>
      <c r="BA24" s="19">
        <f t="shared" si="12"/>
        <v>-7966</v>
      </c>
      <c r="BB24" s="73"/>
      <c r="BC24" s="42"/>
      <c r="BD24" s="42"/>
      <c r="BE24" s="43"/>
      <c r="BF24" s="19">
        <f t="shared" si="13"/>
        <v>-7966</v>
      </c>
      <c r="BG24" s="1"/>
      <c r="BH24" s="1"/>
      <c r="BI24" s="1"/>
      <c r="BJ24" s="1"/>
      <c r="BK24" s="1"/>
      <c r="BL24" s="1"/>
      <c r="BM24" s="1"/>
      <c r="BN24" s="1"/>
      <c r="BO24" s="1"/>
      <c r="BP24" s="71"/>
      <c r="BQ24" s="1"/>
      <c r="BR24" s="1"/>
      <c r="BS24" s="1"/>
      <c r="BT24" s="1"/>
      <c r="BU24" s="1"/>
      <c r="BV24" s="1"/>
    </row>
    <row r="25" spans="1:74" s="2" customFormat="1" ht="17.100000000000001" customHeight="1">
      <c r="A25" s="6" t="s">
        <v>21</v>
      </c>
      <c r="B25" s="4">
        <v>1</v>
      </c>
      <c r="C25" s="4">
        <v>10</v>
      </c>
      <c r="D25" s="19">
        <v>4433</v>
      </c>
      <c r="E25" s="19">
        <v>5047.8</v>
      </c>
      <c r="F25" s="52">
        <f t="shared" si="3"/>
        <v>1.1386871193322807</v>
      </c>
      <c r="G25" s="4">
        <v>10</v>
      </c>
      <c r="H25" s="58">
        <v>60</v>
      </c>
      <c r="I25" s="61">
        <v>124.3</v>
      </c>
      <c r="J25" s="52">
        <f t="shared" si="4"/>
        <v>1.2871666666666666</v>
      </c>
      <c r="K25" s="4">
        <v>15</v>
      </c>
      <c r="L25" s="69">
        <v>3832</v>
      </c>
      <c r="M25" s="69">
        <v>4422</v>
      </c>
      <c r="N25" s="52">
        <f t="shared" si="5"/>
        <v>1.1539665970772444</v>
      </c>
      <c r="O25" s="4">
        <v>5</v>
      </c>
      <c r="P25" s="51">
        <v>105.6</v>
      </c>
      <c r="Q25" s="51">
        <v>153.30000000000001</v>
      </c>
      <c r="R25" s="52">
        <f t="shared" si="17"/>
        <v>1.2251704545454545</v>
      </c>
      <c r="S25" s="4">
        <v>10</v>
      </c>
      <c r="T25" s="51">
        <v>31270</v>
      </c>
      <c r="U25" s="51">
        <v>31302</v>
      </c>
      <c r="V25" s="52">
        <f t="shared" si="18"/>
        <v>1.0010233450591621</v>
      </c>
      <c r="W25" s="4">
        <v>10</v>
      </c>
      <c r="X25" s="51">
        <v>5565.5</v>
      </c>
      <c r="Y25" s="51">
        <v>5570</v>
      </c>
      <c r="Z25" s="52">
        <f t="shared" si="19"/>
        <v>1.0008085526906836</v>
      </c>
      <c r="AA25" s="4">
        <v>10</v>
      </c>
      <c r="AB25" s="47">
        <v>3227</v>
      </c>
      <c r="AC25" s="47">
        <v>3251</v>
      </c>
      <c r="AD25" s="52">
        <f t="shared" si="6"/>
        <v>1.0074372482181593</v>
      </c>
      <c r="AE25" s="4">
        <v>12</v>
      </c>
      <c r="AF25" s="69">
        <v>240</v>
      </c>
      <c r="AG25" s="69">
        <v>152</v>
      </c>
      <c r="AH25" s="52">
        <f t="shared" si="7"/>
        <v>1.2378947368421052</v>
      </c>
      <c r="AI25" s="4">
        <v>3</v>
      </c>
      <c r="AJ25" s="24">
        <f t="shared" si="20"/>
        <v>1.1122018693036029</v>
      </c>
      <c r="AK25" s="47">
        <v>56470</v>
      </c>
      <c r="AL25" s="19">
        <f t="shared" si="9"/>
        <v>62806</v>
      </c>
      <c r="AM25" s="19">
        <f t="shared" si="10"/>
        <v>6336</v>
      </c>
      <c r="AN25" s="19">
        <v>2481.6999999999998</v>
      </c>
      <c r="AO25" s="19">
        <f t="shared" si="11"/>
        <v>60324.3</v>
      </c>
      <c r="AP25" s="19">
        <v>5046.7</v>
      </c>
      <c r="AQ25" s="19">
        <v>5046.8</v>
      </c>
      <c r="AR25" s="19">
        <v>3858.4</v>
      </c>
      <c r="AS25" s="19">
        <v>3851.2</v>
      </c>
      <c r="AT25" s="19">
        <v>5071.1000000000004</v>
      </c>
      <c r="AU25" s="19">
        <v>0</v>
      </c>
      <c r="AV25" s="19">
        <v>7915.8</v>
      </c>
      <c r="AW25" s="19">
        <v>4753.1000000000004</v>
      </c>
      <c r="AX25" s="19">
        <v>13454.6</v>
      </c>
      <c r="AY25" s="19">
        <v>5720</v>
      </c>
      <c r="AZ25" s="19">
        <v>5719.9</v>
      </c>
      <c r="BA25" s="19">
        <f t="shared" si="12"/>
        <v>-113.3</v>
      </c>
      <c r="BB25" s="73"/>
      <c r="BC25" s="42"/>
      <c r="BD25" s="42"/>
      <c r="BE25" s="43"/>
      <c r="BF25" s="19">
        <f t="shared" si="13"/>
        <v>-113.3</v>
      </c>
      <c r="BG25" s="1"/>
      <c r="BH25" s="1"/>
      <c r="BI25" s="1"/>
      <c r="BJ25" s="1"/>
      <c r="BK25" s="1"/>
      <c r="BL25" s="1"/>
      <c r="BM25" s="1"/>
      <c r="BN25" s="1"/>
      <c r="BO25" s="1"/>
      <c r="BP25" s="71"/>
      <c r="BQ25" s="1"/>
      <c r="BR25" s="1"/>
      <c r="BS25" s="1"/>
      <c r="BT25" s="1"/>
      <c r="BU25" s="1"/>
      <c r="BV25" s="1"/>
    </row>
    <row r="26" spans="1:74" s="2" customFormat="1" ht="17.100000000000001" customHeight="1">
      <c r="A26" s="6" t="s">
        <v>22</v>
      </c>
      <c r="B26" s="4">
        <v>1</v>
      </c>
      <c r="C26" s="4">
        <v>10</v>
      </c>
      <c r="D26" s="19">
        <v>6177</v>
      </c>
      <c r="E26" s="19">
        <v>7731</v>
      </c>
      <c r="F26" s="52">
        <f t="shared" si="3"/>
        <v>1.2051578436134045</v>
      </c>
      <c r="G26" s="4">
        <v>10</v>
      </c>
      <c r="H26" s="58">
        <v>60</v>
      </c>
      <c r="I26" s="61">
        <v>143.19999999999999</v>
      </c>
      <c r="J26" s="52">
        <f t="shared" si="4"/>
        <v>1.3</v>
      </c>
      <c r="K26" s="4">
        <v>15</v>
      </c>
      <c r="L26" s="69">
        <v>12473</v>
      </c>
      <c r="M26" s="69">
        <v>8006</v>
      </c>
      <c r="N26" s="52">
        <f t="shared" si="5"/>
        <v>0.64186643149202272</v>
      </c>
      <c r="O26" s="4">
        <v>5</v>
      </c>
      <c r="P26" s="51">
        <v>66.900000000000006</v>
      </c>
      <c r="Q26" s="51">
        <v>115.6</v>
      </c>
      <c r="R26" s="52">
        <f t="shared" si="17"/>
        <v>1.2527952167414049</v>
      </c>
      <c r="S26" s="4">
        <v>10</v>
      </c>
      <c r="T26" s="51">
        <v>12961</v>
      </c>
      <c r="U26" s="51">
        <v>13095</v>
      </c>
      <c r="V26" s="52">
        <f t="shared" si="18"/>
        <v>1.0103387084329913</v>
      </c>
      <c r="W26" s="4">
        <v>10</v>
      </c>
      <c r="X26" s="51">
        <v>2870.9</v>
      </c>
      <c r="Y26" s="51">
        <v>2875</v>
      </c>
      <c r="Z26" s="52">
        <f t="shared" si="19"/>
        <v>1.0014281235849385</v>
      </c>
      <c r="AA26" s="4">
        <v>10</v>
      </c>
      <c r="AB26" s="47">
        <v>2129</v>
      </c>
      <c r="AC26" s="47">
        <v>2230</v>
      </c>
      <c r="AD26" s="52">
        <f t="shared" si="6"/>
        <v>1.0474401127289807</v>
      </c>
      <c r="AE26" s="4">
        <v>12</v>
      </c>
      <c r="AF26" s="69">
        <v>250</v>
      </c>
      <c r="AG26" s="69">
        <v>176</v>
      </c>
      <c r="AH26" s="52">
        <f t="shared" si="7"/>
        <v>1.2220454545454544</v>
      </c>
      <c r="AI26" s="4">
        <v>3</v>
      </c>
      <c r="AJ26" s="24">
        <f t="shared" si="20"/>
        <v>1.101669985853784</v>
      </c>
      <c r="AK26" s="47">
        <v>63836</v>
      </c>
      <c r="AL26" s="19">
        <f t="shared" si="9"/>
        <v>70326.2</v>
      </c>
      <c r="AM26" s="19">
        <f t="shared" si="10"/>
        <v>6490.1999999999971</v>
      </c>
      <c r="AN26" s="19"/>
      <c r="AO26" s="19">
        <f t="shared" si="11"/>
        <v>70326.2</v>
      </c>
      <c r="AP26" s="19">
        <v>5687.3</v>
      </c>
      <c r="AQ26" s="19">
        <v>5687.2</v>
      </c>
      <c r="AR26" s="19">
        <v>8405.1</v>
      </c>
      <c r="AS26" s="19">
        <v>6593.2</v>
      </c>
      <c r="AT26" s="19">
        <v>6593.2</v>
      </c>
      <c r="AU26" s="19">
        <v>7055</v>
      </c>
      <c r="AV26" s="19">
        <v>9172.4</v>
      </c>
      <c r="AW26" s="19">
        <v>7027.7</v>
      </c>
      <c r="AX26" s="19">
        <v>7322.8</v>
      </c>
      <c r="AY26" s="19">
        <v>7060.3</v>
      </c>
      <c r="AZ26" s="19">
        <v>7060.5</v>
      </c>
      <c r="BA26" s="19">
        <f t="shared" si="12"/>
        <v>-7338.5</v>
      </c>
      <c r="BB26" s="73"/>
      <c r="BC26" s="43"/>
      <c r="BD26" s="42"/>
      <c r="BE26" s="43"/>
      <c r="BF26" s="19">
        <f t="shared" si="13"/>
        <v>-7338.5</v>
      </c>
      <c r="BG26" s="1"/>
      <c r="BH26" s="1"/>
      <c r="BI26" s="1"/>
      <c r="BJ26" s="1"/>
      <c r="BK26" s="1"/>
      <c r="BL26" s="1"/>
      <c r="BM26" s="1"/>
      <c r="BN26" s="1"/>
      <c r="BO26" s="1"/>
      <c r="BP26" s="71"/>
      <c r="BQ26" s="1"/>
      <c r="BR26" s="1"/>
      <c r="BS26" s="1"/>
      <c r="BT26" s="1"/>
      <c r="BU26" s="1"/>
      <c r="BV26" s="1"/>
    </row>
    <row r="27" spans="1:74" s="2" customFormat="1" ht="17.100000000000001" customHeight="1">
      <c r="A27" s="6" t="s">
        <v>23</v>
      </c>
      <c r="B27" s="4">
        <v>1</v>
      </c>
      <c r="C27" s="4">
        <v>10</v>
      </c>
      <c r="D27" s="19">
        <v>53531</v>
      </c>
      <c r="E27" s="19">
        <v>65428.2</v>
      </c>
      <c r="F27" s="52">
        <f t="shared" si="3"/>
        <v>1.2022248790420504</v>
      </c>
      <c r="G27" s="4">
        <v>10</v>
      </c>
      <c r="H27" s="58">
        <v>60</v>
      </c>
      <c r="I27" s="61">
        <v>78.8</v>
      </c>
      <c r="J27" s="52">
        <f t="shared" si="4"/>
        <v>1.2113333333333334</v>
      </c>
      <c r="K27" s="4">
        <v>15</v>
      </c>
      <c r="L27" s="69">
        <v>223649</v>
      </c>
      <c r="M27" s="69">
        <v>281064</v>
      </c>
      <c r="N27" s="52">
        <f t="shared" si="5"/>
        <v>1.2056719234157094</v>
      </c>
      <c r="O27" s="4">
        <v>5</v>
      </c>
      <c r="P27" s="51">
        <v>61</v>
      </c>
      <c r="Q27" s="51">
        <v>154.6</v>
      </c>
      <c r="R27" s="52">
        <f t="shared" si="17"/>
        <v>1.3</v>
      </c>
      <c r="S27" s="4">
        <v>10</v>
      </c>
      <c r="T27" s="51">
        <v>15111.2</v>
      </c>
      <c r="U27" s="51">
        <v>17083</v>
      </c>
      <c r="V27" s="52">
        <f t="shared" si="18"/>
        <v>1.1304859971411931</v>
      </c>
      <c r="W27" s="4">
        <v>10</v>
      </c>
      <c r="X27" s="51">
        <v>4385.3</v>
      </c>
      <c r="Y27" s="51">
        <v>4392</v>
      </c>
      <c r="Z27" s="52">
        <f t="shared" si="19"/>
        <v>1.0015278316192735</v>
      </c>
      <c r="AA27" s="4">
        <v>10</v>
      </c>
      <c r="AB27" s="47">
        <v>17220</v>
      </c>
      <c r="AC27" s="47">
        <v>17430</v>
      </c>
      <c r="AD27" s="52">
        <f t="shared" si="6"/>
        <v>1.0121951219512195</v>
      </c>
      <c r="AE27" s="4">
        <v>12</v>
      </c>
      <c r="AF27" s="69">
        <v>730</v>
      </c>
      <c r="AG27" s="69">
        <v>345</v>
      </c>
      <c r="AH27" s="52">
        <f t="shared" si="7"/>
        <v>1.2915942028985508</v>
      </c>
      <c r="AI27" s="4">
        <v>3</v>
      </c>
      <c r="AJ27" s="24">
        <f t="shared" si="20"/>
        <v>1.1360220090260471</v>
      </c>
      <c r="AK27" s="47">
        <v>154731</v>
      </c>
      <c r="AL27" s="19">
        <f t="shared" si="9"/>
        <v>175777.8</v>
      </c>
      <c r="AM27" s="19">
        <f t="shared" si="10"/>
        <v>21046.799999999988</v>
      </c>
      <c r="AN27" s="19"/>
      <c r="AO27" s="19">
        <f t="shared" si="11"/>
        <v>175777.8</v>
      </c>
      <c r="AP27" s="19">
        <v>13402.5</v>
      </c>
      <c r="AQ27" s="19">
        <v>13402.6</v>
      </c>
      <c r="AR27" s="19">
        <v>15907.7</v>
      </c>
      <c r="AS27" s="19">
        <v>14237.7</v>
      </c>
      <c r="AT27" s="19">
        <v>14237.5</v>
      </c>
      <c r="AU27" s="19">
        <v>18781.900000000001</v>
      </c>
      <c r="AV27" s="19">
        <v>25044.5</v>
      </c>
      <c r="AW27" s="19">
        <v>16430.5</v>
      </c>
      <c r="AX27" s="19">
        <v>21031.5</v>
      </c>
      <c r="AY27" s="19">
        <v>12278.8</v>
      </c>
      <c r="AZ27" s="19">
        <v>16475.5</v>
      </c>
      <c r="BA27" s="19">
        <f t="shared" si="12"/>
        <v>-5452.9</v>
      </c>
      <c r="BB27" s="19"/>
      <c r="BC27" s="42"/>
      <c r="BD27" s="42"/>
      <c r="BE27" s="43"/>
      <c r="BF27" s="19">
        <f t="shared" si="13"/>
        <v>-5452.9</v>
      </c>
      <c r="BG27" s="1"/>
      <c r="BH27" s="1"/>
      <c r="BI27" s="1"/>
      <c r="BJ27" s="1"/>
      <c r="BK27" s="1"/>
      <c r="BL27" s="1"/>
      <c r="BM27" s="1"/>
      <c r="BN27" s="1"/>
      <c r="BO27" s="1"/>
      <c r="BP27" s="71"/>
      <c r="BQ27" s="1"/>
      <c r="BR27" s="1"/>
      <c r="BS27" s="1"/>
      <c r="BT27" s="1"/>
      <c r="BU27" s="1"/>
      <c r="BV27" s="1"/>
    </row>
    <row r="28" spans="1:74" s="2" customFormat="1" ht="16.5" customHeight="1">
      <c r="A28" s="6" t="s">
        <v>24</v>
      </c>
      <c r="B28" s="4">
        <v>1</v>
      </c>
      <c r="C28" s="4">
        <v>10</v>
      </c>
      <c r="D28" s="19">
        <v>2300</v>
      </c>
      <c r="E28" s="19">
        <v>3519.2</v>
      </c>
      <c r="F28" s="52">
        <f t="shared" si="3"/>
        <v>1.233008695652174</v>
      </c>
      <c r="G28" s="4">
        <v>10</v>
      </c>
      <c r="H28" s="58">
        <v>60</v>
      </c>
      <c r="I28" s="61">
        <v>104</v>
      </c>
      <c r="J28" s="52">
        <f t="shared" si="4"/>
        <v>1.2533333333333334</v>
      </c>
      <c r="K28" s="4">
        <v>15</v>
      </c>
      <c r="L28" s="69">
        <v>3443</v>
      </c>
      <c r="M28" s="69">
        <v>2747</v>
      </c>
      <c r="N28" s="52">
        <f t="shared" si="5"/>
        <v>0.79785071158873078</v>
      </c>
      <c r="O28" s="4">
        <v>5</v>
      </c>
      <c r="P28" s="51">
        <v>62.6</v>
      </c>
      <c r="Q28" s="51">
        <v>91.4</v>
      </c>
      <c r="R28" s="52">
        <f t="shared" si="17"/>
        <v>1.2260063897763578</v>
      </c>
      <c r="S28" s="4">
        <v>10</v>
      </c>
      <c r="T28" s="51">
        <v>6110.5</v>
      </c>
      <c r="U28" s="51">
        <v>6790</v>
      </c>
      <c r="V28" s="52">
        <f t="shared" si="18"/>
        <v>1.1112020292938385</v>
      </c>
      <c r="W28" s="4">
        <v>10</v>
      </c>
      <c r="X28" s="51">
        <v>969.4</v>
      </c>
      <c r="Y28" s="51">
        <v>970</v>
      </c>
      <c r="Z28" s="52">
        <f t="shared" si="19"/>
        <v>1.0006189395502372</v>
      </c>
      <c r="AA28" s="4">
        <v>10</v>
      </c>
      <c r="AB28" s="47">
        <v>754</v>
      </c>
      <c r="AC28" s="47">
        <v>860</v>
      </c>
      <c r="AD28" s="52">
        <f t="shared" si="6"/>
        <v>1.1405835543766578</v>
      </c>
      <c r="AE28" s="4">
        <v>12</v>
      </c>
      <c r="AF28" s="69">
        <v>80</v>
      </c>
      <c r="AG28" s="69">
        <v>46</v>
      </c>
      <c r="AH28" s="52">
        <f t="shared" si="7"/>
        <v>1.2539130434782608</v>
      </c>
      <c r="AI28" s="4">
        <v>3</v>
      </c>
      <c r="AJ28" s="24">
        <f t="shared" si="20"/>
        <v>1.1287806574544048</v>
      </c>
      <c r="AK28" s="47">
        <v>32960</v>
      </c>
      <c r="AL28" s="19">
        <f t="shared" si="9"/>
        <v>37204.6</v>
      </c>
      <c r="AM28" s="19">
        <f t="shared" si="10"/>
        <v>4244.5999999999985</v>
      </c>
      <c r="AN28" s="19"/>
      <c r="AO28" s="19">
        <f t="shared" si="11"/>
        <v>37204.6</v>
      </c>
      <c r="AP28" s="19">
        <v>2543.1</v>
      </c>
      <c r="AQ28" s="19">
        <v>2543.1</v>
      </c>
      <c r="AR28" s="19">
        <v>3110.2</v>
      </c>
      <c r="AS28" s="19">
        <v>2732.2</v>
      </c>
      <c r="AT28" s="19">
        <v>2732.1</v>
      </c>
      <c r="AU28" s="19">
        <v>2633.5</v>
      </c>
      <c r="AV28" s="19">
        <v>4337.5</v>
      </c>
      <c r="AW28" s="19">
        <v>2947.4</v>
      </c>
      <c r="AX28" s="19">
        <v>3955.6</v>
      </c>
      <c r="AY28" s="19">
        <v>7844.6</v>
      </c>
      <c r="AZ28" s="19">
        <v>3538</v>
      </c>
      <c r="BA28" s="19">
        <f t="shared" si="12"/>
        <v>-1712.7</v>
      </c>
      <c r="BB28" s="73"/>
      <c r="BC28" s="42"/>
      <c r="BD28" s="42"/>
      <c r="BE28" s="43"/>
      <c r="BF28" s="19">
        <f t="shared" si="13"/>
        <v>-1712.7</v>
      </c>
      <c r="BG28" s="1"/>
      <c r="BH28" s="1"/>
      <c r="BI28" s="1"/>
      <c r="BJ28" s="1"/>
      <c r="BK28" s="1"/>
      <c r="BL28" s="1"/>
      <c r="BM28" s="1"/>
      <c r="BN28" s="1"/>
      <c r="BO28" s="1"/>
      <c r="BP28" s="71"/>
      <c r="BQ28" s="1"/>
      <c r="BR28" s="1"/>
      <c r="BS28" s="1"/>
      <c r="BT28" s="1"/>
      <c r="BU28" s="1"/>
      <c r="BV28" s="1"/>
    </row>
    <row r="29" spans="1:74" s="2" customFormat="1" ht="17.100000000000001" customHeight="1">
      <c r="A29" s="6" t="s">
        <v>25</v>
      </c>
      <c r="B29" s="4">
        <v>1</v>
      </c>
      <c r="C29" s="4">
        <v>10</v>
      </c>
      <c r="D29" s="19">
        <v>2916</v>
      </c>
      <c r="E29" s="19">
        <v>3573.1</v>
      </c>
      <c r="F29" s="52">
        <f t="shared" si="3"/>
        <v>1.2025342935528121</v>
      </c>
      <c r="G29" s="4">
        <v>10</v>
      </c>
      <c r="H29" s="58">
        <v>60</v>
      </c>
      <c r="I29" s="61">
        <v>126.6</v>
      </c>
      <c r="J29" s="52">
        <f t="shared" si="4"/>
        <v>1.2909999999999999</v>
      </c>
      <c r="K29" s="4">
        <v>15</v>
      </c>
      <c r="L29" s="69">
        <v>5895</v>
      </c>
      <c r="M29" s="69">
        <v>2432</v>
      </c>
      <c r="N29" s="52">
        <f t="shared" si="5"/>
        <v>0.41255301102629349</v>
      </c>
      <c r="O29" s="4">
        <v>5</v>
      </c>
      <c r="P29" s="51">
        <v>51.1</v>
      </c>
      <c r="Q29" s="51">
        <v>77.7</v>
      </c>
      <c r="R29" s="52">
        <f t="shared" si="17"/>
        <v>1.232054794520548</v>
      </c>
      <c r="S29" s="4">
        <v>10</v>
      </c>
      <c r="T29" s="51">
        <v>23602.799999999999</v>
      </c>
      <c r="U29" s="51">
        <v>23703</v>
      </c>
      <c r="V29" s="52">
        <f t="shared" si="18"/>
        <v>1.0042452590370634</v>
      </c>
      <c r="W29" s="4">
        <v>10</v>
      </c>
      <c r="X29" s="51">
        <v>3039.9</v>
      </c>
      <c r="Y29" s="51">
        <v>3043</v>
      </c>
      <c r="Z29" s="52">
        <f t="shared" si="19"/>
        <v>1.0010197703871837</v>
      </c>
      <c r="AA29" s="4">
        <v>10</v>
      </c>
      <c r="AB29" s="47">
        <v>1588</v>
      </c>
      <c r="AC29" s="47">
        <v>1656</v>
      </c>
      <c r="AD29" s="52">
        <f t="shared" si="6"/>
        <v>1.0428211586901763</v>
      </c>
      <c r="AE29" s="4">
        <v>12</v>
      </c>
      <c r="AF29" s="69">
        <v>150</v>
      </c>
      <c r="AG29" s="69">
        <v>97</v>
      </c>
      <c r="AH29" s="52">
        <f t="shared" si="7"/>
        <v>1.2346391752577319</v>
      </c>
      <c r="AI29" s="4">
        <v>3</v>
      </c>
      <c r="AJ29" s="24">
        <f t="shared" si="20"/>
        <v>1.0828715018842687</v>
      </c>
      <c r="AK29" s="47">
        <v>55290</v>
      </c>
      <c r="AL29" s="19">
        <f t="shared" si="9"/>
        <v>59872</v>
      </c>
      <c r="AM29" s="19">
        <f t="shared" si="10"/>
        <v>4582</v>
      </c>
      <c r="AN29" s="19"/>
      <c r="AO29" s="19">
        <f t="shared" si="11"/>
        <v>59872</v>
      </c>
      <c r="AP29" s="19">
        <v>4966.7</v>
      </c>
      <c r="AQ29" s="19">
        <v>4966.8</v>
      </c>
      <c r="AR29" s="19">
        <v>2815.6</v>
      </c>
      <c r="AS29" s="19">
        <v>4249.7</v>
      </c>
      <c r="AT29" s="19">
        <v>4249.6000000000004</v>
      </c>
      <c r="AU29" s="19">
        <v>10490.9</v>
      </c>
      <c r="AV29" s="19">
        <v>8214.2000000000007</v>
      </c>
      <c r="AW29" s="19">
        <v>5707.7</v>
      </c>
      <c r="AX29" s="19">
        <v>9201.1</v>
      </c>
      <c r="AY29" s="19">
        <v>6095.7</v>
      </c>
      <c r="AZ29" s="19">
        <v>6095.9</v>
      </c>
      <c r="BA29" s="19">
        <f t="shared" si="12"/>
        <v>-7181.9</v>
      </c>
      <c r="BB29" s="73"/>
      <c r="BC29" s="42"/>
      <c r="BD29" s="42"/>
      <c r="BE29" s="43"/>
      <c r="BF29" s="19">
        <f t="shared" si="13"/>
        <v>-7181.9</v>
      </c>
      <c r="BG29" s="1"/>
      <c r="BH29" s="1"/>
      <c r="BI29" s="1"/>
      <c r="BJ29" s="1"/>
      <c r="BK29" s="1"/>
      <c r="BL29" s="1"/>
      <c r="BM29" s="1"/>
      <c r="BN29" s="1"/>
      <c r="BO29" s="1"/>
      <c r="BP29" s="71"/>
      <c r="BQ29" s="1"/>
      <c r="BR29" s="1"/>
      <c r="BS29" s="1"/>
      <c r="BT29" s="1"/>
      <c r="BU29" s="1"/>
      <c r="BV29" s="1"/>
    </row>
    <row r="30" spans="1:74" s="2" customFormat="1" ht="16.5" customHeight="1">
      <c r="A30" s="6" t="s">
        <v>26</v>
      </c>
      <c r="B30" s="4">
        <v>1</v>
      </c>
      <c r="C30" s="4">
        <v>10</v>
      </c>
      <c r="D30" s="19">
        <v>2708</v>
      </c>
      <c r="E30" s="19">
        <v>3129.4</v>
      </c>
      <c r="F30" s="52">
        <f t="shared" si="3"/>
        <v>1.1556129985228951</v>
      </c>
      <c r="G30" s="4">
        <v>10</v>
      </c>
      <c r="H30" s="58">
        <v>60</v>
      </c>
      <c r="I30" s="61">
        <v>91</v>
      </c>
      <c r="J30" s="52">
        <f t="shared" si="4"/>
        <v>1.2316666666666667</v>
      </c>
      <c r="K30" s="4">
        <v>15</v>
      </c>
      <c r="L30" s="69">
        <v>3564</v>
      </c>
      <c r="M30" s="69">
        <v>2708</v>
      </c>
      <c r="N30" s="52">
        <f t="shared" si="5"/>
        <v>0.75982042648709314</v>
      </c>
      <c r="O30" s="4">
        <v>5</v>
      </c>
      <c r="P30" s="51">
        <v>24.2</v>
      </c>
      <c r="Q30" s="51">
        <v>43.8</v>
      </c>
      <c r="R30" s="52">
        <f t="shared" si="17"/>
        <v>1.26099173553719</v>
      </c>
      <c r="S30" s="4">
        <v>10</v>
      </c>
      <c r="T30" s="51">
        <v>4268.7</v>
      </c>
      <c r="U30" s="51">
        <v>3535</v>
      </c>
      <c r="V30" s="52">
        <f t="shared" si="18"/>
        <v>0.82812097359851944</v>
      </c>
      <c r="W30" s="4">
        <v>10</v>
      </c>
      <c r="X30" s="51">
        <v>1237.9000000000001</v>
      </c>
      <c r="Y30" s="51">
        <v>912</v>
      </c>
      <c r="Z30" s="52">
        <f t="shared" si="19"/>
        <v>0.7367315615154697</v>
      </c>
      <c r="AA30" s="4">
        <v>10</v>
      </c>
      <c r="AB30" s="47">
        <v>774</v>
      </c>
      <c r="AC30" s="47">
        <v>950</v>
      </c>
      <c r="AD30" s="52">
        <f t="shared" si="6"/>
        <v>1.2027390180878552</v>
      </c>
      <c r="AE30" s="4">
        <v>12</v>
      </c>
      <c r="AF30" s="69">
        <v>110</v>
      </c>
      <c r="AG30" s="69">
        <v>56</v>
      </c>
      <c r="AH30" s="52">
        <f t="shared" si="7"/>
        <v>1.2764285714285715</v>
      </c>
      <c r="AI30" s="4">
        <v>3</v>
      </c>
      <c r="AJ30" s="24">
        <f t="shared" si="20"/>
        <v>1.0629509265354846</v>
      </c>
      <c r="AK30" s="47">
        <v>41026</v>
      </c>
      <c r="AL30" s="19">
        <f t="shared" si="9"/>
        <v>43608.6</v>
      </c>
      <c r="AM30" s="19">
        <f t="shared" si="10"/>
        <v>2582.5999999999985</v>
      </c>
      <c r="AN30" s="19"/>
      <c r="AO30" s="19">
        <f t="shared" si="11"/>
        <v>43608.6</v>
      </c>
      <c r="AP30" s="19">
        <v>3001.6</v>
      </c>
      <c r="AQ30" s="19">
        <v>3001.7</v>
      </c>
      <c r="AR30" s="19">
        <v>3794</v>
      </c>
      <c r="AS30" s="19">
        <v>3265.7</v>
      </c>
      <c r="AT30" s="19">
        <v>3265.8</v>
      </c>
      <c r="AU30" s="19">
        <v>4229.1000000000004</v>
      </c>
      <c r="AV30" s="19">
        <v>4908.3999999999996</v>
      </c>
      <c r="AW30" s="19">
        <v>3637.9</v>
      </c>
      <c r="AX30" s="19">
        <v>4029.9</v>
      </c>
      <c r="AY30" s="19">
        <v>11049.8</v>
      </c>
      <c r="AZ30" s="19">
        <v>4418.3</v>
      </c>
      <c r="BA30" s="19">
        <f t="shared" si="12"/>
        <v>-4993.6000000000004</v>
      </c>
      <c r="BB30" s="73"/>
      <c r="BC30" s="43"/>
      <c r="BD30" s="42"/>
      <c r="BE30" s="43"/>
      <c r="BF30" s="19">
        <f t="shared" si="13"/>
        <v>-4993.6000000000004</v>
      </c>
      <c r="BG30" s="1"/>
      <c r="BH30" s="1"/>
      <c r="BI30" s="1"/>
      <c r="BJ30" s="1"/>
      <c r="BK30" s="1"/>
      <c r="BL30" s="1"/>
      <c r="BM30" s="1"/>
      <c r="BN30" s="1"/>
      <c r="BO30" s="1"/>
      <c r="BP30" s="71"/>
      <c r="BQ30" s="1"/>
      <c r="BR30" s="1"/>
      <c r="BS30" s="1"/>
      <c r="BT30" s="1"/>
      <c r="BU30" s="1"/>
      <c r="BV30" s="1"/>
    </row>
    <row r="31" spans="1:74" s="2" customFormat="1" ht="17.100000000000001" customHeight="1">
      <c r="A31" s="6" t="s">
        <v>27</v>
      </c>
      <c r="B31" s="4">
        <v>1</v>
      </c>
      <c r="C31" s="4">
        <v>10</v>
      </c>
      <c r="D31" s="19">
        <v>7700</v>
      </c>
      <c r="E31" s="19">
        <v>10193.5</v>
      </c>
      <c r="F31" s="52">
        <f t="shared" si="3"/>
        <v>1.212383116883117</v>
      </c>
      <c r="G31" s="4">
        <v>10</v>
      </c>
      <c r="H31" s="58">
        <v>60</v>
      </c>
      <c r="I31" s="61">
        <v>52.7</v>
      </c>
      <c r="J31" s="52">
        <f t="shared" si="4"/>
        <v>0.87833333333333341</v>
      </c>
      <c r="K31" s="4">
        <v>15</v>
      </c>
      <c r="L31" s="69">
        <v>34620</v>
      </c>
      <c r="M31" s="69">
        <v>40582</v>
      </c>
      <c r="N31" s="52">
        <f t="shared" si="5"/>
        <v>1.1722125938763721</v>
      </c>
      <c r="O31" s="4">
        <v>5</v>
      </c>
      <c r="P31" s="51">
        <v>90.5</v>
      </c>
      <c r="Q31" s="51">
        <v>165.9</v>
      </c>
      <c r="R31" s="52">
        <f t="shared" si="17"/>
        <v>1.2633149171270719</v>
      </c>
      <c r="S31" s="4">
        <v>10</v>
      </c>
      <c r="T31" s="51">
        <v>27778.3</v>
      </c>
      <c r="U31" s="51">
        <v>29485</v>
      </c>
      <c r="V31" s="52">
        <f t="shared" si="18"/>
        <v>1.0614400449271555</v>
      </c>
      <c r="W31" s="4">
        <v>10</v>
      </c>
      <c r="X31" s="51">
        <v>12070.7</v>
      </c>
      <c r="Y31" s="51">
        <v>15012</v>
      </c>
      <c r="Z31" s="52">
        <f t="shared" si="19"/>
        <v>1.2043672695038399</v>
      </c>
      <c r="AA31" s="4">
        <v>10</v>
      </c>
      <c r="AB31" s="47">
        <v>4312</v>
      </c>
      <c r="AC31" s="47">
        <v>4326</v>
      </c>
      <c r="AD31" s="52">
        <f t="shared" si="6"/>
        <v>1.0032467532467533</v>
      </c>
      <c r="AE31" s="4">
        <v>12</v>
      </c>
      <c r="AF31" s="69">
        <v>170</v>
      </c>
      <c r="AG31" s="69">
        <v>129</v>
      </c>
      <c r="AH31" s="52">
        <f t="shared" si="7"/>
        <v>1.211782945736434</v>
      </c>
      <c r="AI31" s="4">
        <v>3</v>
      </c>
      <c r="AJ31" s="24">
        <f t="shared" si="20"/>
        <v>1.0838285450584004</v>
      </c>
      <c r="AK31" s="47">
        <v>47138</v>
      </c>
      <c r="AL31" s="19">
        <f t="shared" si="9"/>
        <v>51089.5</v>
      </c>
      <c r="AM31" s="19">
        <f t="shared" si="10"/>
        <v>3951.5</v>
      </c>
      <c r="AN31" s="19"/>
      <c r="AO31" s="19">
        <f t="shared" si="11"/>
        <v>51089.5</v>
      </c>
      <c r="AP31" s="19">
        <v>4127.3</v>
      </c>
      <c r="AQ31" s="19">
        <v>4127.2</v>
      </c>
      <c r="AR31" s="19">
        <v>4871.8999999999996</v>
      </c>
      <c r="AS31" s="19">
        <v>4375.3999999999996</v>
      </c>
      <c r="AT31" s="19">
        <v>4375.5</v>
      </c>
      <c r="AU31" s="19">
        <v>4385.7</v>
      </c>
      <c r="AV31" s="19">
        <v>6310.2</v>
      </c>
      <c r="AW31" s="19">
        <v>4653.3</v>
      </c>
      <c r="AX31" s="19">
        <v>4628</v>
      </c>
      <c r="AY31" s="19">
        <v>4007.6</v>
      </c>
      <c r="AZ31" s="19">
        <v>4586.2</v>
      </c>
      <c r="BA31" s="19">
        <f t="shared" si="12"/>
        <v>641.20000000000005</v>
      </c>
      <c r="BB31" s="73"/>
      <c r="BC31" s="42"/>
      <c r="BD31" s="42"/>
      <c r="BE31" s="43"/>
      <c r="BF31" s="19">
        <f t="shared" si="13"/>
        <v>641.20000000000005</v>
      </c>
      <c r="BG31" s="1"/>
      <c r="BH31" s="1"/>
      <c r="BI31" s="1"/>
      <c r="BJ31" s="1"/>
      <c r="BK31" s="1"/>
      <c r="BL31" s="1"/>
      <c r="BM31" s="1"/>
      <c r="BN31" s="1"/>
      <c r="BO31" s="1"/>
      <c r="BP31" s="71"/>
      <c r="BQ31" s="1"/>
      <c r="BR31" s="1"/>
      <c r="BS31" s="1"/>
      <c r="BT31" s="1"/>
      <c r="BU31" s="1"/>
      <c r="BV31" s="1"/>
    </row>
    <row r="32" spans="1:74" s="2" customFormat="1" ht="16.5" customHeight="1">
      <c r="A32" s="6" t="s">
        <v>28</v>
      </c>
      <c r="B32" s="4">
        <v>1</v>
      </c>
      <c r="C32" s="4">
        <v>10</v>
      </c>
      <c r="D32" s="19">
        <v>15870</v>
      </c>
      <c r="E32" s="19">
        <v>18232.5</v>
      </c>
      <c r="F32" s="52">
        <f t="shared" si="3"/>
        <v>1.1488657844990549</v>
      </c>
      <c r="G32" s="4">
        <v>10</v>
      </c>
      <c r="H32" s="58">
        <v>60</v>
      </c>
      <c r="I32" s="61">
        <v>154.19999999999999</v>
      </c>
      <c r="J32" s="52">
        <f t="shared" si="4"/>
        <v>1.3</v>
      </c>
      <c r="K32" s="4">
        <v>15</v>
      </c>
      <c r="L32" s="69">
        <v>25389</v>
      </c>
      <c r="M32" s="69">
        <v>19997</v>
      </c>
      <c r="N32" s="52">
        <f t="shared" si="5"/>
        <v>0.78762456181811025</v>
      </c>
      <c r="O32" s="4">
        <v>5</v>
      </c>
      <c r="P32" s="51">
        <v>142.5</v>
      </c>
      <c r="Q32" s="51">
        <v>215.2</v>
      </c>
      <c r="R32" s="52">
        <f t="shared" si="17"/>
        <v>1.2310175438596491</v>
      </c>
      <c r="S32" s="4">
        <v>10</v>
      </c>
      <c r="T32" s="51">
        <v>12062.1</v>
      </c>
      <c r="U32" s="51">
        <v>12064</v>
      </c>
      <c r="V32" s="52">
        <f t="shared" si="18"/>
        <v>1.0001575181767686</v>
      </c>
      <c r="W32" s="4">
        <v>10</v>
      </c>
      <c r="X32" s="51">
        <v>34750</v>
      </c>
      <c r="Y32" s="51">
        <v>39186</v>
      </c>
      <c r="Z32" s="52">
        <f t="shared" si="19"/>
        <v>1.1276546762589927</v>
      </c>
      <c r="AA32" s="4">
        <v>10</v>
      </c>
      <c r="AB32" s="47">
        <v>4606</v>
      </c>
      <c r="AC32" s="47">
        <v>4732</v>
      </c>
      <c r="AD32" s="52">
        <f t="shared" si="6"/>
        <v>1.027355623100304</v>
      </c>
      <c r="AE32" s="4">
        <v>12</v>
      </c>
      <c r="AF32" s="69">
        <v>190</v>
      </c>
      <c r="AG32" s="69">
        <v>135</v>
      </c>
      <c r="AH32" s="52">
        <f t="shared" si="7"/>
        <v>1.2207407407407407</v>
      </c>
      <c r="AI32" s="4">
        <v>3</v>
      </c>
      <c r="AJ32" s="24">
        <f t="shared" si="20"/>
        <v>1.1118302086642482</v>
      </c>
      <c r="AK32" s="47">
        <v>92847</v>
      </c>
      <c r="AL32" s="19">
        <f t="shared" si="9"/>
        <v>103230.1</v>
      </c>
      <c r="AM32" s="19">
        <f t="shared" si="10"/>
        <v>10383.100000000006</v>
      </c>
      <c r="AN32" s="19"/>
      <c r="AO32" s="19">
        <f t="shared" si="11"/>
        <v>103230.1</v>
      </c>
      <c r="AP32" s="19">
        <v>8227.2000000000007</v>
      </c>
      <c r="AQ32" s="19">
        <v>8227.2000000000007</v>
      </c>
      <c r="AR32" s="19">
        <v>8646</v>
      </c>
      <c r="AS32" s="19">
        <v>8366.7999999999993</v>
      </c>
      <c r="AT32" s="19">
        <v>8366.7999999999993</v>
      </c>
      <c r="AU32" s="19">
        <v>8733.7000000000007</v>
      </c>
      <c r="AV32" s="19">
        <v>14843.6</v>
      </c>
      <c r="AW32" s="19">
        <v>9344.5</v>
      </c>
      <c r="AX32" s="19">
        <v>9552</v>
      </c>
      <c r="AY32" s="19">
        <v>9367.6</v>
      </c>
      <c r="AZ32" s="19">
        <v>9367.5</v>
      </c>
      <c r="BA32" s="19">
        <f t="shared" si="12"/>
        <v>187.2</v>
      </c>
      <c r="BB32" s="73"/>
      <c r="BC32" s="42"/>
      <c r="BD32" s="42"/>
      <c r="BE32" s="43"/>
      <c r="BF32" s="19">
        <f t="shared" si="13"/>
        <v>187.2</v>
      </c>
      <c r="BG32" s="1"/>
      <c r="BH32" s="1"/>
      <c r="BI32" s="1"/>
      <c r="BJ32" s="1"/>
      <c r="BK32" s="1"/>
      <c r="BL32" s="1"/>
      <c r="BM32" s="1"/>
      <c r="BN32" s="1"/>
      <c r="BO32" s="1"/>
      <c r="BP32" s="71"/>
      <c r="BQ32" s="1"/>
      <c r="BR32" s="1"/>
      <c r="BS32" s="1"/>
      <c r="BT32" s="1"/>
      <c r="BU32" s="1"/>
      <c r="BV32" s="1"/>
    </row>
    <row r="33" spans="1:74" s="2" customFormat="1" ht="17.100000000000001" customHeight="1">
      <c r="A33" s="6" t="s">
        <v>29</v>
      </c>
      <c r="B33" s="4">
        <v>1</v>
      </c>
      <c r="C33" s="4">
        <v>10</v>
      </c>
      <c r="D33" s="19">
        <v>3912</v>
      </c>
      <c r="E33" s="19">
        <v>4297.3</v>
      </c>
      <c r="F33" s="52">
        <f t="shared" si="3"/>
        <v>1.0984918200408997</v>
      </c>
      <c r="G33" s="4">
        <v>10</v>
      </c>
      <c r="H33" s="58">
        <v>60</v>
      </c>
      <c r="I33" s="61">
        <v>153</v>
      </c>
      <c r="J33" s="52">
        <f t="shared" si="4"/>
        <v>1.3</v>
      </c>
      <c r="K33" s="4">
        <v>15</v>
      </c>
      <c r="L33" s="69">
        <v>4864</v>
      </c>
      <c r="M33" s="69">
        <v>2879</v>
      </c>
      <c r="N33" s="52">
        <f t="shared" si="5"/>
        <v>0.59189967105263153</v>
      </c>
      <c r="O33" s="4">
        <v>5</v>
      </c>
      <c r="P33" s="51">
        <v>42.5</v>
      </c>
      <c r="Q33" s="51">
        <v>61.3</v>
      </c>
      <c r="R33" s="52">
        <f t="shared" si="17"/>
        <v>1.2242352941176471</v>
      </c>
      <c r="S33" s="4">
        <v>10</v>
      </c>
      <c r="T33" s="51">
        <v>6896.1</v>
      </c>
      <c r="U33" s="51">
        <v>6578</v>
      </c>
      <c r="V33" s="52">
        <f t="shared" si="18"/>
        <v>0.95387247864735136</v>
      </c>
      <c r="W33" s="4">
        <v>10</v>
      </c>
      <c r="X33" s="51">
        <v>1352.5</v>
      </c>
      <c r="Y33" s="51">
        <v>1190</v>
      </c>
      <c r="Z33" s="52">
        <f t="shared" si="19"/>
        <v>0.87985212569316085</v>
      </c>
      <c r="AA33" s="4">
        <v>10</v>
      </c>
      <c r="AB33" s="47">
        <v>1275</v>
      </c>
      <c r="AC33" s="47">
        <v>1351</v>
      </c>
      <c r="AD33" s="52">
        <f t="shared" si="6"/>
        <v>1.0596078431372549</v>
      </c>
      <c r="AE33" s="4">
        <v>12</v>
      </c>
      <c r="AF33" s="69">
        <v>110</v>
      </c>
      <c r="AG33" s="69">
        <v>61</v>
      </c>
      <c r="AH33" s="52">
        <f t="shared" si="7"/>
        <v>1.2603278688524591</v>
      </c>
      <c r="AI33" s="4">
        <v>3</v>
      </c>
      <c r="AJ33" s="24">
        <f t="shared" si="20"/>
        <v>1.0649446266406843</v>
      </c>
      <c r="AK33" s="47">
        <v>58706</v>
      </c>
      <c r="AL33" s="19">
        <f t="shared" si="9"/>
        <v>62518.6</v>
      </c>
      <c r="AM33" s="19">
        <f t="shared" si="10"/>
        <v>3812.5999999999985</v>
      </c>
      <c r="AN33" s="19">
        <v>4131.5</v>
      </c>
      <c r="AO33" s="19">
        <f t="shared" si="11"/>
        <v>58387.1</v>
      </c>
      <c r="AP33" s="19">
        <v>3691.4</v>
      </c>
      <c r="AQ33" s="19">
        <v>3691.3</v>
      </c>
      <c r="AR33" s="19">
        <v>2609.4</v>
      </c>
      <c r="AS33" s="19">
        <v>2715.6</v>
      </c>
      <c r="AT33" s="19">
        <v>2715.4</v>
      </c>
      <c r="AU33" s="19">
        <v>6045.9</v>
      </c>
      <c r="AV33" s="19">
        <v>5824.6</v>
      </c>
      <c r="AW33" s="19">
        <v>4489.2</v>
      </c>
      <c r="AX33" s="19">
        <v>4663</v>
      </c>
      <c r="AY33" s="19">
        <v>22947.200000000001</v>
      </c>
      <c r="AZ33" s="19">
        <v>6352.4</v>
      </c>
      <c r="BA33" s="19">
        <f t="shared" si="12"/>
        <v>-7358.3</v>
      </c>
      <c r="BB33" s="73"/>
      <c r="BC33" s="43"/>
      <c r="BD33" s="42"/>
      <c r="BE33" s="43"/>
      <c r="BF33" s="19">
        <f t="shared" si="13"/>
        <v>-7358.3</v>
      </c>
      <c r="BG33" s="1"/>
      <c r="BH33" s="1"/>
      <c r="BI33" s="1"/>
      <c r="BJ33" s="1"/>
      <c r="BK33" s="1"/>
      <c r="BL33" s="1"/>
      <c r="BM33" s="1"/>
      <c r="BN33" s="1"/>
      <c r="BO33" s="1"/>
      <c r="BP33" s="71"/>
      <c r="BQ33" s="1"/>
      <c r="BR33" s="1"/>
      <c r="BS33" s="1"/>
      <c r="BT33" s="1"/>
      <c r="BU33" s="1"/>
      <c r="BV33" s="1"/>
    </row>
    <row r="34" spans="1:74" s="2" customFormat="1" ht="17.100000000000001" customHeight="1">
      <c r="A34" s="6" t="s">
        <v>30</v>
      </c>
      <c r="B34" s="4">
        <v>1</v>
      </c>
      <c r="C34" s="4">
        <v>10</v>
      </c>
      <c r="D34" s="19">
        <v>12121</v>
      </c>
      <c r="E34" s="19">
        <v>13029.9</v>
      </c>
      <c r="F34" s="52">
        <f t="shared" si="3"/>
        <v>1.0749855622473392</v>
      </c>
      <c r="G34" s="4">
        <v>10</v>
      </c>
      <c r="H34" s="58">
        <v>60</v>
      </c>
      <c r="I34" s="61">
        <v>130.5</v>
      </c>
      <c r="J34" s="52">
        <f t="shared" si="4"/>
        <v>1.2974999999999999</v>
      </c>
      <c r="K34" s="4">
        <v>15</v>
      </c>
      <c r="L34" s="69">
        <v>7316</v>
      </c>
      <c r="M34" s="69">
        <v>4787</v>
      </c>
      <c r="N34" s="52">
        <f t="shared" si="5"/>
        <v>0.65431930016402406</v>
      </c>
      <c r="O34" s="4">
        <v>5</v>
      </c>
      <c r="P34" s="51">
        <v>133.1</v>
      </c>
      <c r="Q34" s="51">
        <v>196</v>
      </c>
      <c r="R34" s="52">
        <f t="shared" si="17"/>
        <v>1.2272577009767092</v>
      </c>
      <c r="S34" s="4">
        <v>10</v>
      </c>
      <c r="T34" s="51">
        <v>28394.6</v>
      </c>
      <c r="U34" s="51">
        <v>28093</v>
      </c>
      <c r="V34" s="52">
        <f t="shared" si="18"/>
        <v>0.98937826206391366</v>
      </c>
      <c r="W34" s="4">
        <v>10</v>
      </c>
      <c r="X34" s="51">
        <v>4110.6000000000004</v>
      </c>
      <c r="Y34" s="51">
        <v>3558</v>
      </c>
      <c r="Z34" s="52">
        <f t="shared" si="19"/>
        <v>0.86556707050065673</v>
      </c>
      <c r="AA34" s="4">
        <v>10</v>
      </c>
      <c r="AB34" s="47">
        <v>2764</v>
      </c>
      <c r="AC34" s="47">
        <v>2771</v>
      </c>
      <c r="AD34" s="52">
        <f t="shared" si="6"/>
        <v>1.0025325615050651</v>
      </c>
      <c r="AE34" s="4">
        <v>12</v>
      </c>
      <c r="AF34" s="69">
        <v>190</v>
      </c>
      <c r="AG34" s="69">
        <v>120</v>
      </c>
      <c r="AH34" s="52">
        <f t="shared" si="7"/>
        <v>1.2383333333333333</v>
      </c>
      <c r="AI34" s="4">
        <v>3</v>
      </c>
      <c r="AJ34" s="24">
        <f t="shared" si="20"/>
        <v>1.0594279199619658</v>
      </c>
      <c r="AK34" s="47">
        <v>61239</v>
      </c>
      <c r="AL34" s="19">
        <f t="shared" si="9"/>
        <v>64878.3</v>
      </c>
      <c r="AM34" s="19">
        <f t="shared" si="10"/>
        <v>3639.3000000000029</v>
      </c>
      <c r="AN34" s="19">
        <v>4713</v>
      </c>
      <c r="AO34" s="19">
        <f t="shared" si="11"/>
        <v>60165.3</v>
      </c>
      <c r="AP34" s="19">
        <v>5459.5</v>
      </c>
      <c r="AQ34" s="19">
        <v>5459.4</v>
      </c>
      <c r="AR34" s="19">
        <v>6181.1</v>
      </c>
      <c r="AS34" s="19">
        <v>4790</v>
      </c>
      <c r="AT34" s="19">
        <v>4790.1000000000004</v>
      </c>
      <c r="AU34" s="19">
        <v>5933.4</v>
      </c>
      <c r="AV34" s="19">
        <v>8641.1</v>
      </c>
      <c r="AW34" s="19">
        <v>6566.9</v>
      </c>
      <c r="AX34" s="19">
        <v>6707.9</v>
      </c>
      <c r="AY34" s="19">
        <v>7033.4</v>
      </c>
      <c r="AZ34" s="19">
        <v>6627.6</v>
      </c>
      <c r="BA34" s="19">
        <f t="shared" si="12"/>
        <v>-8025.1</v>
      </c>
      <c r="BB34" s="73"/>
      <c r="BC34" s="42"/>
      <c r="BD34" s="42"/>
      <c r="BE34" s="43"/>
      <c r="BF34" s="19">
        <f t="shared" si="13"/>
        <v>-8025.1</v>
      </c>
      <c r="BG34" s="1"/>
      <c r="BH34" s="1"/>
      <c r="BI34" s="1"/>
      <c r="BJ34" s="1"/>
      <c r="BK34" s="1"/>
      <c r="BL34" s="1"/>
      <c r="BM34" s="1"/>
      <c r="BN34" s="1"/>
      <c r="BO34" s="1"/>
      <c r="BP34" s="71"/>
      <c r="BQ34" s="1"/>
      <c r="BR34" s="1"/>
      <c r="BS34" s="1"/>
      <c r="BT34" s="1"/>
      <c r="BU34" s="1"/>
      <c r="BV34" s="1"/>
    </row>
    <row r="35" spans="1:74" s="2" customFormat="1" ht="17.100000000000001" customHeight="1">
      <c r="A35" s="6" t="s">
        <v>31</v>
      </c>
      <c r="B35" s="4">
        <v>1</v>
      </c>
      <c r="C35" s="4">
        <v>10</v>
      </c>
      <c r="D35" s="19">
        <v>4799</v>
      </c>
      <c r="E35" s="19">
        <v>5110.8</v>
      </c>
      <c r="F35" s="52">
        <f t="shared" si="3"/>
        <v>1.0649718691394041</v>
      </c>
      <c r="G35" s="4">
        <v>10</v>
      </c>
      <c r="H35" s="58">
        <v>60</v>
      </c>
      <c r="I35" s="61">
        <v>124.6</v>
      </c>
      <c r="J35" s="52">
        <f t="shared" si="4"/>
        <v>1.2876666666666665</v>
      </c>
      <c r="K35" s="4">
        <v>15</v>
      </c>
      <c r="L35" s="69">
        <v>5958</v>
      </c>
      <c r="M35" s="69">
        <v>5871</v>
      </c>
      <c r="N35" s="52">
        <f t="shared" si="5"/>
        <v>0.98539778449144011</v>
      </c>
      <c r="O35" s="4">
        <v>5</v>
      </c>
      <c r="P35" s="51">
        <v>117.3</v>
      </c>
      <c r="Q35" s="51">
        <v>203.8</v>
      </c>
      <c r="R35" s="52">
        <f t="shared" si="17"/>
        <v>1.2537425404944587</v>
      </c>
      <c r="S35" s="4">
        <v>10</v>
      </c>
      <c r="T35" s="51">
        <v>18188.8</v>
      </c>
      <c r="U35" s="51">
        <v>14959</v>
      </c>
      <c r="V35" s="52">
        <f t="shared" si="18"/>
        <v>0.82242918719211822</v>
      </c>
      <c r="W35" s="4">
        <v>10</v>
      </c>
      <c r="X35" s="51">
        <v>11382</v>
      </c>
      <c r="Y35" s="51">
        <v>8403</v>
      </c>
      <c r="Z35" s="52">
        <f t="shared" si="19"/>
        <v>0.73827095413811283</v>
      </c>
      <c r="AA35" s="4">
        <v>10</v>
      </c>
      <c r="AB35" s="47">
        <v>2218</v>
      </c>
      <c r="AC35" s="47">
        <v>2284</v>
      </c>
      <c r="AD35" s="52">
        <f t="shared" si="6"/>
        <v>1.0297565374211002</v>
      </c>
      <c r="AE35" s="4">
        <v>12</v>
      </c>
      <c r="AF35" s="69">
        <v>160</v>
      </c>
      <c r="AG35" s="69">
        <v>98</v>
      </c>
      <c r="AH35" s="52">
        <f t="shared" si="7"/>
        <v>1.243265306122449</v>
      </c>
      <c r="AI35" s="4">
        <v>3</v>
      </c>
      <c r="AJ35" s="24">
        <f t="shared" si="20"/>
        <v>1.0485059858766905</v>
      </c>
      <c r="AK35" s="47">
        <v>64459</v>
      </c>
      <c r="AL35" s="19">
        <f t="shared" si="9"/>
        <v>67585.600000000006</v>
      </c>
      <c r="AM35" s="19">
        <f t="shared" si="10"/>
        <v>3126.6000000000058</v>
      </c>
      <c r="AN35" s="19"/>
      <c r="AO35" s="19">
        <f t="shared" si="11"/>
        <v>67585.600000000006</v>
      </c>
      <c r="AP35" s="19">
        <v>5022</v>
      </c>
      <c r="AQ35" s="19">
        <v>5022</v>
      </c>
      <c r="AR35" s="19">
        <v>6660.3</v>
      </c>
      <c r="AS35" s="19">
        <v>5568.2</v>
      </c>
      <c r="AT35" s="19">
        <v>5568</v>
      </c>
      <c r="AU35" s="19">
        <v>6381</v>
      </c>
      <c r="AV35" s="19">
        <v>9815.2000000000007</v>
      </c>
      <c r="AW35" s="19">
        <v>6290.9</v>
      </c>
      <c r="AX35" s="19">
        <v>5565.4</v>
      </c>
      <c r="AY35" s="19">
        <v>7907.9</v>
      </c>
      <c r="AZ35" s="19">
        <v>6380.1</v>
      </c>
      <c r="BA35" s="19">
        <f t="shared" si="12"/>
        <v>-2595.4</v>
      </c>
      <c r="BB35" s="73"/>
      <c r="BC35" s="42"/>
      <c r="BD35" s="42"/>
      <c r="BE35" s="43"/>
      <c r="BF35" s="19">
        <f t="shared" si="13"/>
        <v>-2595.4</v>
      </c>
      <c r="BG35" s="1"/>
      <c r="BH35" s="1"/>
      <c r="BI35" s="1"/>
      <c r="BJ35" s="1"/>
      <c r="BK35" s="1"/>
      <c r="BL35" s="1"/>
      <c r="BM35" s="1"/>
      <c r="BN35" s="1"/>
      <c r="BO35" s="1"/>
      <c r="BP35" s="71"/>
      <c r="BQ35" s="1"/>
      <c r="BR35" s="1"/>
      <c r="BS35" s="1"/>
      <c r="BT35" s="1"/>
      <c r="BU35" s="1"/>
      <c r="BV35" s="1"/>
    </row>
    <row r="36" spans="1:74" s="2" customFormat="1" ht="17.100000000000001" customHeight="1">
      <c r="A36" s="6" t="s">
        <v>1</v>
      </c>
      <c r="B36" s="4">
        <v>1</v>
      </c>
      <c r="C36" s="4">
        <v>10</v>
      </c>
      <c r="D36" s="19">
        <v>34130</v>
      </c>
      <c r="E36" s="19">
        <v>39015.5</v>
      </c>
      <c r="F36" s="52">
        <f t="shared" si="3"/>
        <v>1.1431438617052447</v>
      </c>
      <c r="G36" s="4">
        <v>10</v>
      </c>
      <c r="H36" s="58">
        <v>60</v>
      </c>
      <c r="I36" s="61">
        <v>55.3</v>
      </c>
      <c r="J36" s="52">
        <f t="shared" si="4"/>
        <v>0.92166666666666663</v>
      </c>
      <c r="K36" s="4">
        <v>15</v>
      </c>
      <c r="L36" s="69">
        <v>114859</v>
      </c>
      <c r="M36" s="69">
        <v>174953</v>
      </c>
      <c r="N36" s="52">
        <f t="shared" si="5"/>
        <v>1.2323198007992409</v>
      </c>
      <c r="O36" s="4">
        <v>5</v>
      </c>
      <c r="P36" s="51">
        <v>66</v>
      </c>
      <c r="Q36" s="51">
        <v>108.4</v>
      </c>
      <c r="R36" s="52">
        <f t="shared" si="17"/>
        <v>1.2442424242424241</v>
      </c>
      <c r="S36" s="4">
        <v>10</v>
      </c>
      <c r="T36" s="51">
        <v>18073.7</v>
      </c>
      <c r="U36" s="51">
        <v>19173</v>
      </c>
      <c r="V36" s="52">
        <f t="shared" si="18"/>
        <v>1.0608231850700187</v>
      </c>
      <c r="W36" s="4">
        <v>10</v>
      </c>
      <c r="X36" s="51">
        <v>4730</v>
      </c>
      <c r="Y36" s="51">
        <v>4083</v>
      </c>
      <c r="Z36" s="52">
        <f t="shared" si="19"/>
        <v>0.86321353065539108</v>
      </c>
      <c r="AA36" s="4">
        <v>10</v>
      </c>
      <c r="AB36" s="47">
        <v>10736</v>
      </c>
      <c r="AC36" s="47">
        <v>10956</v>
      </c>
      <c r="AD36" s="52">
        <f t="shared" si="6"/>
        <v>1.0204918032786885</v>
      </c>
      <c r="AE36" s="4">
        <v>12</v>
      </c>
      <c r="AF36" s="69">
        <v>330</v>
      </c>
      <c r="AG36" s="69">
        <v>222</v>
      </c>
      <c r="AH36" s="52">
        <f t="shared" si="7"/>
        <v>1.2286486486486485</v>
      </c>
      <c r="AI36" s="4">
        <v>3</v>
      </c>
      <c r="AJ36" s="24">
        <f t="shared" si="20"/>
        <v>1.0474432541884375</v>
      </c>
      <c r="AK36" s="47">
        <v>93993</v>
      </c>
      <c r="AL36" s="19">
        <f t="shared" si="9"/>
        <v>98452.3</v>
      </c>
      <c r="AM36" s="19">
        <f t="shared" si="10"/>
        <v>4459.3000000000029</v>
      </c>
      <c r="AN36" s="19">
        <v>5012</v>
      </c>
      <c r="AO36" s="19">
        <f t="shared" si="11"/>
        <v>93440.3</v>
      </c>
      <c r="AP36" s="19">
        <v>8250</v>
      </c>
      <c r="AQ36" s="19">
        <v>8250</v>
      </c>
      <c r="AR36" s="19">
        <v>8179.1</v>
      </c>
      <c r="AS36" s="19">
        <v>6851.4</v>
      </c>
      <c r="AT36" s="19">
        <v>8026.9</v>
      </c>
      <c r="AU36" s="19">
        <v>10162</v>
      </c>
      <c r="AV36" s="19">
        <v>3047.4</v>
      </c>
      <c r="AW36" s="19">
        <v>8254.1</v>
      </c>
      <c r="AX36" s="19">
        <v>9180.1</v>
      </c>
      <c r="AY36" s="19">
        <v>12907.1</v>
      </c>
      <c r="AZ36" s="19">
        <v>8812</v>
      </c>
      <c r="BA36" s="19">
        <f t="shared" si="12"/>
        <v>1520.2</v>
      </c>
      <c r="BB36" s="73"/>
      <c r="BC36" s="42"/>
      <c r="BD36" s="42"/>
      <c r="BE36" s="43"/>
      <c r="BF36" s="19">
        <f t="shared" si="13"/>
        <v>1520.2</v>
      </c>
      <c r="BG36" s="1"/>
      <c r="BH36" s="1"/>
      <c r="BI36" s="1"/>
      <c r="BJ36" s="1"/>
      <c r="BK36" s="1"/>
      <c r="BL36" s="1"/>
      <c r="BM36" s="1"/>
      <c r="BN36" s="1"/>
      <c r="BO36" s="1"/>
      <c r="BP36" s="71"/>
      <c r="BQ36" s="1"/>
      <c r="BR36" s="1"/>
      <c r="BS36" s="1"/>
      <c r="BT36" s="1"/>
      <c r="BU36" s="1"/>
      <c r="BV36" s="1"/>
    </row>
    <row r="37" spans="1:74" s="2" customFormat="1" ht="17.100000000000001" customHeight="1">
      <c r="A37" s="6" t="s">
        <v>32</v>
      </c>
      <c r="B37" s="4">
        <v>1</v>
      </c>
      <c r="C37" s="4">
        <v>10</v>
      </c>
      <c r="D37" s="19">
        <v>15580</v>
      </c>
      <c r="E37" s="19">
        <v>17214</v>
      </c>
      <c r="F37" s="52">
        <f t="shared" si="3"/>
        <v>1.1048780487804879</v>
      </c>
      <c r="G37" s="4">
        <v>10</v>
      </c>
      <c r="H37" s="58">
        <v>60</v>
      </c>
      <c r="I37" s="61">
        <v>50.6</v>
      </c>
      <c r="J37" s="52">
        <f t="shared" si="4"/>
        <v>0.84333333333333338</v>
      </c>
      <c r="K37" s="4">
        <v>15</v>
      </c>
      <c r="L37" s="69">
        <v>9650</v>
      </c>
      <c r="M37" s="69">
        <v>9845</v>
      </c>
      <c r="N37" s="52">
        <f t="shared" si="5"/>
        <v>1.0202072538860103</v>
      </c>
      <c r="O37" s="4">
        <v>5</v>
      </c>
      <c r="P37" s="51">
        <v>75.7</v>
      </c>
      <c r="Q37" s="51">
        <v>135.6</v>
      </c>
      <c r="R37" s="52">
        <f t="shared" si="17"/>
        <v>1.2591281373844121</v>
      </c>
      <c r="S37" s="4">
        <v>10</v>
      </c>
      <c r="T37" s="51">
        <v>9414.6</v>
      </c>
      <c r="U37" s="51">
        <v>9424</v>
      </c>
      <c r="V37" s="52">
        <f t="shared" si="18"/>
        <v>1.0009984492171733</v>
      </c>
      <c r="W37" s="4">
        <v>10</v>
      </c>
      <c r="X37" s="51">
        <v>2587.9</v>
      </c>
      <c r="Y37" s="51">
        <v>2590</v>
      </c>
      <c r="Z37" s="52">
        <f t="shared" si="19"/>
        <v>1.0008114687584528</v>
      </c>
      <c r="AA37" s="4">
        <v>10</v>
      </c>
      <c r="AB37" s="47">
        <v>2075</v>
      </c>
      <c r="AC37" s="47">
        <v>2188</v>
      </c>
      <c r="AD37" s="52">
        <f t="shared" si="6"/>
        <v>1.0544578313253012</v>
      </c>
      <c r="AE37" s="4">
        <v>12</v>
      </c>
      <c r="AF37" s="69">
        <v>230</v>
      </c>
      <c r="AG37" s="69">
        <v>125</v>
      </c>
      <c r="AH37" s="52">
        <f t="shared" si="7"/>
        <v>1.264</v>
      </c>
      <c r="AI37" s="4">
        <v>3</v>
      </c>
      <c r="AJ37" s="24">
        <f t="shared" si="20"/>
        <v>1.0335846033733991</v>
      </c>
      <c r="AK37" s="47">
        <v>64873</v>
      </c>
      <c r="AL37" s="19">
        <f t="shared" si="9"/>
        <v>67051.7</v>
      </c>
      <c r="AM37" s="19">
        <f t="shared" si="10"/>
        <v>2178.6999999999971</v>
      </c>
      <c r="AN37" s="19"/>
      <c r="AO37" s="19">
        <f t="shared" si="11"/>
        <v>67051.7</v>
      </c>
      <c r="AP37" s="19">
        <v>5707.7</v>
      </c>
      <c r="AQ37" s="19">
        <v>5707.8</v>
      </c>
      <c r="AR37" s="19">
        <v>5867.8</v>
      </c>
      <c r="AS37" s="19">
        <v>5761.1</v>
      </c>
      <c r="AT37" s="19">
        <v>5761.1</v>
      </c>
      <c r="AU37" s="19">
        <v>5037.8999999999996</v>
      </c>
      <c r="AV37" s="19">
        <v>10814.8</v>
      </c>
      <c r="AW37" s="19">
        <v>6379.8</v>
      </c>
      <c r="AX37" s="19">
        <v>5135.3999999999996</v>
      </c>
      <c r="AY37" s="19">
        <v>4560.7</v>
      </c>
      <c r="AZ37" s="19">
        <v>6073.4</v>
      </c>
      <c r="BA37" s="19">
        <f t="shared" si="12"/>
        <v>244.2</v>
      </c>
      <c r="BB37" s="73"/>
      <c r="BC37" s="42"/>
      <c r="BD37" s="42"/>
      <c r="BE37" s="43"/>
      <c r="BF37" s="19">
        <f t="shared" si="13"/>
        <v>244.2</v>
      </c>
      <c r="BG37" s="1"/>
      <c r="BH37" s="1"/>
      <c r="BI37" s="1"/>
      <c r="BJ37" s="1"/>
      <c r="BK37" s="1"/>
      <c r="BL37" s="1"/>
      <c r="BM37" s="1"/>
      <c r="BN37" s="1"/>
      <c r="BO37" s="1"/>
      <c r="BP37" s="71"/>
      <c r="BQ37" s="1"/>
      <c r="BR37" s="1"/>
      <c r="BS37" s="1"/>
      <c r="BT37" s="1"/>
      <c r="BU37" s="1"/>
      <c r="BV37" s="1"/>
    </row>
    <row r="38" spans="1:74" s="2" customFormat="1" ht="17.100000000000001" customHeight="1">
      <c r="A38" s="6" t="s">
        <v>33</v>
      </c>
      <c r="B38" s="4">
        <v>1</v>
      </c>
      <c r="C38" s="4">
        <v>10</v>
      </c>
      <c r="D38" s="19">
        <v>4373</v>
      </c>
      <c r="E38" s="19">
        <v>5328.6</v>
      </c>
      <c r="F38" s="52">
        <f t="shared" si="3"/>
        <v>1.2018522753258631</v>
      </c>
      <c r="G38" s="4">
        <v>10</v>
      </c>
      <c r="H38" s="58">
        <v>60</v>
      </c>
      <c r="I38" s="61">
        <v>101.6</v>
      </c>
      <c r="J38" s="52">
        <f t="shared" si="4"/>
        <v>1.2493333333333332</v>
      </c>
      <c r="K38" s="4">
        <v>15</v>
      </c>
      <c r="L38" s="69">
        <v>3733</v>
      </c>
      <c r="M38" s="69">
        <v>4267</v>
      </c>
      <c r="N38" s="52">
        <f t="shared" si="5"/>
        <v>1.1430484864720065</v>
      </c>
      <c r="O38" s="4">
        <v>5</v>
      </c>
      <c r="P38" s="51">
        <v>105.5</v>
      </c>
      <c r="Q38" s="51">
        <v>189.5</v>
      </c>
      <c r="R38" s="52">
        <f t="shared" si="17"/>
        <v>1.2596208530805686</v>
      </c>
      <c r="S38" s="4">
        <v>10</v>
      </c>
      <c r="T38" s="51">
        <v>6877.6</v>
      </c>
      <c r="U38" s="51">
        <v>6009</v>
      </c>
      <c r="V38" s="52">
        <f t="shared" si="18"/>
        <v>0.87370594393393042</v>
      </c>
      <c r="W38" s="4">
        <v>10</v>
      </c>
      <c r="X38" s="51">
        <v>2303.9</v>
      </c>
      <c r="Y38" s="51">
        <v>1430</v>
      </c>
      <c r="Z38" s="52">
        <f t="shared" si="19"/>
        <v>0.62068666174747167</v>
      </c>
      <c r="AA38" s="4">
        <v>10</v>
      </c>
      <c r="AB38" s="47">
        <v>2426</v>
      </c>
      <c r="AC38" s="47">
        <v>2484</v>
      </c>
      <c r="AD38" s="52">
        <f t="shared" si="6"/>
        <v>1.0239076669414675</v>
      </c>
      <c r="AE38" s="4">
        <v>12</v>
      </c>
      <c r="AF38" s="69">
        <v>190</v>
      </c>
      <c r="AG38" s="69">
        <v>81</v>
      </c>
      <c r="AH38" s="52">
        <f t="shared" si="7"/>
        <v>1.3</v>
      </c>
      <c r="AI38" s="4">
        <v>3</v>
      </c>
      <c r="AJ38" s="24">
        <f t="shared" si="20"/>
        <v>1.0611857856063056</v>
      </c>
      <c r="AK38" s="47">
        <v>37861</v>
      </c>
      <c r="AL38" s="19">
        <f t="shared" si="9"/>
        <v>40177.599999999999</v>
      </c>
      <c r="AM38" s="19">
        <f t="shared" si="10"/>
        <v>2316.5999999999985</v>
      </c>
      <c r="AN38" s="19"/>
      <c r="AO38" s="19">
        <f t="shared" si="11"/>
        <v>40177.599999999999</v>
      </c>
      <c r="AP38" s="19">
        <v>3361.4</v>
      </c>
      <c r="AQ38" s="19">
        <v>3361.3</v>
      </c>
      <c r="AR38" s="19">
        <v>1263.9000000000001</v>
      </c>
      <c r="AS38" s="19">
        <v>2662.2</v>
      </c>
      <c r="AT38" s="19">
        <v>2662.2</v>
      </c>
      <c r="AU38" s="19">
        <v>7985</v>
      </c>
      <c r="AV38" s="19">
        <v>5908.9</v>
      </c>
      <c r="AW38" s="19">
        <v>3886.4</v>
      </c>
      <c r="AX38" s="19">
        <v>0</v>
      </c>
      <c r="AY38" s="19">
        <v>3374.4</v>
      </c>
      <c r="AZ38" s="19">
        <v>3446.6</v>
      </c>
      <c r="BA38" s="19">
        <f t="shared" si="12"/>
        <v>2265.3000000000002</v>
      </c>
      <c r="BB38" s="73"/>
      <c r="BC38" s="42"/>
      <c r="BD38" s="42"/>
      <c r="BE38" s="43"/>
      <c r="BF38" s="19">
        <f t="shared" si="13"/>
        <v>2265.3000000000002</v>
      </c>
      <c r="BG38" s="1"/>
      <c r="BH38" s="1"/>
      <c r="BI38" s="1"/>
      <c r="BJ38" s="1"/>
      <c r="BK38" s="1"/>
      <c r="BL38" s="1"/>
      <c r="BM38" s="1"/>
      <c r="BN38" s="1"/>
      <c r="BO38" s="1"/>
      <c r="BP38" s="71"/>
      <c r="BQ38" s="1"/>
      <c r="BR38" s="1"/>
      <c r="BS38" s="1"/>
      <c r="BT38" s="1"/>
      <c r="BU38" s="1"/>
      <c r="BV38" s="1"/>
    </row>
    <row r="39" spans="1:74" s="2" customFormat="1" ht="17.100000000000001" customHeight="1">
      <c r="A39" s="6" t="s">
        <v>34</v>
      </c>
      <c r="B39" s="4">
        <v>1</v>
      </c>
      <c r="C39" s="4">
        <v>10</v>
      </c>
      <c r="D39" s="19">
        <v>5509</v>
      </c>
      <c r="E39" s="19">
        <v>6287.1</v>
      </c>
      <c r="F39" s="52">
        <f t="shared" si="3"/>
        <v>1.1412416046469414</v>
      </c>
      <c r="G39" s="4">
        <v>10</v>
      </c>
      <c r="H39" s="58">
        <v>60</v>
      </c>
      <c r="I39" s="61">
        <v>111.2</v>
      </c>
      <c r="J39" s="52">
        <f t="shared" si="4"/>
        <v>1.2653333333333332</v>
      </c>
      <c r="K39" s="4">
        <v>15</v>
      </c>
      <c r="L39" s="69">
        <v>20507</v>
      </c>
      <c r="M39" s="69">
        <v>5318</v>
      </c>
      <c r="N39" s="52">
        <f t="shared" si="5"/>
        <v>0.25932608377627153</v>
      </c>
      <c r="O39" s="4">
        <v>5</v>
      </c>
      <c r="P39" s="51">
        <v>85.1</v>
      </c>
      <c r="Q39" s="51">
        <v>132.80000000000001</v>
      </c>
      <c r="R39" s="52">
        <f t="shared" si="17"/>
        <v>1.2360517038777907</v>
      </c>
      <c r="S39" s="4">
        <v>10</v>
      </c>
      <c r="T39" s="51">
        <v>19994.099999999999</v>
      </c>
      <c r="U39" s="51">
        <v>20014</v>
      </c>
      <c r="V39" s="52">
        <f t="shared" si="18"/>
        <v>1.0009952936116155</v>
      </c>
      <c r="W39" s="4">
        <v>10</v>
      </c>
      <c r="X39" s="51">
        <v>2550</v>
      </c>
      <c r="Y39" s="51">
        <v>2563</v>
      </c>
      <c r="Z39" s="52">
        <f t="shared" si="19"/>
        <v>1.0050980392156863</v>
      </c>
      <c r="AA39" s="4">
        <v>10</v>
      </c>
      <c r="AB39" s="47">
        <v>2237</v>
      </c>
      <c r="AC39" s="47">
        <v>2341</v>
      </c>
      <c r="AD39" s="52">
        <f t="shared" si="6"/>
        <v>1.0464908359409923</v>
      </c>
      <c r="AE39" s="4">
        <v>12</v>
      </c>
      <c r="AF39" s="69">
        <v>200</v>
      </c>
      <c r="AG39" s="69">
        <v>139</v>
      </c>
      <c r="AH39" s="52">
        <f t="shared" si="7"/>
        <v>1.223884892086331</v>
      </c>
      <c r="AI39" s="4">
        <v>3</v>
      </c>
      <c r="AJ39" s="24">
        <f t="shared" si="20"/>
        <v>1.0628240181170892</v>
      </c>
      <c r="AK39" s="47">
        <v>86265</v>
      </c>
      <c r="AL39" s="19">
        <f t="shared" si="9"/>
        <v>91684.5</v>
      </c>
      <c r="AM39" s="19">
        <f t="shared" si="10"/>
        <v>5419.5</v>
      </c>
      <c r="AN39" s="19"/>
      <c r="AO39" s="19">
        <f t="shared" si="11"/>
        <v>91684.5</v>
      </c>
      <c r="AP39" s="19">
        <v>7710.5</v>
      </c>
      <c r="AQ39" s="19">
        <v>7710.6</v>
      </c>
      <c r="AR39" s="19">
        <v>7834.8</v>
      </c>
      <c r="AS39" s="19">
        <v>7752</v>
      </c>
      <c r="AT39" s="19">
        <v>7752</v>
      </c>
      <c r="AU39" s="19">
        <v>10476.5</v>
      </c>
      <c r="AV39" s="19">
        <v>13069.6</v>
      </c>
      <c r="AW39" s="19">
        <v>8900.9</v>
      </c>
      <c r="AX39" s="19">
        <v>10797.8</v>
      </c>
      <c r="AY39" s="19">
        <v>9111.6</v>
      </c>
      <c r="AZ39" s="19">
        <v>9111.6</v>
      </c>
      <c r="BA39" s="19">
        <f t="shared" si="12"/>
        <v>-8543.4</v>
      </c>
      <c r="BB39" s="73"/>
      <c r="BC39" s="43"/>
      <c r="BD39" s="42"/>
      <c r="BE39" s="43"/>
      <c r="BF39" s="19">
        <f t="shared" si="13"/>
        <v>-8543.4</v>
      </c>
      <c r="BG39" s="1"/>
      <c r="BH39" s="1"/>
      <c r="BI39" s="1"/>
      <c r="BJ39" s="1"/>
      <c r="BK39" s="1"/>
      <c r="BL39" s="1"/>
      <c r="BM39" s="1"/>
      <c r="BN39" s="1"/>
      <c r="BO39" s="1"/>
      <c r="BP39" s="71"/>
      <c r="BQ39" s="1"/>
      <c r="BR39" s="1"/>
      <c r="BS39" s="1"/>
      <c r="BT39" s="1"/>
      <c r="BU39" s="1"/>
      <c r="BV39" s="1"/>
    </row>
    <row r="40" spans="1:74" s="2" customFormat="1" ht="17.100000000000001" customHeight="1">
      <c r="A40" s="6" t="s">
        <v>35</v>
      </c>
      <c r="B40" s="4">
        <v>1</v>
      </c>
      <c r="C40" s="4">
        <v>10</v>
      </c>
      <c r="D40" s="19">
        <v>6173</v>
      </c>
      <c r="E40" s="19">
        <v>7537.3</v>
      </c>
      <c r="F40" s="52">
        <f t="shared" si="3"/>
        <v>1.2021010853717802</v>
      </c>
      <c r="G40" s="4">
        <v>10</v>
      </c>
      <c r="H40" s="58">
        <v>60</v>
      </c>
      <c r="I40" s="61">
        <v>120.3</v>
      </c>
      <c r="J40" s="52">
        <f t="shared" si="4"/>
        <v>1.2805</v>
      </c>
      <c r="K40" s="4">
        <v>15</v>
      </c>
      <c r="L40" s="69">
        <v>6727</v>
      </c>
      <c r="M40" s="69">
        <v>5747</v>
      </c>
      <c r="N40" s="52">
        <f t="shared" si="5"/>
        <v>0.85431841831425603</v>
      </c>
      <c r="O40" s="4">
        <v>5</v>
      </c>
      <c r="P40" s="51">
        <v>85.9</v>
      </c>
      <c r="Q40" s="51">
        <v>108.6</v>
      </c>
      <c r="R40" s="52">
        <f t="shared" si="17"/>
        <v>1.2064260768335273</v>
      </c>
      <c r="S40" s="4">
        <v>10</v>
      </c>
      <c r="T40" s="51">
        <v>10125.799999999999</v>
      </c>
      <c r="U40" s="51">
        <v>10127</v>
      </c>
      <c r="V40" s="52">
        <f t="shared" si="18"/>
        <v>1.0001185091548324</v>
      </c>
      <c r="W40" s="4">
        <v>10</v>
      </c>
      <c r="X40" s="51">
        <v>2500</v>
      </c>
      <c r="Y40" s="51">
        <v>2500</v>
      </c>
      <c r="Z40" s="52">
        <f t="shared" si="19"/>
        <v>1</v>
      </c>
      <c r="AA40" s="4">
        <v>10</v>
      </c>
      <c r="AB40" s="47">
        <v>2290</v>
      </c>
      <c r="AC40" s="47">
        <v>2395</v>
      </c>
      <c r="AD40" s="52">
        <f t="shared" si="6"/>
        <v>1.0458515283842795</v>
      </c>
      <c r="AE40" s="4">
        <v>12</v>
      </c>
      <c r="AF40" s="69">
        <v>280</v>
      </c>
      <c r="AG40" s="69">
        <v>127</v>
      </c>
      <c r="AH40" s="52">
        <f t="shared" si="7"/>
        <v>1.3</v>
      </c>
      <c r="AI40" s="4">
        <v>3</v>
      </c>
      <c r="AJ40" s="24">
        <f t="shared" si="20"/>
        <v>1.1060678487739299</v>
      </c>
      <c r="AK40" s="47">
        <v>78257</v>
      </c>
      <c r="AL40" s="19">
        <f t="shared" si="9"/>
        <v>86557.6</v>
      </c>
      <c r="AM40" s="19">
        <f t="shared" si="10"/>
        <v>8300.6000000000058</v>
      </c>
      <c r="AN40" s="19">
        <v>5408.9</v>
      </c>
      <c r="AO40" s="19">
        <f t="shared" si="11"/>
        <v>81148.700000000012</v>
      </c>
      <c r="AP40" s="19">
        <v>5980.2</v>
      </c>
      <c r="AQ40" s="19">
        <v>5980.2</v>
      </c>
      <c r="AR40" s="19">
        <v>2951.8</v>
      </c>
      <c r="AS40" s="19">
        <v>3974</v>
      </c>
      <c r="AT40" s="19">
        <v>3974.1</v>
      </c>
      <c r="AU40" s="19">
        <v>9163.9</v>
      </c>
      <c r="AV40" s="19">
        <v>9532.4</v>
      </c>
      <c r="AW40" s="19">
        <v>6709.3</v>
      </c>
      <c r="AX40" s="19">
        <v>43.7</v>
      </c>
      <c r="AY40" s="19">
        <v>12763</v>
      </c>
      <c r="AZ40" s="19">
        <v>6648.2</v>
      </c>
      <c r="BA40" s="19">
        <f t="shared" si="12"/>
        <v>13427.9</v>
      </c>
      <c r="BB40" s="73"/>
      <c r="BC40" s="43"/>
      <c r="BD40" s="42"/>
      <c r="BE40" s="43"/>
      <c r="BF40" s="19">
        <f t="shared" si="13"/>
        <v>13427.9</v>
      </c>
      <c r="BG40" s="1"/>
      <c r="BH40" s="1"/>
      <c r="BI40" s="1"/>
      <c r="BJ40" s="1"/>
      <c r="BK40" s="1"/>
      <c r="BL40" s="1"/>
      <c r="BM40" s="1"/>
      <c r="BN40" s="1"/>
      <c r="BO40" s="1"/>
      <c r="BP40" s="71"/>
      <c r="BQ40" s="1"/>
      <c r="BR40" s="1"/>
      <c r="BS40" s="1"/>
      <c r="BT40" s="1"/>
      <c r="BU40" s="1"/>
      <c r="BV40" s="1"/>
    </row>
    <row r="41" spans="1:74" s="2" customFormat="1" ht="16.5" customHeight="1">
      <c r="A41" s="6" t="s">
        <v>36</v>
      </c>
      <c r="B41" s="4">
        <v>1</v>
      </c>
      <c r="C41" s="4">
        <v>10</v>
      </c>
      <c r="D41" s="19">
        <v>18403</v>
      </c>
      <c r="E41" s="19">
        <v>21307.8</v>
      </c>
      <c r="F41" s="52">
        <f t="shared" si="3"/>
        <v>1.1578438298103571</v>
      </c>
      <c r="G41" s="4">
        <v>10</v>
      </c>
      <c r="H41" s="58">
        <v>60</v>
      </c>
      <c r="I41" s="61">
        <v>138.4</v>
      </c>
      <c r="J41" s="52">
        <f t="shared" si="4"/>
        <v>1.3</v>
      </c>
      <c r="K41" s="4">
        <v>15</v>
      </c>
      <c r="L41" s="69">
        <v>18869</v>
      </c>
      <c r="M41" s="69">
        <v>22256</v>
      </c>
      <c r="N41" s="52">
        <f t="shared" si="5"/>
        <v>1.179500768456198</v>
      </c>
      <c r="O41" s="4">
        <v>5</v>
      </c>
      <c r="P41" s="51">
        <v>110.5</v>
      </c>
      <c r="Q41" s="51">
        <v>187.3</v>
      </c>
      <c r="R41" s="52">
        <f t="shared" si="17"/>
        <v>1.2495022624434389</v>
      </c>
      <c r="S41" s="4">
        <v>10</v>
      </c>
      <c r="T41" s="51">
        <v>11013.6</v>
      </c>
      <c r="U41" s="51">
        <v>9377</v>
      </c>
      <c r="V41" s="52">
        <f t="shared" si="18"/>
        <v>0.85140190310161978</v>
      </c>
      <c r="W41" s="4">
        <v>10</v>
      </c>
      <c r="X41" s="51">
        <v>2358.8000000000002</v>
      </c>
      <c r="Y41" s="51">
        <v>2060</v>
      </c>
      <c r="Z41" s="52">
        <f t="shared" si="19"/>
        <v>0.8733254197049346</v>
      </c>
      <c r="AA41" s="4">
        <v>10</v>
      </c>
      <c r="AB41" s="47">
        <v>4439</v>
      </c>
      <c r="AC41" s="47">
        <v>4480</v>
      </c>
      <c r="AD41" s="52">
        <f t="shared" si="6"/>
        <v>1.0092363144852445</v>
      </c>
      <c r="AE41" s="4">
        <v>12</v>
      </c>
      <c r="AF41" s="69">
        <v>290</v>
      </c>
      <c r="AG41" s="69">
        <v>196</v>
      </c>
      <c r="AH41" s="52">
        <f t="shared" si="7"/>
        <v>1.2279591836734693</v>
      </c>
      <c r="AI41" s="4">
        <v>3</v>
      </c>
      <c r="AJ41" s="24">
        <f t="shared" si="20"/>
        <v>1.0883876625615041</v>
      </c>
      <c r="AK41" s="47">
        <v>86004</v>
      </c>
      <c r="AL41" s="19">
        <f t="shared" si="9"/>
        <v>93605.7</v>
      </c>
      <c r="AM41" s="19">
        <f t="shared" si="10"/>
        <v>7601.6999999999971</v>
      </c>
      <c r="AN41" s="19"/>
      <c r="AO41" s="19">
        <f t="shared" si="11"/>
        <v>93605.7</v>
      </c>
      <c r="AP41" s="19">
        <v>7002.4</v>
      </c>
      <c r="AQ41" s="19">
        <v>7002.3</v>
      </c>
      <c r="AR41" s="19">
        <v>9943.2000000000007</v>
      </c>
      <c r="AS41" s="19">
        <v>7982.6</v>
      </c>
      <c r="AT41" s="19">
        <v>7982.7</v>
      </c>
      <c r="AU41" s="19">
        <v>8935.7000000000007</v>
      </c>
      <c r="AV41" s="19">
        <v>13741.9</v>
      </c>
      <c r="AW41" s="19">
        <v>8941.6</v>
      </c>
      <c r="AX41" s="19">
        <v>11917.9</v>
      </c>
      <c r="AY41" s="19">
        <v>9272.2999999999993</v>
      </c>
      <c r="AZ41" s="19">
        <v>9272.2000000000007</v>
      </c>
      <c r="BA41" s="19">
        <f t="shared" si="12"/>
        <v>-8389.1</v>
      </c>
      <c r="BB41" s="73"/>
      <c r="BC41" s="42"/>
      <c r="BD41" s="42"/>
      <c r="BE41" s="43"/>
      <c r="BF41" s="19">
        <f t="shared" si="13"/>
        <v>-8389.1</v>
      </c>
      <c r="BG41" s="1"/>
      <c r="BH41" s="1"/>
      <c r="BI41" s="1"/>
      <c r="BJ41" s="1"/>
      <c r="BK41" s="1"/>
      <c r="BL41" s="1"/>
      <c r="BM41" s="1"/>
      <c r="BN41" s="1"/>
      <c r="BO41" s="1"/>
      <c r="BP41" s="71"/>
      <c r="BQ41" s="1"/>
      <c r="BR41" s="1"/>
      <c r="BS41" s="1"/>
      <c r="BT41" s="1"/>
      <c r="BU41" s="1"/>
      <c r="BV41" s="1"/>
    </row>
    <row r="42" spans="1:74" s="2" customFormat="1" ht="17.100000000000001" customHeight="1">
      <c r="A42" s="6" t="s">
        <v>37</v>
      </c>
      <c r="B42" s="4">
        <v>1</v>
      </c>
      <c r="C42" s="4">
        <v>10</v>
      </c>
      <c r="D42" s="19">
        <v>48717</v>
      </c>
      <c r="E42" s="19">
        <v>61467.6</v>
      </c>
      <c r="F42" s="52">
        <f t="shared" si="3"/>
        <v>1.2061727938912494</v>
      </c>
      <c r="G42" s="4">
        <v>10</v>
      </c>
      <c r="H42" s="58">
        <v>60</v>
      </c>
      <c r="I42" s="61">
        <v>76.8</v>
      </c>
      <c r="J42" s="52">
        <f t="shared" si="4"/>
        <v>1.208</v>
      </c>
      <c r="K42" s="4">
        <v>15</v>
      </c>
      <c r="L42" s="69">
        <v>173388</v>
      </c>
      <c r="M42" s="69">
        <v>267812</v>
      </c>
      <c r="N42" s="52">
        <f t="shared" si="5"/>
        <v>1.2344582093339793</v>
      </c>
      <c r="O42" s="4">
        <v>5</v>
      </c>
      <c r="P42" s="51">
        <v>135</v>
      </c>
      <c r="Q42" s="51">
        <v>218.6</v>
      </c>
      <c r="R42" s="52">
        <f t="shared" si="17"/>
        <v>1.2419259259259259</v>
      </c>
      <c r="S42" s="4">
        <v>10</v>
      </c>
      <c r="T42" s="51">
        <v>32094.400000000001</v>
      </c>
      <c r="U42" s="51">
        <v>34160</v>
      </c>
      <c r="V42" s="52">
        <f t="shared" si="18"/>
        <v>1.0643601375940974</v>
      </c>
      <c r="W42" s="4">
        <v>10</v>
      </c>
      <c r="X42" s="51">
        <v>3737</v>
      </c>
      <c r="Y42" s="51">
        <v>4352</v>
      </c>
      <c r="Z42" s="52">
        <f t="shared" si="19"/>
        <v>1.1645705111051645</v>
      </c>
      <c r="AA42" s="4">
        <v>10</v>
      </c>
      <c r="AB42" s="47">
        <v>14079</v>
      </c>
      <c r="AC42" s="47">
        <v>14276</v>
      </c>
      <c r="AD42" s="52">
        <f t="shared" si="6"/>
        <v>1.013992471056183</v>
      </c>
      <c r="AE42" s="4">
        <v>12</v>
      </c>
      <c r="AF42" s="69">
        <v>750</v>
      </c>
      <c r="AG42" s="69">
        <v>370</v>
      </c>
      <c r="AH42" s="52">
        <f t="shared" si="7"/>
        <v>1.2827027027027027</v>
      </c>
      <c r="AI42" s="4">
        <v>3</v>
      </c>
      <c r="AJ42" s="24">
        <f t="shared" si="20"/>
        <v>1.1421012057954891</v>
      </c>
      <c r="AK42" s="47">
        <v>105915</v>
      </c>
      <c r="AL42" s="19">
        <f t="shared" si="9"/>
        <v>120965.6</v>
      </c>
      <c r="AM42" s="19">
        <f t="shared" si="10"/>
        <v>15050.600000000006</v>
      </c>
      <c r="AN42" s="19">
        <v>5658.7000000000007</v>
      </c>
      <c r="AO42" s="19">
        <f t="shared" si="11"/>
        <v>115306.90000000001</v>
      </c>
      <c r="AP42" s="19">
        <v>9187.2999999999993</v>
      </c>
      <c r="AQ42" s="19">
        <v>9187.2000000000007</v>
      </c>
      <c r="AR42" s="19">
        <v>6567.9</v>
      </c>
      <c r="AS42" s="19">
        <v>6782.9</v>
      </c>
      <c r="AT42" s="19">
        <v>8014.7</v>
      </c>
      <c r="AU42" s="19">
        <v>5866.6</v>
      </c>
      <c r="AV42" s="19">
        <v>18504.599999999999</v>
      </c>
      <c r="AW42" s="19">
        <v>9967.1</v>
      </c>
      <c r="AX42" s="19">
        <v>9460.1</v>
      </c>
      <c r="AY42" s="19">
        <v>8213.7999999999993</v>
      </c>
      <c r="AZ42" s="19">
        <v>9741.1</v>
      </c>
      <c r="BA42" s="19">
        <f t="shared" si="12"/>
        <v>13813.6</v>
      </c>
      <c r="BB42" s="73"/>
      <c r="BC42" s="42"/>
      <c r="BD42" s="42"/>
      <c r="BE42" s="43"/>
      <c r="BF42" s="19">
        <f t="shared" si="13"/>
        <v>13813.6</v>
      </c>
      <c r="BG42" s="1"/>
      <c r="BH42" s="1"/>
      <c r="BI42" s="1"/>
      <c r="BJ42" s="1"/>
      <c r="BK42" s="1"/>
      <c r="BL42" s="1"/>
      <c r="BM42" s="1"/>
      <c r="BN42" s="1"/>
      <c r="BO42" s="1"/>
      <c r="BP42" s="71"/>
      <c r="BQ42" s="1"/>
      <c r="BR42" s="1"/>
      <c r="BS42" s="1"/>
      <c r="BT42" s="1"/>
      <c r="BU42" s="1"/>
      <c r="BV42" s="1"/>
    </row>
    <row r="43" spans="1:74" s="2" customFormat="1" ht="17.100000000000001" customHeight="1">
      <c r="A43" s="6" t="s">
        <v>38</v>
      </c>
      <c r="B43" s="4">
        <v>1</v>
      </c>
      <c r="C43" s="4">
        <v>10</v>
      </c>
      <c r="D43" s="19">
        <v>9490</v>
      </c>
      <c r="E43" s="19">
        <v>11014.8</v>
      </c>
      <c r="F43" s="52">
        <f t="shared" si="3"/>
        <v>1.1606743940990516</v>
      </c>
      <c r="G43" s="4">
        <v>10</v>
      </c>
      <c r="H43" s="58">
        <v>60</v>
      </c>
      <c r="I43" s="61">
        <v>125.1</v>
      </c>
      <c r="J43" s="52">
        <f t="shared" si="4"/>
        <v>1.2885</v>
      </c>
      <c r="K43" s="4">
        <v>15</v>
      </c>
      <c r="L43" s="69">
        <v>15307</v>
      </c>
      <c r="M43" s="69">
        <v>16074</v>
      </c>
      <c r="N43" s="52">
        <f t="shared" si="5"/>
        <v>1.0501077938198209</v>
      </c>
      <c r="O43" s="4">
        <v>5</v>
      </c>
      <c r="P43" s="51">
        <v>62</v>
      </c>
      <c r="Q43" s="51">
        <v>79.8</v>
      </c>
      <c r="R43" s="52">
        <f t="shared" si="17"/>
        <v>1.2087096774193549</v>
      </c>
      <c r="S43" s="4">
        <v>10</v>
      </c>
      <c r="T43" s="51">
        <v>11373.4</v>
      </c>
      <c r="U43" s="51">
        <v>13741</v>
      </c>
      <c r="V43" s="52">
        <f t="shared" si="18"/>
        <v>1.2008169940387219</v>
      </c>
      <c r="W43" s="4">
        <v>10</v>
      </c>
      <c r="X43" s="51">
        <v>2992.3</v>
      </c>
      <c r="Y43" s="51">
        <v>3007</v>
      </c>
      <c r="Z43" s="52">
        <f t="shared" si="19"/>
        <v>1.0049126090298433</v>
      </c>
      <c r="AA43" s="4">
        <v>10</v>
      </c>
      <c r="AB43" s="47">
        <v>3027</v>
      </c>
      <c r="AC43" s="47">
        <v>3190</v>
      </c>
      <c r="AD43" s="52">
        <f t="shared" si="6"/>
        <v>1.0538486950776347</v>
      </c>
      <c r="AE43" s="4">
        <v>12</v>
      </c>
      <c r="AF43" s="69">
        <v>100</v>
      </c>
      <c r="AG43" s="69">
        <v>83</v>
      </c>
      <c r="AH43" s="52">
        <f t="shared" si="7"/>
        <v>1.2004819277108434</v>
      </c>
      <c r="AI43" s="4">
        <v>3</v>
      </c>
      <c r="AJ43" s="24">
        <f t="shared" si="20"/>
        <v>1.136197715753329</v>
      </c>
      <c r="AK43" s="47">
        <v>60283</v>
      </c>
      <c r="AL43" s="19">
        <f t="shared" si="9"/>
        <v>68493.399999999994</v>
      </c>
      <c r="AM43" s="19">
        <f t="shared" si="10"/>
        <v>8210.3999999999942</v>
      </c>
      <c r="AN43" s="19"/>
      <c r="AO43" s="19">
        <f t="shared" si="11"/>
        <v>68493.399999999994</v>
      </c>
      <c r="AP43" s="19">
        <v>5153.6000000000004</v>
      </c>
      <c r="AQ43" s="19">
        <v>5153.7</v>
      </c>
      <c r="AR43" s="19">
        <v>6297</v>
      </c>
      <c r="AS43" s="19">
        <v>5534.8</v>
      </c>
      <c r="AT43" s="19">
        <v>5534.8</v>
      </c>
      <c r="AU43" s="19">
        <v>6635.1</v>
      </c>
      <c r="AV43" s="19">
        <v>8748.2999999999993</v>
      </c>
      <c r="AW43" s="19">
        <v>6151.1</v>
      </c>
      <c r="AX43" s="19">
        <v>2285.1999999999998</v>
      </c>
      <c r="AY43" s="19">
        <v>14903.7</v>
      </c>
      <c r="AZ43" s="19">
        <v>6639.7</v>
      </c>
      <c r="BA43" s="19">
        <f t="shared" si="12"/>
        <v>-4543.6000000000004</v>
      </c>
      <c r="BB43" s="73"/>
      <c r="BC43" s="43"/>
      <c r="BD43" s="42"/>
      <c r="BE43" s="43"/>
      <c r="BF43" s="19">
        <f t="shared" si="13"/>
        <v>-4543.6000000000004</v>
      </c>
      <c r="BG43" s="1"/>
      <c r="BH43" s="1"/>
      <c r="BI43" s="1"/>
      <c r="BJ43" s="1"/>
      <c r="BK43" s="1"/>
      <c r="BL43" s="1"/>
      <c r="BM43" s="1"/>
      <c r="BN43" s="1"/>
      <c r="BO43" s="1"/>
      <c r="BP43" s="71"/>
      <c r="BQ43" s="1"/>
      <c r="BR43" s="1"/>
      <c r="BS43" s="1"/>
      <c r="BT43" s="1"/>
      <c r="BU43" s="1"/>
      <c r="BV43" s="1"/>
    </row>
    <row r="44" spans="1:74" s="2" customFormat="1" ht="17.100000000000001" customHeight="1">
      <c r="A44" s="6" t="s">
        <v>2</v>
      </c>
      <c r="B44" s="4">
        <v>1</v>
      </c>
      <c r="C44" s="4">
        <v>10</v>
      </c>
      <c r="D44" s="19">
        <v>4223</v>
      </c>
      <c r="E44" s="19">
        <v>4801.2</v>
      </c>
      <c r="F44" s="52">
        <f t="shared" si="3"/>
        <v>1.1369168837319441</v>
      </c>
      <c r="G44" s="4">
        <v>10</v>
      </c>
      <c r="H44" s="58">
        <v>60</v>
      </c>
      <c r="I44" s="61">
        <v>108.6</v>
      </c>
      <c r="J44" s="52">
        <f t="shared" si="4"/>
        <v>1.2609999999999999</v>
      </c>
      <c r="K44" s="4">
        <v>15</v>
      </c>
      <c r="L44" s="69">
        <v>3264</v>
      </c>
      <c r="M44" s="69">
        <v>3712</v>
      </c>
      <c r="N44" s="52">
        <f t="shared" si="5"/>
        <v>1.1372549019607843</v>
      </c>
      <c r="O44" s="4">
        <v>5</v>
      </c>
      <c r="P44" s="51">
        <v>119.1</v>
      </c>
      <c r="Q44" s="51">
        <v>187.8</v>
      </c>
      <c r="R44" s="52">
        <f t="shared" si="17"/>
        <v>1.2376826196473552</v>
      </c>
      <c r="S44" s="4">
        <v>10</v>
      </c>
      <c r="T44" s="51">
        <v>25887.200000000001</v>
      </c>
      <c r="U44" s="51">
        <v>24947</v>
      </c>
      <c r="V44" s="52">
        <f t="shared" si="18"/>
        <v>0.96368089248740685</v>
      </c>
      <c r="W44" s="4">
        <v>10</v>
      </c>
      <c r="X44" s="51">
        <v>3635.8</v>
      </c>
      <c r="Y44" s="51">
        <v>3654</v>
      </c>
      <c r="Z44" s="52">
        <f t="shared" si="19"/>
        <v>1.0050057758952637</v>
      </c>
      <c r="AA44" s="4">
        <v>10</v>
      </c>
      <c r="AB44" s="47">
        <v>1702</v>
      </c>
      <c r="AC44" s="47">
        <v>1837</v>
      </c>
      <c r="AD44" s="52">
        <f t="shared" si="6"/>
        <v>1.0793184488836662</v>
      </c>
      <c r="AE44" s="4">
        <v>12</v>
      </c>
      <c r="AF44" s="69">
        <v>170</v>
      </c>
      <c r="AG44" s="69">
        <v>58</v>
      </c>
      <c r="AH44" s="52">
        <f t="shared" si="7"/>
        <v>1.3</v>
      </c>
      <c r="AI44" s="4">
        <v>3</v>
      </c>
      <c r="AJ44" s="24">
        <f t="shared" si="20"/>
        <v>1.1163053836944425</v>
      </c>
      <c r="AK44" s="47">
        <v>55069</v>
      </c>
      <c r="AL44" s="19">
        <f t="shared" si="9"/>
        <v>61473.8</v>
      </c>
      <c r="AM44" s="19">
        <f t="shared" si="10"/>
        <v>6404.8000000000029</v>
      </c>
      <c r="AN44" s="19"/>
      <c r="AO44" s="19">
        <f t="shared" si="11"/>
        <v>61473.8</v>
      </c>
      <c r="AP44" s="19">
        <v>4574.3999999999996</v>
      </c>
      <c r="AQ44" s="19">
        <v>4574.3</v>
      </c>
      <c r="AR44" s="19">
        <v>5930.2</v>
      </c>
      <c r="AS44" s="19">
        <v>5026.3999999999996</v>
      </c>
      <c r="AT44" s="19">
        <v>5026.2</v>
      </c>
      <c r="AU44" s="19">
        <v>1118</v>
      </c>
      <c r="AV44" s="19">
        <v>8101.4</v>
      </c>
      <c r="AW44" s="19">
        <v>4907.3</v>
      </c>
      <c r="AX44" s="19">
        <v>8062.1</v>
      </c>
      <c r="AY44" s="19">
        <v>9483.5</v>
      </c>
      <c r="AZ44" s="19">
        <v>5680.4</v>
      </c>
      <c r="BA44" s="19">
        <f t="shared" si="12"/>
        <v>-1010.4</v>
      </c>
      <c r="BB44" s="73"/>
      <c r="BC44" s="43"/>
      <c r="BD44" s="42"/>
      <c r="BE44" s="43"/>
      <c r="BF44" s="19">
        <f t="shared" si="13"/>
        <v>-1010.4</v>
      </c>
      <c r="BG44" s="1"/>
      <c r="BH44" s="1"/>
      <c r="BI44" s="1"/>
      <c r="BJ44" s="1"/>
      <c r="BK44" s="1"/>
      <c r="BL44" s="1"/>
      <c r="BM44" s="1"/>
      <c r="BN44" s="1"/>
      <c r="BO44" s="1"/>
      <c r="BP44" s="71"/>
      <c r="BQ44" s="1"/>
      <c r="BR44" s="1"/>
      <c r="BS44" s="1"/>
      <c r="BT44" s="1"/>
      <c r="BU44" s="1"/>
      <c r="BV44" s="1"/>
    </row>
    <row r="45" spans="1:74" s="2" customFormat="1" ht="17.100000000000001" customHeight="1">
      <c r="A45" s="6" t="s">
        <v>39</v>
      </c>
      <c r="B45" s="4">
        <v>1</v>
      </c>
      <c r="C45" s="4">
        <v>10</v>
      </c>
      <c r="D45" s="19">
        <v>4210</v>
      </c>
      <c r="E45" s="19">
        <v>5053.1000000000004</v>
      </c>
      <c r="F45" s="52">
        <f t="shared" si="3"/>
        <v>1.2000261282660332</v>
      </c>
      <c r="G45" s="4">
        <v>10</v>
      </c>
      <c r="H45" s="58">
        <v>60</v>
      </c>
      <c r="I45" s="61">
        <v>138</v>
      </c>
      <c r="J45" s="52">
        <f>IF(K45=0,0,IF(H45=0,1,IF(I45&lt;0,0,IF(I45/H45&gt;1.2,IF((I45/H45-1.2)*0.1+1.2&gt;1.3,1.3,(I45/H45-1.2)*0.1+1.2),I45/H45))))</f>
        <v>1.3</v>
      </c>
      <c r="K45" s="4">
        <v>15</v>
      </c>
      <c r="L45" s="69">
        <v>3815</v>
      </c>
      <c r="M45" s="69">
        <v>1283</v>
      </c>
      <c r="N45" s="52">
        <f t="shared" si="5"/>
        <v>0.33630406290956749</v>
      </c>
      <c r="O45" s="4">
        <v>5</v>
      </c>
      <c r="P45" s="51">
        <v>72.400000000000006</v>
      </c>
      <c r="Q45" s="51">
        <v>99</v>
      </c>
      <c r="R45" s="52">
        <f t="shared" si="17"/>
        <v>1.2167403314917127</v>
      </c>
      <c r="S45" s="4">
        <v>10</v>
      </c>
      <c r="T45" s="51">
        <v>15408.7</v>
      </c>
      <c r="U45" s="51">
        <v>16740</v>
      </c>
      <c r="V45" s="52">
        <f t="shared" si="18"/>
        <v>1.0863992419866699</v>
      </c>
      <c r="W45" s="4">
        <v>10</v>
      </c>
      <c r="X45" s="51">
        <v>4854.5</v>
      </c>
      <c r="Y45" s="51">
        <v>2651</v>
      </c>
      <c r="Z45" s="52">
        <f t="shared" si="19"/>
        <v>0.54609125553610049</v>
      </c>
      <c r="AA45" s="4">
        <v>10</v>
      </c>
      <c r="AB45" s="47">
        <v>1220</v>
      </c>
      <c r="AC45" s="47">
        <v>1416</v>
      </c>
      <c r="AD45" s="52">
        <f t="shared" si="6"/>
        <v>1.160655737704918</v>
      </c>
      <c r="AE45" s="4">
        <v>12</v>
      </c>
      <c r="AF45" s="69">
        <v>120</v>
      </c>
      <c r="AG45" s="69">
        <v>84</v>
      </c>
      <c r="AH45" s="52">
        <f t="shared" si="7"/>
        <v>1.2228571428571429</v>
      </c>
      <c r="AI45" s="4">
        <v>3</v>
      </c>
      <c r="AJ45" s="24">
        <f t="shared" si="20"/>
        <v>1.0502415313927465</v>
      </c>
      <c r="AK45" s="47">
        <v>49008</v>
      </c>
      <c r="AL45" s="19">
        <f t="shared" si="9"/>
        <v>51470.2</v>
      </c>
      <c r="AM45" s="19">
        <f t="shared" si="10"/>
        <v>2462.1999999999971</v>
      </c>
      <c r="AN45" s="19"/>
      <c r="AO45" s="19">
        <f t="shared" si="11"/>
        <v>51470.2</v>
      </c>
      <c r="AP45" s="19">
        <v>4184.3999999999996</v>
      </c>
      <c r="AQ45" s="19">
        <v>4184.3</v>
      </c>
      <c r="AR45" s="19">
        <v>5702.7</v>
      </c>
      <c r="AS45" s="19">
        <v>4690.5</v>
      </c>
      <c r="AT45" s="19">
        <v>4690.3999999999996</v>
      </c>
      <c r="AU45" s="19">
        <v>5579.9</v>
      </c>
      <c r="AV45" s="19">
        <v>6693.1</v>
      </c>
      <c r="AW45" s="19">
        <v>5103.6000000000004</v>
      </c>
      <c r="AX45" s="19">
        <v>5348.8</v>
      </c>
      <c r="AY45" s="19">
        <v>7546.9</v>
      </c>
      <c r="AZ45" s="19">
        <v>5372.5</v>
      </c>
      <c r="BA45" s="19">
        <f t="shared" si="12"/>
        <v>-7626.9</v>
      </c>
      <c r="BB45" s="73"/>
      <c r="BC45" s="43"/>
      <c r="BD45" s="42"/>
      <c r="BE45" s="43"/>
      <c r="BF45" s="19">
        <f t="shared" si="13"/>
        <v>-7626.9</v>
      </c>
      <c r="BG45" s="1"/>
      <c r="BH45" s="1"/>
      <c r="BI45" s="1"/>
      <c r="BJ45" s="1"/>
      <c r="BK45" s="1"/>
      <c r="BL45" s="1"/>
      <c r="BM45" s="1"/>
      <c r="BN45" s="1"/>
      <c r="BO45" s="1"/>
      <c r="BP45" s="71"/>
      <c r="BQ45" s="1"/>
      <c r="BR45" s="1"/>
      <c r="BS45" s="1"/>
      <c r="BT45" s="1"/>
      <c r="BU45" s="1"/>
      <c r="BV45" s="1"/>
    </row>
    <row r="46" spans="1:74" s="2" customFormat="1" ht="17.100000000000001" customHeight="1">
      <c r="A46" s="6" t="s">
        <v>3</v>
      </c>
      <c r="B46" s="4">
        <v>1</v>
      </c>
      <c r="C46" s="4">
        <v>10</v>
      </c>
      <c r="D46" s="19">
        <v>6600</v>
      </c>
      <c r="E46" s="19">
        <v>7258.8</v>
      </c>
      <c r="F46" s="52">
        <f t="shared" si="3"/>
        <v>1.0998181818181818</v>
      </c>
      <c r="G46" s="4">
        <v>10</v>
      </c>
      <c r="H46" s="58">
        <v>60</v>
      </c>
      <c r="I46" s="61">
        <v>155.30000000000001</v>
      </c>
      <c r="J46" s="52">
        <f>IF(K46=0,0,IF(H46=0,1,IF(I46&lt;0,0,IF(I46/H46&gt;1.2,IF((I46/H46-1.2)*0.1+1.2&gt;1.3,1.3,(I46/H46-1.2)*0.1+1.2),I46/H46))))</f>
        <v>1.3</v>
      </c>
      <c r="K46" s="4">
        <v>15</v>
      </c>
      <c r="L46" s="69">
        <v>5310</v>
      </c>
      <c r="M46" s="69">
        <v>1892</v>
      </c>
      <c r="N46" s="52">
        <f t="shared" si="5"/>
        <v>0.35630885122410544</v>
      </c>
      <c r="O46" s="4">
        <v>5</v>
      </c>
      <c r="P46" s="51">
        <v>40.200000000000003</v>
      </c>
      <c r="Q46" s="51">
        <v>53.3</v>
      </c>
      <c r="R46" s="52">
        <f t="shared" si="17"/>
        <v>1.2125870646766168</v>
      </c>
      <c r="S46" s="4">
        <v>10</v>
      </c>
      <c r="T46" s="51">
        <v>13490.6</v>
      </c>
      <c r="U46" s="51">
        <v>13411</v>
      </c>
      <c r="V46" s="52">
        <f t="shared" si="18"/>
        <v>0.99409959527374614</v>
      </c>
      <c r="W46" s="4">
        <v>10</v>
      </c>
      <c r="X46" s="51">
        <v>2164.3000000000002</v>
      </c>
      <c r="Y46" s="51">
        <v>2358</v>
      </c>
      <c r="Z46" s="52">
        <f t="shared" si="19"/>
        <v>1.0894977590906989</v>
      </c>
      <c r="AA46" s="4">
        <v>10</v>
      </c>
      <c r="AB46" s="47">
        <v>1483</v>
      </c>
      <c r="AC46" s="47">
        <v>1557</v>
      </c>
      <c r="AD46" s="52">
        <f t="shared" si="6"/>
        <v>1.0498988536749831</v>
      </c>
      <c r="AE46" s="4">
        <v>12</v>
      </c>
      <c r="AF46" s="69">
        <v>100</v>
      </c>
      <c r="AG46" s="69">
        <v>68</v>
      </c>
      <c r="AH46" s="52">
        <f t="shared" si="7"/>
        <v>1.2270588235294118</v>
      </c>
      <c r="AI46" s="4">
        <v>3</v>
      </c>
      <c r="AJ46" s="24">
        <f t="shared" si="20"/>
        <v>1.0767239174047176</v>
      </c>
      <c r="AK46" s="47">
        <v>47827</v>
      </c>
      <c r="AL46" s="19">
        <f t="shared" si="9"/>
        <v>51496.5</v>
      </c>
      <c r="AM46" s="19">
        <f t="shared" si="10"/>
        <v>3669.5</v>
      </c>
      <c r="AN46" s="19">
        <v>4639.2</v>
      </c>
      <c r="AO46" s="19">
        <f t="shared" si="11"/>
        <v>46857.3</v>
      </c>
      <c r="AP46" s="19">
        <v>4214.5</v>
      </c>
      <c r="AQ46" s="19">
        <v>4214.6000000000004</v>
      </c>
      <c r="AR46" s="19">
        <v>5283.1</v>
      </c>
      <c r="AS46" s="19">
        <v>3868.4</v>
      </c>
      <c r="AT46" s="19">
        <v>3868.3</v>
      </c>
      <c r="AU46" s="19">
        <v>3966.2</v>
      </c>
      <c r="AV46" s="19">
        <v>6279.5</v>
      </c>
      <c r="AW46" s="19">
        <v>5190.6000000000004</v>
      </c>
      <c r="AX46" s="19">
        <v>4905.2</v>
      </c>
      <c r="AY46" s="19">
        <v>5867.4</v>
      </c>
      <c r="AZ46" s="19">
        <v>5229.7</v>
      </c>
      <c r="BA46" s="19">
        <f t="shared" si="12"/>
        <v>-6030.2</v>
      </c>
      <c r="BB46" s="73"/>
      <c r="BC46" s="43"/>
      <c r="BD46" s="42"/>
      <c r="BE46" s="43"/>
      <c r="BF46" s="19">
        <f t="shared" si="13"/>
        <v>-6030.2</v>
      </c>
      <c r="BG46" s="1"/>
      <c r="BH46" s="1"/>
      <c r="BI46" s="1"/>
      <c r="BJ46" s="1"/>
      <c r="BK46" s="1"/>
      <c r="BL46" s="1"/>
      <c r="BM46" s="1"/>
      <c r="BN46" s="1"/>
      <c r="BO46" s="1"/>
      <c r="BP46" s="71"/>
      <c r="BQ46" s="1"/>
      <c r="BR46" s="1"/>
      <c r="BS46" s="1"/>
      <c r="BT46" s="1"/>
      <c r="BU46" s="1"/>
      <c r="BV46" s="1"/>
    </row>
    <row r="47" spans="1:74" s="2" customFormat="1" ht="17.100000000000001" customHeight="1">
      <c r="A47" s="6" t="s">
        <v>40</v>
      </c>
      <c r="B47" s="4">
        <v>1</v>
      </c>
      <c r="C47" s="4">
        <v>10</v>
      </c>
      <c r="D47" s="19">
        <v>9148</v>
      </c>
      <c r="E47" s="19">
        <v>10670.6</v>
      </c>
      <c r="F47" s="52">
        <f t="shared" si="3"/>
        <v>1.1664407520769569</v>
      </c>
      <c r="G47" s="4">
        <v>10</v>
      </c>
      <c r="H47" s="58">
        <v>60</v>
      </c>
      <c r="I47" s="61">
        <v>91</v>
      </c>
      <c r="J47" s="52">
        <f>IF(K47=0,0,IF(H47=0,1,IF(I47&lt;0,0,IF(I47/H47&gt;1.2,IF((I47/H47-1.2)*0.1+1.2&gt;1.3,1.3,(I47/H47-1.2)*0.1+1.2),I47/H47))))</f>
        <v>1.2316666666666667</v>
      </c>
      <c r="K47" s="4">
        <v>15</v>
      </c>
      <c r="L47" s="69">
        <v>12811</v>
      </c>
      <c r="M47" s="69">
        <v>11895</v>
      </c>
      <c r="N47" s="52">
        <f>IF(O47=0,0,IF(L47=0,1,IF(M47&lt;0,0,IF(M47/L47&gt;1.2,IF((M47/L47-1.2)*0.1+1.2&gt;1.3,1.3,(M47/L47-1.2)*0.1+1.2),M47/L47))))</f>
        <v>0.92849894621809381</v>
      </c>
      <c r="O47" s="4">
        <v>5</v>
      </c>
      <c r="P47" s="51">
        <v>64.5</v>
      </c>
      <c r="Q47" s="51">
        <v>90.5</v>
      </c>
      <c r="R47" s="52">
        <f t="shared" si="17"/>
        <v>1.2203100775193798</v>
      </c>
      <c r="S47" s="4">
        <v>10</v>
      </c>
      <c r="T47" s="51">
        <v>13423.3</v>
      </c>
      <c r="U47" s="51">
        <v>13614</v>
      </c>
      <c r="V47" s="52">
        <f t="shared" si="18"/>
        <v>1.0142066406919312</v>
      </c>
      <c r="W47" s="4">
        <v>10</v>
      </c>
      <c r="X47" s="51">
        <v>3272</v>
      </c>
      <c r="Y47" s="51">
        <v>2518</v>
      </c>
      <c r="Z47" s="52">
        <f t="shared" si="19"/>
        <v>0.76955990220048898</v>
      </c>
      <c r="AA47" s="4">
        <v>10</v>
      </c>
      <c r="AB47" s="47">
        <v>1503</v>
      </c>
      <c r="AC47" s="47">
        <v>1596</v>
      </c>
      <c r="AD47" s="52">
        <f t="shared" si="6"/>
        <v>1.0618762475049901</v>
      </c>
      <c r="AE47" s="4">
        <v>12</v>
      </c>
      <c r="AF47" s="69">
        <v>130</v>
      </c>
      <c r="AG47" s="69">
        <v>89</v>
      </c>
      <c r="AH47" s="52">
        <f t="shared" si="7"/>
        <v>1.2260674157303371</v>
      </c>
      <c r="AI47" s="4">
        <v>3</v>
      </c>
      <c r="AJ47" s="24">
        <f t="shared" si="20"/>
        <v>1.0734515961556343</v>
      </c>
      <c r="AK47" s="47">
        <v>63492</v>
      </c>
      <c r="AL47" s="19">
        <f t="shared" si="9"/>
        <v>68155.600000000006</v>
      </c>
      <c r="AM47" s="19">
        <f>AL47-AK47</f>
        <v>4663.6000000000058</v>
      </c>
      <c r="AN47" s="19">
        <v>4817.5999999999995</v>
      </c>
      <c r="AO47" s="19">
        <f>AL47-AN47</f>
        <v>63338.000000000007</v>
      </c>
      <c r="AP47" s="19">
        <v>5677.3</v>
      </c>
      <c r="AQ47" s="19">
        <v>5677.2</v>
      </c>
      <c r="AR47" s="19">
        <v>5871.3</v>
      </c>
      <c r="AS47" s="19">
        <v>4795.7</v>
      </c>
      <c r="AT47" s="19">
        <v>4795.8</v>
      </c>
      <c r="AU47" s="19">
        <v>6919.6</v>
      </c>
      <c r="AV47" s="19">
        <v>9214.6</v>
      </c>
      <c r="AW47" s="19">
        <v>6824.2</v>
      </c>
      <c r="AX47" s="19">
        <v>5115.7</v>
      </c>
      <c r="AY47" s="19">
        <v>6344.3</v>
      </c>
      <c r="AZ47" s="19">
        <v>6605.4</v>
      </c>
      <c r="BA47" s="19">
        <f t="shared" si="12"/>
        <v>-4503.1000000000004</v>
      </c>
      <c r="BB47" s="73"/>
      <c r="BC47" s="42"/>
      <c r="BD47" s="42"/>
      <c r="BE47" s="43"/>
      <c r="BF47" s="19">
        <f t="shared" si="13"/>
        <v>-4503.1000000000004</v>
      </c>
      <c r="BG47" s="1"/>
      <c r="BH47" s="1"/>
      <c r="BI47" s="1"/>
      <c r="BJ47" s="1"/>
      <c r="BK47" s="1"/>
      <c r="BL47" s="1"/>
      <c r="BM47" s="1"/>
      <c r="BN47" s="1"/>
      <c r="BO47" s="1"/>
      <c r="BP47" s="71"/>
      <c r="BQ47" s="1"/>
      <c r="BR47" s="1"/>
      <c r="BS47" s="1"/>
      <c r="BT47" s="1"/>
      <c r="BU47" s="1"/>
      <c r="BV47" s="1"/>
    </row>
    <row r="48" spans="1:74" s="22" customFormat="1" ht="17.100000000000001" customHeight="1">
      <c r="A48" s="21" t="s">
        <v>45</v>
      </c>
      <c r="B48" s="21"/>
      <c r="C48" s="21"/>
      <c r="D48" s="23">
        <f>D9+D20</f>
        <v>1904807</v>
      </c>
      <c r="E48" s="23">
        <f>E9+E20</f>
        <v>2107341.1999999997</v>
      </c>
      <c r="F48" s="53">
        <f>IF(E48/D48&gt;1.2,IF((E48/D48-1.2)*0.1+1.2&gt;1.3,1.3,(E48/D48-1.2)*0.1+1.2),E48/D48)</f>
        <v>1.1063279376860751</v>
      </c>
      <c r="G48" s="21"/>
      <c r="H48" s="60"/>
      <c r="I48" s="63"/>
      <c r="J48" s="53"/>
      <c r="K48" s="21"/>
      <c r="L48" s="70">
        <f>L9+L20</f>
        <v>1914660</v>
      </c>
      <c r="M48" s="70">
        <f>M9+M20</f>
        <v>1881312</v>
      </c>
      <c r="N48" s="53">
        <f>IF(M48/L48&gt;1.2,IF((M48/L48-1.2)*0.1+1.2&gt;1.3,1.3,(M48/L48-1.2)*0.1+1.2),M48/L48)</f>
        <v>0.98258280843596257</v>
      </c>
      <c r="O48" s="21"/>
      <c r="P48" s="23">
        <f>P20</f>
        <v>2254.6</v>
      </c>
      <c r="Q48" s="23">
        <f>Q20</f>
        <v>3656.0000000000009</v>
      </c>
      <c r="R48" s="53">
        <f>IF(Q48/P48&gt;1.2,IF((Q48/P48-1.2)*0.1+1.2&gt;1.3,1.3,(Q48/P48-1.2)*0.1+1.2),Q48/P48)</f>
        <v>1.242157367160472</v>
      </c>
      <c r="S48" s="21"/>
      <c r="T48" s="23">
        <f>T20</f>
        <v>451649.1</v>
      </c>
      <c r="U48" s="23">
        <f>U20</f>
        <v>449437</v>
      </c>
      <c r="V48" s="53">
        <f>IF(U48/T48&gt;1.2,IF((U48/T48-1.2)*0.1+1.2&gt;1.3,1.3,(U48/T48-1.2)*0.1+1.2),U48/T48)</f>
        <v>0.99510217113241239</v>
      </c>
      <c r="W48" s="21"/>
      <c r="X48" s="23">
        <f>X20</f>
        <v>136665.4</v>
      </c>
      <c r="Y48" s="23">
        <f>Y20</f>
        <v>132919</v>
      </c>
      <c r="Z48" s="53">
        <f>IF(Y48/X48&gt;1.2,IF((Y48/X48-1.2)*0.1+1.2&gt;1.3,1.3,(Y48/X48-1.2)*0.1+1.2),Y48/X48)</f>
        <v>0.97258706300204734</v>
      </c>
      <c r="AA48" s="21"/>
      <c r="AB48" s="70">
        <f>AB9+AB20</f>
        <v>678472</v>
      </c>
      <c r="AC48" s="70">
        <f>AC9+AC20</f>
        <v>682979</v>
      </c>
      <c r="AD48" s="53">
        <f>IF(AC48/AB48&gt;1.2,IF((AC48/AB48-1.2)*0.1+1.2&gt;1.3,1.3,(AC48/AB48-1.2)*0.1+1.2),AC48/AB48)</f>
        <v>1.0066428680918298</v>
      </c>
      <c r="AE48" s="21"/>
      <c r="AF48" s="70">
        <f>AF9+AF20</f>
        <v>19490</v>
      </c>
      <c r="AG48" s="70">
        <f>AG9+AG20</f>
        <v>11952</v>
      </c>
      <c r="AH48" s="53">
        <f>IF(AF48/AG48&gt;1.2,IF((AF48/AG48-1.2)*0.1+1.2&gt;1.3,1.3,(AF48/AG48-1.2)*0.1+1.2),AF48/AG48)</f>
        <v>1.2430689424364123</v>
      </c>
      <c r="AI48" s="21"/>
      <c r="AJ48" s="56">
        <f>AL48/AK48</f>
        <v>1.0647465117701891</v>
      </c>
      <c r="AK48" s="48">
        <f>AK9+AK20</f>
        <v>4167945</v>
      </c>
      <c r="AL48" s="23">
        <f>AL9+AL20</f>
        <v>4437804.9000000004</v>
      </c>
      <c r="AM48" s="23">
        <f>AM9+AM20</f>
        <v>269859.90000000002</v>
      </c>
      <c r="AN48" s="23">
        <f t="shared" ref="AN48" si="21">AN9+AN20</f>
        <v>106308.59999999999</v>
      </c>
      <c r="AO48" s="23">
        <f>AO9+AO20</f>
        <v>4331496.3</v>
      </c>
      <c r="AP48" s="23">
        <f t="shared" ref="AP48" si="22">AP9+AP20</f>
        <v>325946.49999999994</v>
      </c>
      <c r="AQ48" s="23">
        <f t="shared" ref="AQ48:BA48" si="23">AQ9+AQ20</f>
        <v>325946.7</v>
      </c>
      <c r="AR48" s="23">
        <f t="shared" si="23"/>
        <v>380417.5</v>
      </c>
      <c r="AS48" s="23">
        <f t="shared" si="23"/>
        <v>338522.60000000003</v>
      </c>
      <c r="AT48" s="23">
        <f t="shared" si="23"/>
        <v>331410</v>
      </c>
      <c r="AU48" s="23">
        <f t="shared" si="23"/>
        <v>440418.59999999992</v>
      </c>
      <c r="AV48" s="23">
        <f t="shared" si="23"/>
        <v>581787</v>
      </c>
      <c r="AW48" s="23">
        <f t="shared" si="23"/>
        <v>435827.5</v>
      </c>
      <c r="AX48" s="23">
        <f t="shared" si="23"/>
        <v>392284.5</v>
      </c>
      <c r="AY48" s="23">
        <f t="shared" si="23"/>
        <v>577122.80000000005</v>
      </c>
      <c r="AZ48" s="23">
        <f t="shared" si="23"/>
        <v>423599.30000000005</v>
      </c>
      <c r="BA48" s="23">
        <f t="shared" si="23"/>
        <v>-221786.7</v>
      </c>
      <c r="BB48" s="37">
        <f>COUNTIF(BB10:BB47,"+")</f>
        <v>0</v>
      </c>
      <c r="BC48" s="37">
        <f>COUNTIF(BC10:BC47,"+")</f>
        <v>0</v>
      </c>
      <c r="BD48" s="37">
        <f>COUNTIF(BD10:BD47,"+")</f>
        <v>0</v>
      </c>
      <c r="BE48" s="37">
        <f>COUNTIF(BE10:BE47,"+")</f>
        <v>1</v>
      </c>
      <c r="BF48" s="23">
        <f>BF9+BF20</f>
        <v>-221786.7</v>
      </c>
      <c r="BG48" s="1"/>
      <c r="BH48" s="1"/>
      <c r="BI48" s="1"/>
      <c r="BJ48" s="1"/>
      <c r="BK48" s="1"/>
      <c r="BL48" s="1"/>
      <c r="BM48" s="1"/>
      <c r="BN48" s="1"/>
      <c r="BO48" s="1"/>
      <c r="BP48" s="65"/>
      <c r="BQ48" s="1"/>
      <c r="BR48" s="1"/>
      <c r="BS48" s="1"/>
      <c r="BT48" s="1"/>
      <c r="BU48" s="1"/>
      <c r="BV48" s="1"/>
    </row>
    <row r="49" spans="2:58" ht="10.5" customHeight="1"/>
    <row r="50" spans="2:58" ht="17.25" customHeight="1">
      <c r="B50" s="40" t="s">
        <v>50</v>
      </c>
      <c r="C50" s="39"/>
      <c r="D50" s="109" t="s">
        <v>52</v>
      </c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75"/>
      <c r="AO50" s="7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</row>
    <row r="51" spans="2:58" ht="17.25" customHeight="1">
      <c r="C51" s="41" t="s">
        <v>51</v>
      </c>
      <c r="D51" s="109" t="s">
        <v>55</v>
      </c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75"/>
      <c r="AO51" s="7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</row>
    <row r="53" spans="2:58" ht="15" customHeight="1"/>
  </sheetData>
  <mergeCells count="39">
    <mergeCell ref="D51:AM51"/>
    <mergeCell ref="BA3:BA7"/>
    <mergeCell ref="BC5:BC7"/>
    <mergeCell ref="BD5:BD7"/>
    <mergeCell ref="AP5:AP7"/>
    <mergeCell ref="AQ5:AQ7"/>
    <mergeCell ref="AT5:AT7"/>
    <mergeCell ref="AU5:AU7"/>
    <mergeCell ref="AV5:AV7"/>
    <mergeCell ref="D50:AM50"/>
    <mergeCell ref="AY5:AY7"/>
    <mergeCell ref="AN3:AN7"/>
    <mergeCell ref="AO3:AO7"/>
    <mergeCell ref="BF3:BF7"/>
    <mergeCell ref="BC4:BD4"/>
    <mergeCell ref="BE4:BE7"/>
    <mergeCell ref="AR5:AR7"/>
    <mergeCell ref="AS5:AS7"/>
    <mergeCell ref="AW5:AW7"/>
    <mergeCell ref="AX5:AX7"/>
    <mergeCell ref="AZ5:AZ7"/>
    <mergeCell ref="AP3:AZ4"/>
    <mergeCell ref="BB3:BE3"/>
    <mergeCell ref="BB4:BB7"/>
    <mergeCell ref="B1:S1"/>
    <mergeCell ref="A3:A7"/>
    <mergeCell ref="AK3:AK7"/>
    <mergeCell ref="AM3:AM7"/>
    <mergeCell ref="AL3:AL7"/>
    <mergeCell ref="AJ3:AJ7"/>
    <mergeCell ref="L3:O6"/>
    <mergeCell ref="P3:S6"/>
    <mergeCell ref="T3:W6"/>
    <mergeCell ref="X3:AA6"/>
    <mergeCell ref="AB3:AE6"/>
    <mergeCell ref="AF3:AI6"/>
    <mergeCell ref="B3:C6"/>
    <mergeCell ref="D3:G6"/>
    <mergeCell ref="H3:K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1" fitToHeight="0" pageOrder="overThenDown" orientation="landscape" r:id="rId1"/>
  <headerFooter differentFirst="1" alignWithMargins="0">
    <oddHeader>&amp;C&amp;P</oddHeader>
  </headerFooter>
  <colBreaks count="2" manualBreakCount="2">
    <brk id="23" max="50" man="1"/>
    <brk id="41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E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K5" sqref="K5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6.42578125" style="11" customWidth="1"/>
    <col min="6" max="7" width="15.28515625" style="11" customWidth="1"/>
    <col min="8" max="8" width="16.42578125" style="11" customWidth="1"/>
    <col min="9" max="10" width="15.28515625" style="11" customWidth="1"/>
    <col min="11" max="11" width="16.42578125" style="11" customWidth="1"/>
    <col min="12" max="13" width="15.85546875" style="11" customWidth="1"/>
    <col min="14" max="14" width="18.42578125" style="11" customWidth="1"/>
    <col min="15" max="16" width="15.85546875" style="11" customWidth="1"/>
    <col min="17" max="17" width="18.42578125" style="11" customWidth="1"/>
    <col min="18" max="19" width="15.85546875" style="11" customWidth="1"/>
    <col min="20" max="20" width="18.42578125" style="11" customWidth="1"/>
    <col min="21" max="22" width="15.85546875" style="11" customWidth="1"/>
    <col min="23" max="29" width="18.42578125" style="11" customWidth="1"/>
    <col min="30" max="30" width="12.140625" style="11" customWidth="1"/>
    <col min="31" max="31" width="63.7109375" style="11" customWidth="1"/>
    <col min="32" max="16384" width="9.140625" style="11"/>
  </cols>
  <sheetData>
    <row r="1" spans="1:30" ht="15.75">
      <c r="A1" s="111" t="s">
        <v>90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</row>
    <row r="2" spans="1:30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8" t="s">
        <v>46</v>
      </c>
    </row>
    <row r="3" spans="1:30" ht="192" customHeight="1">
      <c r="A3" s="112" t="s">
        <v>15</v>
      </c>
      <c r="B3" s="113" t="s">
        <v>41</v>
      </c>
      <c r="C3" s="115" t="s">
        <v>54</v>
      </c>
      <c r="D3" s="115"/>
      <c r="E3" s="115"/>
      <c r="F3" s="116" t="s">
        <v>60</v>
      </c>
      <c r="G3" s="117"/>
      <c r="H3" s="117"/>
      <c r="I3" s="116" t="s">
        <v>72</v>
      </c>
      <c r="J3" s="117"/>
      <c r="K3" s="118"/>
      <c r="L3" s="119" t="s">
        <v>106</v>
      </c>
      <c r="M3" s="120"/>
      <c r="N3" s="121"/>
      <c r="O3" s="119" t="s">
        <v>107</v>
      </c>
      <c r="P3" s="120"/>
      <c r="Q3" s="121"/>
      <c r="R3" s="119" t="s">
        <v>108</v>
      </c>
      <c r="S3" s="120"/>
      <c r="T3" s="121"/>
      <c r="U3" s="119" t="s">
        <v>109</v>
      </c>
      <c r="V3" s="120"/>
      <c r="W3" s="121"/>
      <c r="X3" s="119" t="s">
        <v>110</v>
      </c>
      <c r="Y3" s="120"/>
      <c r="Z3" s="121"/>
      <c r="AA3" s="119" t="s">
        <v>111</v>
      </c>
      <c r="AB3" s="120"/>
      <c r="AC3" s="121"/>
      <c r="AD3" s="114" t="s">
        <v>44</v>
      </c>
    </row>
    <row r="4" spans="1:30" ht="32.1" customHeight="1">
      <c r="A4" s="112"/>
      <c r="B4" s="113"/>
      <c r="C4" s="12" t="s">
        <v>42</v>
      </c>
      <c r="D4" s="12" t="s">
        <v>43</v>
      </c>
      <c r="E4" s="64" t="s">
        <v>112</v>
      </c>
      <c r="F4" s="12" t="s">
        <v>42</v>
      </c>
      <c r="G4" s="12" t="s">
        <v>43</v>
      </c>
      <c r="H4" s="54" t="s">
        <v>113</v>
      </c>
      <c r="I4" s="12" t="s">
        <v>42</v>
      </c>
      <c r="J4" s="12" t="s">
        <v>43</v>
      </c>
      <c r="K4" s="54" t="s">
        <v>120</v>
      </c>
      <c r="L4" s="12" t="s">
        <v>42</v>
      </c>
      <c r="M4" s="12" t="s">
        <v>43</v>
      </c>
      <c r="N4" s="54" t="s">
        <v>114</v>
      </c>
      <c r="O4" s="12" t="s">
        <v>42</v>
      </c>
      <c r="P4" s="12" t="s">
        <v>43</v>
      </c>
      <c r="Q4" s="54" t="s">
        <v>115</v>
      </c>
      <c r="R4" s="12" t="s">
        <v>42</v>
      </c>
      <c r="S4" s="12" t="s">
        <v>43</v>
      </c>
      <c r="T4" s="54" t="s">
        <v>116</v>
      </c>
      <c r="U4" s="12" t="s">
        <v>42</v>
      </c>
      <c r="V4" s="12" t="s">
        <v>43</v>
      </c>
      <c r="W4" s="54" t="s">
        <v>117</v>
      </c>
      <c r="X4" s="12" t="s">
        <v>42</v>
      </c>
      <c r="Y4" s="12" t="s">
        <v>43</v>
      </c>
      <c r="Z4" s="54" t="s">
        <v>118</v>
      </c>
      <c r="AA4" s="12" t="s">
        <v>42</v>
      </c>
      <c r="AB4" s="12" t="s">
        <v>43</v>
      </c>
      <c r="AC4" s="54" t="s">
        <v>119</v>
      </c>
      <c r="AD4" s="114"/>
    </row>
    <row r="5" spans="1:30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  <c r="P5" s="25">
        <v>16</v>
      </c>
      <c r="Q5" s="25">
        <v>17</v>
      </c>
      <c r="R5" s="25">
        <v>18</v>
      </c>
      <c r="S5" s="25">
        <v>19</v>
      </c>
      <c r="T5" s="25">
        <v>20</v>
      </c>
      <c r="U5" s="25">
        <v>21</v>
      </c>
      <c r="V5" s="25">
        <v>22</v>
      </c>
      <c r="W5" s="25">
        <v>23</v>
      </c>
      <c r="X5" s="25">
        <v>24</v>
      </c>
      <c r="Y5" s="25">
        <v>25</v>
      </c>
      <c r="Z5" s="25">
        <v>26</v>
      </c>
      <c r="AA5" s="25">
        <v>27</v>
      </c>
      <c r="AB5" s="25">
        <v>28</v>
      </c>
      <c r="AC5" s="25">
        <v>29</v>
      </c>
      <c r="AD5" s="25">
        <v>30</v>
      </c>
    </row>
    <row r="6" spans="1:30" ht="15" customHeight="1">
      <c r="A6" s="14" t="s">
        <v>4</v>
      </c>
      <c r="B6" s="28">
        <f>SUM(B7:B16)</f>
        <v>112611.6</v>
      </c>
      <c r="C6" s="28"/>
      <c r="D6" s="28"/>
      <c r="E6" s="28">
        <f>SUM(E7:E16)</f>
        <v>0</v>
      </c>
      <c r="F6" s="28"/>
      <c r="G6" s="28"/>
      <c r="H6" s="28">
        <f>SUM(H7:H16)</f>
        <v>47365.054571752982</v>
      </c>
      <c r="I6" s="28"/>
      <c r="J6" s="28"/>
      <c r="K6" s="28">
        <f>SUM(K7:K16)</f>
        <v>115206.07356124664</v>
      </c>
      <c r="L6" s="28"/>
      <c r="M6" s="28"/>
      <c r="N6" s="28">
        <f>SUM(N7:N16)</f>
        <v>-78937.988325459024</v>
      </c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>
        <f>SUM(Z7:Z16)</f>
        <v>7448.3346290598656</v>
      </c>
      <c r="AA6" s="28"/>
      <c r="AB6" s="28"/>
      <c r="AC6" s="28">
        <f>SUM(AC7:AC16)</f>
        <v>21530.125563399506</v>
      </c>
      <c r="AD6" s="28"/>
    </row>
    <row r="7" spans="1:30" ht="15" customHeight="1">
      <c r="A7" s="15" t="s">
        <v>5</v>
      </c>
      <c r="B7" s="29">
        <f>'Расчет дотаций'!AM10</f>
        <v>4340.0999999999767</v>
      </c>
      <c r="C7" s="33">
        <f>'Расчет дотаций'!B10-1</f>
        <v>0</v>
      </c>
      <c r="D7" s="33">
        <f>C7*'Расчет дотаций'!C10</f>
        <v>0</v>
      </c>
      <c r="E7" s="32">
        <f>$B7*D7/$AD7</f>
        <v>0</v>
      </c>
      <c r="F7" s="33">
        <f>'Расчет дотаций'!F10-1</f>
        <v>7.4386098983652227E-2</v>
      </c>
      <c r="G7" s="33">
        <f>F7*'Расчет дотаций'!G10</f>
        <v>1.1157914847547834</v>
      </c>
      <c r="H7" s="32">
        <f>$B7*G7/$AD7</f>
        <v>6075.314547863205</v>
      </c>
      <c r="I7" s="33">
        <f>'Расчет дотаций'!J10-1</f>
        <v>9.8333333333333384E-2</v>
      </c>
      <c r="J7" s="33">
        <f>I7*'Расчет дотаций'!K10</f>
        <v>1.9666666666666677</v>
      </c>
      <c r="K7" s="32">
        <f>$B7*J7/$AD7</f>
        <v>10708.200209489385</v>
      </c>
      <c r="L7" s="33">
        <f>'Расчет дотаций'!N10-1</f>
        <v>-0.19939875850804534</v>
      </c>
      <c r="M7" s="33">
        <f>L7*'Расчет дотаций'!O10</f>
        <v>-2.9909813776206802</v>
      </c>
      <c r="N7" s="32">
        <f>$B7*M7/$AD7</f>
        <v>-16285.437668347422</v>
      </c>
      <c r="O7" s="4" t="s">
        <v>89</v>
      </c>
      <c r="P7" s="4" t="s">
        <v>89</v>
      </c>
      <c r="Q7" s="4" t="s">
        <v>89</v>
      </c>
      <c r="R7" s="4" t="s">
        <v>89</v>
      </c>
      <c r="S7" s="4" t="s">
        <v>89</v>
      </c>
      <c r="T7" s="4" t="s">
        <v>89</v>
      </c>
      <c r="U7" s="4" t="s">
        <v>89</v>
      </c>
      <c r="V7" s="4" t="s">
        <v>89</v>
      </c>
      <c r="W7" s="4" t="s">
        <v>89</v>
      </c>
      <c r="X7" s="33">
        <f>'Расчет дотаций'!AD10-1</f>
        <v>9.5348935036598803E-5</v>
      </c>
      <c r="Y7" s="33">
        <f>X7*'Расчет дотаций'!AE10</f>
        <v>1.6209318956221797E-3</v>
      </c>
      <c r="Z7" s="32">
        <f>$B7*Y7/$AD7</f>
        <v>8.825727083526834</v>
      </c>
      <c r="AA7" s="33">
        <f>'Расчет дотаций'!AH10-1</f>
        <v>0.23466816647919009</v>
      </c>
      <c r="AB7" s="33">
        <f>AA7*'Расчет дотаций'!AI10</f>
        <v>0.70400449943757026</v>
      </c>
      <c r="AC7" s="32">
        <f>$B7*AB7/$AD7</f>
        <v>3833.1971839112821</v>
      </c>
      <c r="AD7" s="31">
        <f>D7+G7+J7+M7+Y7+AB7</f>
        <v>0.79710220513396357</v>
      </c>
    </row>
    <row r="8" spans="1:30" ht="15" customHeight="1">
      <c r="A8" s="15" t="s">
        <v>6</v>
      </c>
      <c r="B8" s="29">
        <f>'Расчет дотаций'!AM11</f>
        <v>25562.900000000023</v>
      </c>
      <c r="C8" s="33">
        <f>'Расчет дотаций'!B11-1</f>
        <v>0</v>
      </c>
      <c r="D8" s="33">
        <f>C8*'Расчет дотаций'!C11</f>
        <v>0</v>
      </c>
      <c r="E8" s="32">
        <f t="shared" ref="E8:E44" si="0">$B8*D8/$AD8</f>
        <v>0</v>
      </c>
      <c r="F8" s="33">
        <f>'Расчет дотаций'!F11-1</f>
        <v>0.10726620485566851</v>
      </c>
      <c r="G8" s="33">
        <f>F8*'Расчет дотаций'!G11</f>
        <v>1.6089930728350277</v>
      </c>
      <c r="H8" s="32">
        <f t="shared" ref="H8:H44" si="1">$B8*G8/$AD8</f>
        <v>18775.475708552665</v>
      </c>
      <c r="I8" s="33">
        <f>'Расчет дотаций'!J11-1</f>
        <v>0.23583333333333334</v>
      </c>
      <c r="J8" s="33">
        <f>I8*'Расчет дотаций'!K11</f>
        <v>4.7166666666666668</v>
      </c>
      <c r="K8" s="32">
        <f t="shared" ref="K8:K43" si="2">$B8*J8/$AD8</f>
        <v>55039.180665521737</v>
      </c>
      <c r="L8" s="33">
        <f>'Расчет дотаций'!N11-1</f>
        <v>-0.32879741836481391</v>
      </c>
      <c r="M8" s="33">
        <f>L8*'Расчет дотаций'!O11</f>
        <v>-4.9319612754722089</v>
      </c>
      <c r="N8" s="32">
        <f t="shared" ref="N8:N44" si="3">$B8*M8/$AD8</f>
        <v>-57551.471592100053</v>
      </c>
      <c r="O8" s="4" t="s">
        <v>89</v>
      </c>
      <c r="P8" s="4" t="s">
        <v>89</v>
      </c>
      <c r="Q8" s="4" t="s">
        <v>89</v>
      </c>
      <c r="R8" s="4" t="s">
        <v>89</v>
      </c>
      <c r="S8" s="4" t="s">
        <v>89</v>
      </c>
      <c r="T8" s="4" t="s">
        <v>89</v>
      </c>
      <c r="U8" s="4" t="s">
        <v>89</v>
      </c>
      <c r="V8" s="4" t="s">
        <v>89</v>
      </c>
      <c r="W8" s="4" t="s">
        <v>89</v>
      </c>
      <c r="X8" s="33">
        <f>'Расчет дотаций'!AD11-1</f>
        <v>1.9166796611049808E-3</v>
      </c>
      <c r="Y8" s="33">
        <f>X8*'Расчет дотаций'!AE11</f>
        <v>3.2583554238784673E-2</v>
      </c>
      <c r="Z8" s="32">
        <f t="shared" ref="Z8:Z44" si="4">$B8*Y8/$AD8</f>
        <v>380.22023925228893</v>
      </c>
      <c r="AA8" s="33">
        <f>'Расчет дотаций'!AH11-1</f>
        <v>0.25478991596638645</v>
      </c>
      <c r="AB8" s="33">
        <f>AA8*'Расчет дотаций'!AI11</f>
        <v>0.76436974789915935</v>
      </c>
      <c r="AC8" s="32">
        <f t="shared" ref="AC8:AC44" si="5">$B8*AB8/$AD8</f>
        <v>8919.4949787733858</v>
      </c>
      <c r="AD8" s="31">
        <f t="shared" ref="AD8:AD16" si="6">D8+G8+J8+M8+Y8+AB8</f>
        <v>2.1906517661674298</v>
      </c>
    </row>
    <row r="9" spans="1:30" ht="15" customHeight="1">
      <c r="A9" s="15" t="s">
        <v>7</v>
      </c>
      <c r="B9" s="29">
        <f>'Расчет дотаций'!AM12</f>
        <v>27519.700000000012</v>
      </c>
      <c r="C9" s="33">
        <f>'Расчет дотаций'!B12-1</f>
        <v>0</v>
      </c>
      <c r="D9" s="33">
        <f>C9*'Расчет дотаций'!C12</f>
        <v>0</v>
      </c>
      <c r="E9" s="32">
        <f t="shared" si="0"/>
        <v>0</v>
      </c>
      <c r="F9" s="33">
        <f>'Расчет дотаций'!F12-1</f>
        <v>0.11771800842468805</v>
      </c>
      <c r="G9" s="33">
        <f>F9*'Расчет дотаций'!G12</f>
        <v>1.7657701263703207</v>
      </c>
      <c r="H9" s="32">
        <f t="shared" si="1"/>
        <v>6169.9944899694437</v>
      </c>
      <c r="I9" s="33">
        <f>'Расчет дотаций'!J12-1</f>
        <v>0.21416666666666662</v>
      </c>
      <c r="J9" s="33">
        <f>I9*'Расчет дотаций'!K12</f>
        <v>4.2833333333333323</v>
      </c>
      <c r="K9" s="32">
        <f t="shared" si="2"/>
        <v>14966.921611531754</v>
      </c>
      <c r="L9" s="33">
        <f>'Расчет дотаций'!N12-1</f>
        <v>7.6985724950795253E-2</v>
      </c>
      <c r="M9" s="33">
        <f>L9*'Расчет дотаций'!O12</f>
        <v>1.1547858742619288</v>
      </c>
      <c r="N9" s="32">
        <f t="shared" si="3"/>
        <v>4035.0792976301454</v>
      </c>
      <c r="O9" s="4" t="s">
        <v>89</v>
      </c>
      <c r="P9" s="4" t="s">
        <v>89</v>
      </c>
      <c r="Q9" s="4" t="s">
        <v>89</v>
      </c>
      <c r="R9" s="4" t="s">
        <v>89</v>
      </c>
      <c r="S9" s="4" t="s">
        <v>89</v>
      </c>
      <c r="T9" s="4" t="s">
        <v>89</v>
      </c>
      <c r="U9" s="4" t="s">
        <v>89</v>
      </c>
      <c r="V9" s="4" t="s">
        <v>89</v>
      </c>
      <c r="W9" s="4" t="s">
        <v>89</v>
      </c>
      <c r="X9" s="33">
        <f>'Расчет дотаций'!AD12-1</f>
        <v>2.3367576385520117E-3</v>
      </c>
      <c r="Y9" s="33">
        <f>X9*'Расчет дотаций'!AE12</f>
        <v>3.9724879855384199E-2</v>
      </c>
      <c r="Z9" s="32">
        <f t="shared" si="4"/>
        <v>138.80758665129628</v>
      </c>
      <c r="AA9" s="33">
        <f>'Расчет дотаций'!AH12-1</f>
        <v>0.21071895424836606</v>
      </c>
      <c r="AB9" s="33">
        <f>AA9*'Расчет дотаций'!AI12</f>
        <v>0.63215686274509819</v>
      </c>
      <c r="AC9" s="32">
        <f t="shared" si="5"/>
        <v>2208.8970142173675</v>
      </c>
      <c r="AD9" s="31">
        <f t="shared" si="6"/>
        <v>7.8757710765660658</v>
      </c>
    </row>
    <row r="10" spans="1:30" ht="15" customHeight="1">
      <c r="A10" s="15" t="s">
        <v>8</v>
      </c>
      <c r="B10" s="29">
        <f>'Расчет дотаций'!AM13</f>
        <v>8419.1000000000058</v>
      </c>
      <c r="C10" s="33">
        <f>'Расчет дотаций'!B13-1</f>
        <v>0</v>
      </c>
      <c r="D10" s="33">
        <f>C10*'Расчет дотаций'!C13</f>
        <v>0</v>
      </c>
      <c r="E10" s="32">
        <f t="shared" si="0"/>
        <v>0</v>
      </c>
      <c r="F10" s="33">
        <f>'Расчет дотаций'!F13-1</f>
        <v>7.558002631761207E-2</v>
      </c>
      <c r="G10" s="33">
        <f>F10*'Расчет дотаций'!G13</f>
        <v>1.1337003947641811</v>
      </c>
      <c r="H10" s="32">
        <f t="shared" si="1"/>
        <v>1755.846813155913</v>
      </c>
      <c r="I10" s="33">
        <f>'Расчет дотаций'!J13-1</f>
        <v>0.30000000000000004</v>
      </c>
      <c r="J10" s="33">
        <f>I10*'Расчет дотаций'!K13</f>
        <v>6.0000000000000009</v>
      </c>
      <c r="K10" s="32">
        <f t="shared" si="2"/>
        <v>9292.6499166712056</v>
      </c>
      <c r="L10" s="33">
        <f>'Расчет дотаций'!N13-1</f>
        <v>-0.16614345991561186</v>
      </c>
      <c r="M10" s="33">
        <f>L10*'Расчет дотаций'!O13</f>
        <v>-2.492151898734178</v>
      </c>
      <c r="N10" s="32">
        <f t="shared" si="3"/>
        <v>-3859.7825223506907</v>
      </c>
      <c r="O10" s="4" t="s">
        <v>89</v>
      </c>
      <c r="P10" s="4" t="s">
        <v>89</v>
      </c>
      <c r="Q10" s="4" t="s">
        <v>89</v>
      </c>
      <c r="R10" s="4" t="s">
        <v>89</v>
      </c>
      <c r="S10" s="4" t="s">
        <v>89</v>
      </c>
      <c r="T10" s="4" t="s">
        <v>89</v>
      </c>
      <c r="U10" s="4" t="s">
        <v>89</v>
      </c>
      <c r="V10" s="4" t="s">
        <v>89</v>
      </c>
      <c r="W10" s="4" t="s">
        <v>89</v>
      </c>
      <c r="X10" s="33">
        <f>'Расчет дотаций'!AD13-1</f>
        <v>1.2406947890819531E-3</v>
      </c>
      <c r="Y10" s="33">
        <f>X10*'Расчет дотаций'!AE13</f>
        <v>2.1091811414393202E-2</v>
      </c>
      <c r="Z10" s="32">
        <f t="shared" si="4"/>
        <v>32.666469930400957</v>
      </c>
      <c r="AA10" s="33">
        <f>'Расчет дотаций'!AH13-1</f>
        <v>0.25777777777777766</v>
      </c>
      <c r="AB10" s="33">
        <f>AA10*'Расчет дотаций'!AI13</f>
        <v>0.77333333333333298</v>
      </c>
      <c r="AC10" s="32">
        <f t="shared" si="5"/>
        <v>1197.7193225931769</v>
      </c>
      <c r="AD10" s="31">
        <f t="shared" si="6"/>
        <v>5.4359736407777302</v>
      </c>
    </row>
    <row r="11" spans="1:30" ht="15" customHeight="1">
      <c r="A11" s="15" t="s">
        <v>9</v>
      </c>
      <c r="B11" s="29">
        <f>'Расчет дотаций'!AM14</f>
        <v>12077.800000000003</v>
      </c>
      <c r="C11" s="33">
        <f>'Расчет дотаций'!B14-1</f>
        <v>0</v>
      </c>
      <c r="D11" s="33">
        <f>C11*'Расчет дотаций'!C14</f>
        <v>0</v>
      </c>
      <c r="E11" s="32">
        <f t="shared" si="0"/>
        <v>0</v>
      </c>
      <c r="F11" s="33">
        <f>'Расчет дотаций'!F14-1</f>
        <v>0.12269486174613542</v>
      </c>
      <c r="G11" s="33">
        <f>F11*'Расчет дотаций'!G14</f>
        <v>1.8404229261920313</v>
      </c>
      <c r="H11" s="32">
        <f t="shared" si="1"/>
        <v>2621.1365455209116</v>
      </c>
      <c r="I11" s="33">
        <f>'Расчет дотаций'!J14-1</f>
        <v>7.9999999999999849E-2</v>
      </c>
      <c r="J11" s="33">
        <f>I11*'Расчет дотаций'!K14</f>
        <v>1.599999999999997</v>
      </c>
      <c r="K11" s="32">
        <f t="shared" si="2"/>
        <v>2278.7254022697734</v>
      </c>
      <c r="L11" s="33">
        <f>'Расчет дотаций'!N14-1</f>
        <v>0.26096369189005753</v>
      </c>
      <c r="M11" s="33">
        <f>L11*'Расчет дотаций'!O14</f>
        <v>3.9144553783508629</v>
      </c>
      <c r="N11" s="32">
        <f t="shared" si="3"/>
        <v>5574.9805666872908</v>
      </c>
      <c r="O11" s="4" t="s">
        <v>89</v>
      </c>
      <c r="P11" s="4" t="s">
        <v>89</v>
      </c>
      <c r="Q11" s="4" t="s">
        <v>89</v>
      </c>
      <c r="R11" s="4" t="s">
        <v>89</v>
      </c>
      <c r="S11" s="4" t="s">
        <v>89</v>
      </c>
      <c r="T11" s="4" t="s">
        <v>89</v>
      </c>
      <c r="U11" s="4" t="s">
        <v>89</v>
      </c>
      <c r="V11" s="4" t="s">
        <v>89</v>
      </c>
      <c r="W11" s="4" t="s">
        <v>89</v>
      </c>
      <c r="X11" s="33">
        <f>'Расчет дотаций'!AD14-1</f>
        <v>2.6389320086929624E-2</v>
      </c>
      <c r="Y11" s="33">
        <f>X11*'Расчет дотаций'!AE14</f>
        <v>0.44861844147780361</v>
      </c>
      <c r="Z11" s="32">
        <f t="shared" si="4"/>
        <v>638.92389907634299</v>
      </c>
      <c r="AA11" s="33">
        <f>'Расчет дотаций'!AH14-1</f>
        <v>0.22563106796116505</v>
      </c>
      <c r="AB11" s="33">
        <f>AA11*'Расчет дотаций'!AI14</f>
        <v>0.67689320388349516</v>
      </c>
      <c r="AC11" s="32">
        <f t="shared" si="5"/>
        <v>964.03358644568505</v>
      </c>
      <c r="AD11" s="31">
        <f t="shared" si="6"/>
        <v>8.4803899499041897</v>
      </c>
    </row>
    <row r="12" spans="1:30" ht="15" customHeight="1">
      <c r="A12" s="15" t="s">
        <v>10</v>
      </c>
      <c r="B12" s="29">
        <f>'Расчет дотаций'!AM15</f>
        <v>3683.3000000000029</v>
      </c>
      <c r="C12" s="33">
        <f>'Расчет дотаций'!B15-1</f>
        <v>0</v>
      </c>
      <c r="D12" s="33">
        <f>C12*'Расчет дотаций'!C15</f>
        <v>0</v>
      </c>
      <c r="E12" s="32">
        <f t="shared" si="0"/>
        <v>0</v>
      </c>
      <c r="F12" s="33">
        <f>'Расчет дотаций'!F15-1</f>
        <v>0.10177283739489806</v>
      </c>
      <c r="G12" s="33">
        <f>F12*'Расчет дотаций'!G15</f>
        <v>1.526592560923471</v>
      </c>
      <c r="H12" s="32">
        <f t="shared" si="1"/>
        <v>1150.4352901867926</v>
      </c>
      <c r="I12" s="33">
        <f>'Расчет дотаций'!J15-1</f>
        <v>8.1666666666666776E-2</v>
      </c>
      <c r="J12" s="33">
        <f>I12*'Расчет дотаций'!K15</f>
        <v>1.6333333333333355</v>
      </c>
      <c r="K12" s="32">
        <f t="shared" si="2"/>
        <v>1230.874796198679</v>
      </c>
      <c r="L12" s="33">
        <f>'Расчет дотаций'!N15-1</f>
        <v>2.8100183262064649E-2</v>
      </c>
      <c r="M12" s="33">
        <f>L12*'Расчет дотаций'!O15</f>
        <v>0.42150274893096973</v>
      </c>
      <c r="N12" s="32">
        <f t="shared" si="3"/>
        <v>317.6431286862794</v>
      </c>
      <c r="O12" s="4" t="s">
        <v>89</v>
      </c>
      <c r="P12" s="4" t="s">
        <v>89</v>
      </c>
      <c r="Q12" s="4" t="s">
        <v>89</v>
      </c>
      <c r="R12" s="4" t="s">
        <v>89</v>
      </c>
      <c r="S12" s="4" t="s">
        <v>89</v>
      </c>
      <c r="T12" s="4" t="s">
        <v>89</v>
      </c>
      <c r="U12" s="4" t="s">
        <v>89</v>
      </c>
      <c r="V12" s="4" t="s">
        <v>89</v>
      </c>
      <c r="W12" s="4" t="s">
        <v>89</v>
      </c>
      <c r="X12" s="33">
        <f>'Расчет дотаций'!AD15-1</f>
        <v>3.9308176100628867E-2</v>
      </c>
      <c r="Y12" s="33">
        <f>X12*'Расчет дотаций'!AE15</f>
        <v>0.66823899371069073</v>
      </c>
      <c r="Z12" s="32">
        <f t="shared" si="4"/>
        <v>503.58277665040151</v>
      </c>
      <c r="AA12" s="33">
        <f>'Расчет дотаций'!AH15-1</f>
        <v>0.21265306122448968</v>
      </c>
      <c r="AB12" s="33">
        <f>AA12*'Расчет дотаций'!AI15</f>
        <v>0.63795918367346904</v>
      </c>
      <c r="AC12" s="32">
        <f t="shared" si="5"/>
        <v>480.76400827785051</v>
      </c>
      <c r="AD12" s="31">
        <f t="shared" si="6"/>
        <v>4.8876268205719358</v>
      </c>
    </row>
    <row r="13" spans="1:30" ht="15" customHeight="1">
      <c r="A13" s="15" t="s">
        <v>11</v>
      </c>
      <c r="B13" s="29">
        <f>'Расчет дотаций'!AM16</f>
        <v>9072.6999999999971</v>
      </c>
      <c r="C13" s="33">
        <f>'Расчет дотаций'!B16-1</f>
        <v>0</v>
      </c>
      <c r="D13" s="33">
        <f>C13*'Расчет дотаций'!C16</f>
        <v>0</v>
      </c>
      <c r="E13" s="32">
        <f t="shared" si="0"/>
        <v>0</v>
      </c>
      <c r="F13" s="33">
        <f>'Расчет дотаций'!F16-1</f>
        <v>0.13471507013001793</v>
      </c>
      <c r="G13" s="33">
        <f>F13*'Расчет дотаций'!G16</f>
        <v>2.0207260519502688</v>
      </c>
      <c r="H13" s="32">
        <f t="shared" si="1"/>
        <v>3075.2252616296905</v>
      </c>
      <c r="I13" s="33">
        <f>'Расчет дотаций'!J16-1</f>
        <v>0.10333333333333328</v>
      </c>
      <c r="J13" s="33">
        <f>I13*'Расчет дотаций'!K16</f>
        <v>2.0666666666666655</v>
      </c>
      <c r="K13" s="32">
        <f t="shared" si="2"/>
        <v>3145.1396069088578</v>
      </c>
      <c r="L13" s="33">
        <f>'Расчет дотаций'!N16-1</f>
        <v>2.7138272638481897E-2</v>
      </c>
      <c r="M13" s="33">
        <f>L13*'Расчет дотаций'!O16</f>
        <v>0.40707408957722846</v>
      </c>
      <c r="N13" s="32">
        <f t="shared" si="3"/>
        <v>619.50234293985784</v>
      </c>
      <c r="O13" s="4" t="s">
        <v>89</v>
      </c>
      <c r="P13" s="4" t="s">
        <v>89</v>
      </c>
      <c r="Q13" s="4" t="s">
        <v>89</v>
      </c>
      <c r="R13" s="4" t="s">
        <v>89</v>
      </c>
      <c r="S13" s="4" t="s">
        <v>89</v>
      </c>
      <c r="T13" s="4" t="s">
        <v>89</v>
      </c>
      <c r="U13" s="4" t="s">
        <v>89</v>
      </c>
      <c r="V13" s="4" t="s">
        <v>89</v>
      </c>
      <c r="W13" s="4" t="s">
        <v>89</v>
      </c>
      <c r="X13" s="33">
        <f>'Расчет дотаций'!AD16-1</f>
        <v>4.5848822800495626E-2</v>
      </c>
      <c r="Y13" s="33">
        <f>X13*'Расчет дотаций'!AE16</f>
        <v>0.77942998760842563</v>
      </c>
      <c r="Z13" s="32">
        <f t="shared" si="4"/>
        <v>1186.1690926643907</v>
      </c>
      <c r="AA13" s="33">
        <f>'Расчет дотаций'!AH16-1</f>
        <v>0.22925373134328364</v>
      </c>
      <c r="AB13" s="33">
        <f>AA13*'Расчет дотаций'!AI16</f>
        <v>0.68776119402985092</v>
      </c>
      <c r="AC13" s="32">
        <f t="shared" si="5"/>
        <v>1046.6636958571999</v>
      </c>
      <c r="AD13" s="31">
        <f t="shared" si="6"/>
        <v>5.9616579898324398</v>
      </c>
    </row>
    <row r="14" spans="1:30" ht="15" customHeight="1">
      <c r="A14" s="15" t="s">
        <v>12</v>
      </c>
      <c r="B14" s="29">
        <f>'Расчет дотаций'!AM17</f>
        <v>15196.899999999994</v>
      </c>
      <c r="C14" s="33">
        <f>'Расчет дотаций'!B17-1</f>
        <v>0</v>
      </c>
      <c r="D14" s="33">
        <f>C14*'Расчет дотаций'!C17</f>
        <v>0</v>
      </c>
      <c r="E14" s="32">
        <f t="shared" si="0"/>
        <v>0</v>
      </c>
      <c r="F14" s="33">
        <f>'Расчет дотаций'!F17-1</f>
        <v>0.13522892735803271</v>
      </c>
      <c r="G14" s="33">
        <f>F14*'Расчет дотаций'!G17</f>
        <v>2.0284339103704907</v>
      </c>
      <c r="H14" s="32">
        <f t="shared" si="1"/>
        <v>3989.8987870549336</v>
      </c>
      <c r="I14" s="33">
        <f>'Расчет дотаций'!J17-1</f>
        <v>0.29266666666666663</v>
      </c>
      <c r="J14" s="33">
        <f>I14*'Расчет дотаций'!K17</f>
        <v>5.8533333333333326</v>
      </c>
      <c r="K14" s="32">
        <f t="shared" si="2"/>
        <v>11513.418035211835</v>
      </c>
      <c r="L14" s="33">
        <f>'Расчет дотаций'!N17-1</f>
        <v>-0.18842416561047737</v>
      </c>
      <c r="M14" s="33">
        <f>L14*'Расчет дотаций'!O17</f>
        <v>-2.8263624841571606</v>
      </c>
      <c r="N14" s="32">
        <f t="shared" si="3"/>
        <v>-5559.4122094204749</v>
      </c>
      <c r="O14" s="4" t="s">
        <v>89</v>
      </c>
      <c r="P14" s="4" t="s">
        <v>89</v>
      </c>
      <c r="Q14" s="4" t="s">
        <v>89</v>
      </c>
      <c r="R14" s="4" t="s">
        <v>89</v>
      </c>
      <c r="S14" s="4" t="s">
        <v>89</v>
      </c>
      <c r="T14" s="4" t="s">
        <v>89</v>
      </c>
      <c r="U14" s="4" t="s">
        <v>89</v>
      </c>
      <c r="V14" s="4" t="s">
        <v>89</v>
      </c>
      <c r="W14" s="4" t="s">
        <v>89</v>
      </c>
      <c r="X14" s="33">
        <f>'Расчет дотаций'!AD17-1</f>
        <v>0.11650485436893199</v>
      </c>
      <c r="Y14" s="33">
        <f>X14*'Расчет дотаций'!AE17</f>
        <v>1.9805825242718438</v>
      </c>
      <c r="Z14" s="32">
        <f t="shared" si="4"/>
        <v>3895.7758351668845</v>
      </c>
      <c r="AA14" s="33">
        <f>'Расчет дотаций'!AH17-1</f>
        <v>0.22999999999999998</v>
      </c>
      <c r="AB14" s="33">
        <f>AA14*'Расчет дотаций'!AI17</f>
        <v>0.69</v>
      </c>
      <c r="AC14" s="32">
        <f t="shared" si="5"/>
        <v>1357.2195519868167</v>
      </c>
      <c r="AD14" s="31">
        <f t="shared" si="6"/>
        <v>7.7259872838185064</v>
      </c>
    </row>
    <row r="15" spans="1:30" ht="15" customHeight="1">
      <c r="A15" s="15" t="s">
        <v>13</v>
      </c>
      <c r="B15" s="29">
        <f>'Расчет дотаций'!AM18</f>
        <v>8026.8999999999942</v>
      </c>
      <c r="C15" s="33">
        <f>'Расчет дотаций'!B18-1</f>
        <v>0</v>
      </c>
      <c r="D15" s="33">
        <f>C15*'Расчет дотаций'!C18</f>
        <v>0</v>
      </c>
      <c r="E15" s="32">
        <f t="shared" si="0"/>
        <v>0</v>
      </c>
      <c r="F15" s="33">
        <f>'Расчет дотаций'!F18-1</f>
        <v>0.12099024390243907</v>
      </c>
      <c r="G15" s="33">
        <f>F15*'Расчет дотаций'!G18</f>
        <v>1.814853658536586</v>
      </c>
      <c r="H15" s="32">
        <f t="shared" si="1"/>
        <v>2378.506456206549</v>
      </c>
      <c r="I15" s="33">
        <f>'Расчет дотаций'!J18-1</f>
        <v>0.12000000000000011</v>
      </c>
      <c r="J15" s="33">
        <f>I15*'Расчет дотаций'!K18</f>
        <v>2.4000000000000021</v>
      </c>
      <c r="K15" s="32">
        <f t="shared" si="2"/>
        <v>3145.3861131143353</v>
      </c>
      <c r="L15" s="33">
        <f>'Расчет дотаций'!N18-1</f>
        <v>5.6816207387844431E-2</v>
      </c>
      <c r="M15" s="33">
        <f>L15*'Расчет дотаций'!O18</f>
        <v>0.85224311081766646</v>
      </c>
      <c r="N15" s="32">
        <f t="shared" si="3"/>
        <v>1116.9306857346862</v>
      </c>
      <c r="O15" s="4" t="s">
        <v>89</v>
      </c>
      <c r="P15" s="4" t="s">
        <v>89</v>
      </c>
      <c r="Q15" s="4" t="s">
        <v>89</v>
      </c>
      <c r="R15" s="4" t="s">
        <v>89</v>
      </c>
      <c r="S15" s="4" t="s">
        <v>89</v>
      </c>
      <c r="T15" s="4" t="s">
        <v>89</v>
      </c>
      <c r="U15" s="4" t="s">
        <v>89</v>
      </c>
      <c r="V15" s="4" t="s">
        <v>89</v>
      </c>
      <c r="W15" s="4" t="s">
        <v>89</v>
      </c>
      <c r="X15" s="33">
        <f>'Расчет дотаций'!AD18-1</f>
        <v>2.2047244094488105E-2</v>
      </c>
      <c r="Y15" s="33">
        <f>X15*'Расчет дотаций'!AE18</f>
        <v>0.37480314960629779</v>
      </c>
      <c r="Z15" s="32">
        <f t="shared" si="4"/>
        <v>491.20859246798437</v>
      </c>
      <c r="AA15" s="33">
        <f>'Расчет дотаций'!AH18-1</f>
        <v>0.22760147601476</v>
      </c>
      <c r="AB15" s="33">
        <f>AA15*'Расчет дотаций'!AI18</f>
        <v>0.68280442804427999</v>
      </c>
      <c r="AC15" s="32">
        <f t="shared" si="5"/>
        <v>894.86815247643858</v>
      </c>
      <c r="AD15" s="31">
        <f t="shared" si="6"/>
        <v>6.1247043470048332</v>
      </c>
    </row>
    <row r="16" spans="1:30" ht="15" customHeight="1">
      <c r="A16" s="15" t="s">
        <v>14</v>
      </c>
      <c r="B16" s="29">
        <f>'Расчет дотаций'!AM19</f>
        <v>-1287.8000000000029</v>
      </c>
      <c r="C16" s="33">
        <f>'Расчет дотаций'!B19-1</f>
        <v>0</v>
      </c>
      <c r="D16" s="33">
        <f>C16*'Расчет дотаций'!C19</f>
        <v>0</v>
      </c>
      <c r="E16" s="32">
        <f t="shared" si="0"/>
        <v>0</v>
      </c>
      <c r="F16" s="33">
        <f>'Расчет дотаций'!F19-1</f>
        <v>0.10508201438848919</v>
      </c>
      <c r="G16" s="33">
        <f>F16*'Расчет дотаций'!G19</f>
        <v>1.5762302158273378</v>
      </c>
      <c r="H16" s="32">
        <f t="shared" si="1"/>
        <v>1373.2206716128765</v>
      </c>
      <c r="I16" s="33">
        <f>'Расчет дотаций'!J19-1</f>
        <v>0.22299999999999986</v>
      </c>
      <c r="J16" s="33">
        <f>I16*'Расчет дотаций'!K19</f>
        <v>4.4599999999999973</v>
      </c>
      <c r="K16" s="32">
        <f t="shared" si="2"/>
        <v>3885.5772043290899</v>
      </c>
      <c r="L16" s="33">
        <f>'Расчет дотаций'!N19-1</f>
        <v>-0.56213442791174961</v>
      </c>
      <c r="M16" s="33">
        <f>L16*'Расчет дотаций'!O19</f>
        <v>-8.4320164186762447</v>
      </c>
      <c r="N16" s="32">
        <f t="shared" si="3"/>
        <v>-7346.0203549186199</v>
      </c>
      <c r="O16" s="4" t="s">
        <v>89</v>
      </c>
      <c r="P16" s="4" t="s">
        <v>89</v>
      </c>
      <c r="Q16" s="4" t="s">
        <v>89</v>
      </c>
      <c r="R16" s="4" t="s">
        <v>89</v>
      </c>
      <c r="S16" s="4" t="s">
        <v>89</v>
      </c>
      <c r="T16" s="4" t="s">
        <v>89</v>
      </c>
      <c r="U16" s="4" t="s">
        <v>89</v>
      </c>
      <c r="V16" s="4" t="s">
        <v>89</v>
      </c>
      <c r="W16" s="4" t="s">
        <v>89</v>
      </c>
      <c r="X16" s="33">
        <f>'Расчет дотаций'!AD19-1</f>
        <v>1.1623811201127099E-2</v>
      </c>
      <c r="Y16" s="33">
        <f>X16*'Расчет дотаций'!AE19</f>
        <v>0.19760479041916068</v>
      </c>
      <c r="Z16" s="32">
        <f t="shared" si="4"/>
        <v>172.15441011634945</v>
      </c>
      <c r="AA16" s="33">
        <f>'Расчет дотаций'!AH19-1</f>
        <v>0.24</v>
      </c>
      <c r="AB16" s="33">
        <f>AA16*'Расчет дотаций'!AI19</f>
        <v>0.72</v>
      </c>
      <c r="AC16" s="32">
        <f t="shared" si="5"/>
        <v>627.26806886030181</v>
      </c>
      <c r="AD16" s="31">
        <f t="shared" si="6"/>
        <v>-1.478181412429749</v>
      </c>
    </row>
    <row r="17" spans="1:30" ht="15" customHeight="1">
      <c r="A17" s="16" t="s">
        <v>17</v>
      </c>
      <c r="B17" s="28">
        <f>SUM(B18:B44)</f>
        <v>157248.30000000002</v>
      </c>
      <c r="C17" s="28"/>
      <c r="D17" s="28"/>
      <c r="E17" s="28">
        <f>SUM(E18:E44)</f>
        <v>0</v>
      </c>
      <c r="F17" s="28"/>
      <c r="G17" s="28"/>
      <c r="H17" s="28">
        <f>SUM(H18:H44)</f>
        <v>33777.32718604961</v>
      </c>
      <c r="I17" s="28"/>
      <c r="J17" s="28"/>
      <c r="K17" s="28">
        <f>SUM(K18:K44)</f>
        <v>69645.949385228654</v>
      </c>
      <c r="L17" s="28"/>
      <c r="M17" s="28"/>
      <c r="N17" s="28">
        <f>SUM(N18:N44)</f>
        <v>-12310.638826063128</v>
      </c>
      <c r="O17" s="28"/>
      <c r="P17" s="28"/>
      <c r="Q17" s="28">
        <f>SUM(Q18:Q44)</f>
        <v>50456.976421809733</v>
      </c>
      <c r="R17" s="28"/>
      <c r="S17" s="28"/>
      <c r="T17" s="28">
        <f>SUM(T18:T44)</f>
        <v>20.390578686320268</v>
      </c>
      <c r="U17" s="28"/>
      <c r="V17" s="28"/>
      <c r="W17" s="28">
        <f>SUM(W18:W44)</f>
        <v>-10945.963366381713</v>
      </c>
      <c r="X17" s="28"/>
      <c r="Y17" s="28"/>
      <c r="Z17" s="28">
        <f>SUM(Z18:Z44)</f>
        <v>11083.600259452382</v>
      </c>
      <c r="AA17" s="28"/>
      <c r="AB17" s="28"/>
      <c r="AC17" s="28">
        <f>SUM(AC18:AC44)</f>
        <v>15520.658361218138</v>
      </c>
      <c r="AD17" s="28"/>
    </row>
    <row r="18" spans="1:30" ht="15" customHeight="1">
      <c r="A18" s="17" t="s">
        <v>0</v>
      </c>
      <c r="B18" s="29">
        <f>'Расчет дотаций'!AM21</f>
        <v>753.80000000000291</v>
      </c>
      <c r="C18" s="33">
        <f>'Расчет дотаций'!B21-1</f>
        <v>0</v>
      </c>
      <c r="D18" s="33">
        <f>C18*'Расчет дотаций'!C21</f>
        <v>0</v>
      </c>
      <c r="E18" s="32">
        <f t="shared" si="0"/>
        <v>0</v>
      </c>
      <c r="F18" s="33">
        <f>'Расчет дотаций'!F21-1</f>
        <v>0.200596</v>
      </c>
      <c r="G18" s="33">
        <f>F18*'Расчет дотаций'!G21</f>
        <v>2.00596</v>
      </c>
      <c r="H18" s="32">
        <f t="shared" si="1"/>
        <v>938.16958573841055</v>
      </c>
      <c r="I18" s="33">
        <f>'Расчет дотаций'!J21-1</f>
        <v>0.2496666666666667</v>
      </c>
      <c r="J18" s="33">
        <f>I18*'Расчет дотаций'!K21</f>
        <v>3.7450000000000006</v>
      </c>
      <c r="K18" s="32">
        <f t="shared" si="2"/>
        <v>1751.5030701461385</v>
      </c>
      <c r="L18" s="33">
        <f>'Расчет дотаций'!N21-1</f>
        <v>-0.82742390963288359</v>
      </c>
      <c r="M18" s="33">
        <f>L18*'Расчет дотаций'!O21</f>
        <v>-4.1371195481644181</v>
      </c>
      <c r="N18" s="32">
        <f t="shared" si="3"/>
        <v>-1934.89388255583</v>
      </c>
      <c r="O18" s="33">
        <f>'Расчет дотаций'!R21-1</f>
        <v>0.30000000000000004</v>
      </c>
      <c r="P18" s="33">
        <f>O18*'Расчет дотаций'!S21</f>
        <v>3.0000000000000004</v>
      </c>
      <c r="Q18" s="32">
        <f>$B18*P18/$AD18</f>
        <v>1403.0732204107921</v>
      </c>
      <c r="R18" s="33">
        <f>'Расчет дотаций'!V21-1</f>
        <v>-4.8805236118982687E-2</v>
      </c>
      <c r="S18" s="33">
        <f>R18*'Расчет дотаций'!W21</f>
        <v>-0.48805236118982687</v>
      </c>
      <c r="T18" s="32">
        <f>$B18*S18/$AD18</f>
        <v>-228.25773271456711</v>
      </c>
      <c r="U18" s="33">
        <f>'Расчет дотаций'!Z21-1</f>
        <v>-0.40235794944091996</v>
      </c>
      <c r="V18" s="33">
        <f>U18*'Расчет дотаций'!AA21</f>
        <v>-4.0235794944091996</v>
      </c>
      <c r="W18" s="32">
        <f>$B18*V18/$AD18</f>
        <v>-1881.7922129331803</v>
      </c>
      <c r="X18" s="33">
        <f>'Расчет дотаций'!AD21-1</f>
        <v>6.4128256513026116E-2</v>
      </c>
      <c r="Y18" s="33">
        <f>X18*'Расчет дотаций'!AE21</f>
        <v>0.76953907815631339</v>
      </c>
      <c r="Z18" s="32">
        <f t="shared" si="4"/>
        <v>359.90655754024357</v>
      </c>
      <c r="AA18" s="33">
        <f>'Расчет дотаций'!AH21-1</f>
        <v>0.24666666666666659</v>
      </c>
      <c r="AB18" s="33">
        <f>AA18*'Расчет дотаций'!AI21</f>
        <v>0.73999999999999977</v>
      </c>
      <c r="AC18" s="32">
        <f t="shared" si="5"/>
        <v>346.09139436799518</v>
      </c>
      <c r="AD18" s="31">
        <f>D18+G18+J18+M18+P18+S18+V18+Y18+AB18</f>
        <v>1.6117476743928703</v>
      </c>
    </row>
    <row r="19" spans="1:30" ht="15" customHeight="1">
      <c r="A19" s="17" t="s">
        <v>18</v>
      </c>
      <c r="B19" s="29">
        <f>'Расчет дотаций'!AM22</f>
        <v>7932.6999999999971</v>
      </c>
      <c r="C19" s="33">
        <f>'Расчет дотаций'!B22-1</f>
        <v>0</v>
      </c>
      <c r="D19" s="33">
        <f>C19*'Расчет дотаций'!C22</f>
        <v>0</v>
      </c>
      <c r="E19" s="32">
        <f t="shared" si="0"/>
        <v>0</v>
      </c>
      <c r="F19" s="33">
        <f>'Расчет дотаций'!F22-1</f>
        <v>0.13358919403877789</v>
      </c>
      <c r="G19" s="33">
        <f>F19*'Расчет дотаций'!G22</f>
        <v>1.3358919403877789</v>
      </c>
      <c r="H19" s="32">
        <f t="shared" si="1"/>
        <v>1112.0114397834568</v>
      </c>
      <c r="I19" s="33">
        <f>'Расчет дотаций'!J22-1</f>
        <v>0.27266666666666661</v>
      </c>
      <c r="J19" s="33">
        <f>I19*'Расчет дотаций'!K22</f>
        <v>4.089999999999999</v>
      </c>
      <c r="K19" s="32">
        <f t="shared" si="2"/>
        <v>3404.5618894849531</v>
      </c>
      <c r="L19" s="33">
        <f>'Расчет дотаций'!N22-1</f>
        <v>9.3005123635553577E-2</v>
      </c>
      <c r="M19" s="33">
        <f>L19*'Расчет дотаций'!O22</f>
        <v>0.46502561817776789</v>
      </c>
      <c r="N19" s="32">
        <f t="shared" si="3"/>
        <v>387.09254212278978</v>
      </c>
      <c r="O19" s="33">
        <f>'Расчет дотаций'!R22-1</f>
        <v>0.23860962566844912</v>
      </c>
      <c r="P19" s="33">
        <f>O19*'Расчет дотаций'!S22</f>
        <v>2.3860962566844912</v>
      </c>
      <c r="Q19" s="32">
        <f t="shared" ref="Q19:Q44" si="7">$B19*P19/$AD19</f>
        <v>1986.2132958803734</v>
      </c>
      <c r="R19" s="33">
        <f>'Расчет дотаций'!V22-1</f>
        <v>1.1094674556213491E-3</v>
      </c>
      <c r="S19" s="33">
        <f>R19*'Расчет дотаций'!W22</f>
        <v>1.1094674556213491E-2</v>
      </c>
      <c r="T19" s="32">
        <f t="shared" ref="T19:T44" si="8">$B19*S19/$AD19</f>
        <v>9.235331581986026</v>
      </c>
      <c r="U19" s="33">
        <f>'Расчет дотаций'!Z22-1</f>
        <v>-1.6347154109079831E-3</v>
      </c>
      <c r="V19" s="33">
        <f>U19*'Расчет дотаций'!AA22</f>
        <v>-1.6347154109079831E-2</v>
      </c>
      <c r="W19" s="32">
        <f t="shared" ref="W19:W44" si="9">$B19*V19/$AD19</f>
        <v>-13.60755449420796</v>
      </c>
      <c r="X19" s="33">
        <f>'Расчет дотаций'!AD22-1</f>
        <v>4.1501976284584963E-2</v>
      </c>
      <c r="Y19" s="33">
        <f>X19*'Расчет дотаций'!AE22</f>
        <v>0.49802371541501955</v>
      </c>
      <c r="Z19" s="32">
        <f t="shared" si="4"/>
        <v>414.56052849918728</v>
      </c>
      <c r="AA19" s="33">
        <f>'Расчет дотаций'!AH22-1</f>
        <v>0.25333333333333341</v>
      </c>
      <c r="AB19" s="33">
        <f>AA19*'Расчет дотаций'!AI22</f>
        <v>0.76000000000000023</v>
      </c>
      <c r="AC19" s="32">
        <f t="shared" si="5"/>
        <v>632.6325271414587</v>
      </c>
      <c r="AD19" s="31">
        <f t="shared" ref="AD19:AD43" si="10">D19+G19+J19+M19+P19+S19+V19+Y19+AB19</f>
        <v>9.5297850511121904</v>
      </c>
    </row>
    <row r="20" spans="1:30" ht="15" customHeight="1">
      <c r="A20" s="17" t="s">
        <v>19</v>
      </c>
      <c r="B20" s="29">
        <f>'Расчет дотаций'!AM23</f>
        <v>4244.3000000000029</v>
      </c>
      <c r="C20" s="33">
        <f>'Расчет дотаций'!B23-1</f>
        <v>0</v>
      </c>
      <c r="D20" s="33">
        <f>C20*'Расчет дотаций'!C23</f>
        <v>0</v>
      </c>
      <c r="E20" s="32">
        <f t="shared" si="0"/>
        <v>0</v>
      </c>
      <c r="F20" s="33">
        <f>'Расчет дотаций'!F23-1</f>
        <v>0.19829357798165126</v>
      </c>
      <c r="G20" s="33">
        <f>F20*'Расчет дотаций'!G23</f>
        <v>1.9829357798165126</v>
      </c>
      <c r="H20" s="32">
        <f t="shared" si="1"/>
        <v>1095.9145657595036</v>
      </c>
      <c r="I20" s="33">
        <f>'Расчет дотаций'!J23-1</f>
        <v>0.23599999999999999</v>
      </c>
      <c r="J20" s="33">
        <f>I20*'Расчет дотаций'!K23</f>
        <v>3.54</v>
      </c>
      <c r="K20" s="32">
        <f t="shared" si="2"/>
        <v>1956.4615265289274</v>
      </c>
      <c r="L20" s="33">
        <f>'Расчет дотаций'!N23-1</f>
        <v>-0.41360249939918292</v>
      </c>
      <c r="M20" s="33">
        <f>L20*'Расчет дотаций'!O23</f>
        <v>-2.0680124969959146</v>
      </c>
      <c r="N20" s="32">
        <f t="shared" si="3"/>
        <v>-1142.9341488004309</v>
      </c>
      <c r="O20" s="33">
        <f>'Расчет дотаций'!R23-1</f>
        <v>0.21242187499999998</v>
      </c>
      <c r="P20" s="33">
        <f>O20*'Расчет дотаций'!S23</f>
        <v>2.1242187499999998</v>
      </c>
      <c r="Q20" s="32">
        <f t="shared" si="7"/>
        <v>1173.9978130808952</v>
      </c>
      <c r="R20" s="33">
        <f>'Расчет дотаций'!V23-1</f>
        <v>3.022609783468555E-2</v>
      </c>
      <c r="S20" s="33">
        <f>R20*'Расчет дотаций'!W23</f>
        <v>0.3022609783468555</v>
      </c>
      <c r="T20" s="32">
        <f t="shared" si="8"/>
        <v>167.05140539734913</v>
      </c>
      <c r="U20" s="33">
        <f>'Расчет дотаций'!Z23-1</f>
        <v>-2.074120455523909E-3</v>
      </c>
      <c r="V20" s="33">
        <f>U20*'Расчет дотаций'!AA23</f>
        <v>-2.074120455523909E-2</v>
      </c>
      <c r="W20" s="32">
        <f t="shared" si="9"/>
        <v>-11.463098510223675</v>
      </c>
      <c r="X20" s="33">
        <f>'Расчет дотаций'!AD23-1</f>
        <v>9.1254752851710919E-2</v>
      </c>
      <c r="Y20" s="33">
        <f>X20*'Расчет дотаций'!AE23</f>
        <v>1.095057034220531</v>
      </c>
      <c r="Z20" s="32">
        <f t="shared" si="4"/>
        <v>605.20817988907902</v>
      </c>
      <c r="AA20" s="33">
        <f>'Расчет дотаций'!AH23-1</f>
        <v>0.24129032258064509</v>
      </c>
      <c r="AB20" s="33">
        <f>AA20*'Расчет дотаций'!AI23</f>
        <v>0.72387096774193527</v>
      </c>
      <c r="AC20" s="32">
        <f t="shared" si="5"/>
        <v>400.06375665490356</v>
      </c>
      <c r="AD20" s="31">
        <f t="shared" si="10"/>
        <v>7.6795898085746801</v>
      </c>
    </row>
    <row r="21" spans="1:30" ht="15" customHeight="1">
      <c r="A21" s="17" t="s">
        <v>20</v>
      </c>
      <c r="B21" s="29">
        <f>'Расчет дотаций'!AM24</f>
        <v>3384.6999999999971</v>
      </c>
      <c r="C21" s="33">
        <f>'Расчет дотаций'!B24-1</f>
        <v>0</v>
      </c>
      <c r="D21" s="33">
        <f>C21*'Расчет дотаций'!C24</f>
        <v>0</v>
      </c>
      <c r="E21" s="32">
        <f t="shared" si="0"/>
        <v>0</v>
      </c>
      <c r="F21" s="33">
        <f>'Расчет дотаций'!F24-1</f>
        <v>0.20592026215182946</v>
      </c>
      <c r="G21" s="33">
        <f>F21*'Расчет дотаций'!G24</f>
        <v>2.0592026215182946</v>
      </c>
      <c r="H21" s="32">
        <f t="shared" si="1"/>
        <v>1271.3986413960204</v>
      </c>
      <c r="I21" s="33">
        <f>'Расчет дотаций'!J24-1</f>
        <v>0.30000000000000004</v>
      </c>
      <c r="J21" s="33">
        <f>I21*'Расчет дотаций'!K24</f>
        <v>4.5000000000000009</v>
      </c>
      <c r="K21" s="32">
        <f t="shared" si="2"/>
        <v>2778.4025848139509</v>
      </c>
      <c r="L21" s="33">
        <f>'Расчет дотаций'!N24-1</f>
        <v>-0.20570884871550899</v>
      </c>
      <c r="M21" s="33">
        <f>L21*'Расчет дотаций'!O24</f>
        <v>-1.0285442435775449</v>
      </c>
      <c r="N21" s="32">
        <f t="shared" si="3"/>
        <v>-635.04666332252452</v>
      </c>
      <c r="O21" s="33">
        <f>'Расчет дотаций'!R24-1</f>
        <v>0.24572580645161279</v>
      </c>
      <c r="P21" s="33">
        <f>O21*'Расчет дотаций'!S24</f>
        <v>2.4572580645161279</v>
      </c>
      <c r="Q21" s="32">
        <f t="shared" si="7"/>
        <v>1517.1671462236743</v>
      </c>
      <c r="R21" s="33">
        <f>'Расчет дотаций'!V24-1</f>
        <v>-0.2922859950805381</v>
      </c>
      <c r="S21" s="33">
        <f>R21*'Расчет дотаций'!W24</f>
        <v>-2.922859950805381</v>
      </c>
      <c r="T21" s="32">
        <f t="shared" si="8"/>
        <v>-1804.6403649704102</v>
      </c>
      <c r="U21" s="33">
        <f>'Расчет дотаций'!Z24-1</f>
        <v>-6.8544738708336439E-2</v>
      </c>
      <c r="V21" s="33">
        <f>U21*'Расчет дотаций'!AA24</f>
        <v>-0.68544738708336439</v>
      </c>
      <c r="W21" s="32">
        <f t="shared" si="9"/>
        <v>-423.21084267253065</v>
      </c>
      <c r="X21" s="33">
        <f>'Расчет дотаций'!AD24-1</f>
        <v>3.3820840950639752E-2</v>
      </c>
      <c r="Y21" s="33">
        <f>X21*'Расчет дотаций'!AE24</f>
        <v>0.40585009140767703</v>
      </c>
      <c r="Z21" s="32">
        <f t="shared" si="4"/>
        <v>250.58109844757064</v>
      </c>
      <c r="AA21" s="33">
        <f>'Расчет дотаций'!AH24-1</f>
        <v>0.23217391304347812</v>
      </c>
      <c r="AB21" s="33">
        <f>AA21*'Расчет дотаций'!AI24</f>
        <v>0.69652173913043436</v>
      </c>
      <c r="AC21" s="32">
        <f t="shared" si="5"/>
        <v>430.04840008424594</v>
      </c>
      <c r="AD21" s="31">
        <f t="shared" si="10"/>
        <v>5.481980935106245</v>
      </c>
    </row>
    <row r="22" spans="1:30" ht="15" customHeight="1">
      <c r="A22" s="17" t="s">
        <v>21</v>
      </c>
      <c r="B22" s="29">
        <f>'Расчет дотаций'!AM25</f>
        <v>6336</v>
      </c>
      <c r="C22" s="33">
        <f>'Расчет дотаций'!B25-1</f>
        <v>0</v>
      </c>
      <c r="D22" s="33">
        <f>C22*'Расчет дотаций'!C25</f>
        <v>0</v>
      </c>
      <c r="E22" s="32">
        <f t="shared" si="0"/>
        <v>0</v>
      </c>
      <c r="F22" s="33">
        <f>'Расчет дотаций'!F25-1</f>
        <v>0.13868711933228073</v>
      </c>
      <c r="G22" s="33">
        <f>F22*'Расчет дотаций'!G25</f>
        <v>1.3868711933228073</v>
      </c>
      <c r="H22" s="32">
        <f t="shared" si="1"/>
        <v>921.36620365674241</v>
      </c>
      <c r="I22" s="33">
        <f>'Расчет дотаций'!J25-1</f>
        <v>0.28716666666666657</v>
      </c>
      <c r="J22" s="33">
        <f>I22*'Расчет дотаций'!K25</f>
        <v>4.3074999999999983</v>
      </c>
      <c r="K22" s="32">
        <f t="shared" si="2"/>
        <v>2861.6824268608511</v>
      </c>
      <c r="L22" s="33">
        <f>'Расчет дотаций'!N25-1</f>
        <v>0.15396659707724436</v>
      </c>
      <c r="M22" s="33">
        <f>L22*'Расчет дотаций'!O25</f>
        <v>0.7698329853862218</v>
      </c>
      <c r="N22" s="32">
        <f t="shared" si="3"/>
        <v>511.43761483402869</v>
      </c>
      <c r="O22" s="33">
        <f>'Расчет дотаций'!R25-1</f>
        <v>0.22517045454545448</v>
      </c>
      <c r="P22" s="33">
        <f>O22*'Расчет дотаций'!S25</f>
        <v>2.2517045454545448</v>
      </c>
      <c r="Q22" s="32">
        <f t="shared" si="7"/>
        <v>1495.9171974950607</v>
      </c>
      <c r="R22" s="33">
        <f>'Расчет дотаций'!V25-1</f>
        <v>1.0233450591621285E-3</v>
      </c>
      <c r="S22" s="33">
        <f>R22*'Расчет дотаций'!W25</f>
        <v>1.0233450591621285E-2</v>
      </c>
      <c r="T22" s="32">
        <f t="shared" si="8"/>
        <v>6.7985805511761868</v>
      </c>
      <c r="U22" s="33">
        <f>'Расчет дотаций'!Z25-1</f>
        <v>8.0855269068358382E-4</v>
      </c>
      <c r="V22" s="33">
        <f>U22*'Расчет дотаций'!AA25</f>
        <v>8.0855269068358382E-3</v>
      </c>
      <c r="W22" s="32">
        <f t="shared" si="9"/>
        <v>5.3716100432275571</v>
      </c>
      <c r="X22" s="33">
        <f>'Расчет дотаций'!AD25-1</f>
        <v>7.4372482181592758E-3</v>
      </c>
      <c r="Y22" s="33">
        <f>X22*'Расчет дотаций'!AE25</f>
        <v>8.924697861791131E-2</v>
      </c>
      <c r="Z22" s="32">
        <f t="shared" si="4"/>
        <v>59.291122544701807</v>
      </c>
      <c r="AA22" s="33">
        <f>'Расчет дотаций'!AH25-1</f>
        <v>0.23789473684210516</v>
      </c>
      <c r="AB22" s="33">
        <f>AA22*'Расчет дотаций'!AI25</f>
        <v>0.71368421052631548</v>
      </c>
      <c r="AC22" s="32">
        <f t="shared" si="5"/>
        <v>474.13524401421199</v>
      </c>
      <c r="AD22" s="31">
        <f t="shared" si="10"/>
        <v>9.5371588908062552</v>
      </c>
    </row>
    <row r="23" spans="1:30" ht="15" customHeight="1">
      <c r="A23" s="17" t="s">
        <v>22</v>
      </c>
      <c r="B23" s="29">
        <f>'Расчет дотаций'!AM26</f>
        <v>6490.1999999999971</v>
      </c>
      <c r="C23" s="33">
        <f>'Расчет дотаций'!B26-1</f>
        <v>0</v>
      </c>
      <c r="D23" s="33">
        <f>C23*'Расчет дотаций'!C26</f>
        <v>0</v>
      </c>
      <c r="E23" s="32">
        <f t="shared" si="0"/>
        <v>0</v>
      </c>
      <c r="F23" s="33">
        <f>'Расчет дотаций'!F26-1</f>
        <v>0.2051578436134045</v>
      </c>
      <c r="G23" s="33">
        <f>F23*'Расчет дотаций'!G26</f>
        <v>2.051578436134045</v>
      </c>
      <c r="H23" s="32">
        <f t="shared" si="1"/>
        <v>1540.7583032589466</v>
      </c>
      <c r="I23" s="33">
        <f>'Расчет дотаций'!J26-1</f>
        <v>0.30000000000000004</v>
      </c>
      <c r="J23" s="33">
        <f>I23*'Расчет дотаций'!K26</f>
        <v>4.5000000000000009</v>
      </c>
      <c r="K23" s="32">
        <f t="shared" si="2"/>
        <v>3379.5502246214141</v>
      </c>
      <c r="L23" s="33">
        <f>'Расчет дотаций'!N26-1</f>
        <v>-0.35813356850797728</v>
      </c>
      <c r="M23" s="33">
        <f>L23*'Расчет дотаций'!O26</f>
        <v>-1.7906678425398863</v>
      </c>
      <c r="N23" s="32">
        <f t="shared" si="3"/>
        <v>-1344.8115354395586</v>
      </c>
      <c r="O23" s="33">
        <f>'Расчет дотаций'!R26-1</f>
        <v>0.25279521674140493</v>
      </c>
      <c r="P23" s="33">
        <f>O23*'Расчет дотаций'!S26</f>
        <v>2.5279521674140493</v>
      </c>
      <c r="Q23" s="32">
        <f t="shared" si="7"/>
        <v>1898.5202922702972</v>
      </c>
      <c r="R23" s="33">
        <f>'Расчет дотаций'!V26-1</f>
        <v>1.0338708432991339E-2</v>
      </c>
      <c r="S23" s="33">
        <f>R23*'Расчет дотаций'!W26</f>
        <v>0.10338708432991339</v>
      </c>
      <c r="T23" s="32">
        <f t="shared" si="8"/>
        <v>77.644854237802619</v>
      </c>
      <c r="U23" s="33">
        <f>'Расчет дотаций'!Z26-1</f>
        <v>1.4281235849384899E-3</v>
      </c>
      <c r="V23" s="33">
        <f>U23*'Расчет дотаций'!AA26</f>
        <v>1.4281235849384899E-2</v>
      </c>
      <c r="W23" s="32">
        <f t="shared" si="9"/>
        <v>10.725367516146692</v>
      </c>
      <c r="X23" s="33">
        <f>'Расчет дотаций'!AD26-1</f>
        <v>4.7440112728980743E-2</v>
      </c>
      <c r="Y23" s="33">
        <f>X23*'Расчет дотаций'!AE26</f>
        <v>0.56928135274776892</v>
      </c>
      <c r="Z23" s="32">
        <f t="shared" si="4"/>
        <v>427.53664967811204</v>
      </c>
      <c r="AA23" s="33">
        <f>'Расчет дотаций'!AH26-1</f>
        <v>0.22204545454545443</v>
      </c>
      <c r="AB23" s="33">
        <f>AA23*'Расчет дотаций'!AI26</f>
        <v>0.6661363636363633</v>
      </c>
      <c r="AC23" s="32">
        <f t="shared" si="5"/>
        <v>500.27584385683622</v>
      </c>
      <c r="AD23" s="31">
        <f t="shared" si="10"/>
        <v>8.64194879757164</v>
      </c>
    </row>
    <row r="24" spans="1:30" ht="15" customHeight="1">
      <c r="A24" s="17" t="s">
        <v>23</v>
      </c>
      <c r="B24" s="29">
        <f>'Расчет дотаций'!AM27</f>
        <v>21046.799999999988</v>
      </c>
      <c r="C24" s="33">
        <f>'Расчет дотаций'!B27-1</f>
        <v>0</v>
      </c>
      <c r="D24" s="33">
        <f>C24*'Расчет дотаций'!C27</f>
        <v>0</v>
      </c>
      <c r="E24" s="32">
        <f t="shared" si="0"/>
        <v>0</v>
      </c>
      <c r="F24" s="33">
        <f>'Расчет дотаций'!F27-1</f>
        <v>0.20222487904205044</v>
      </c>
      <c r="G24" s="33">
        <f>F24*'Расчет дотаций'!G27</f>
        <v>2.0222487904205044</v>
      </c>
      <c r="H24" s="32">
        <f t="shared" si="1"/>
        <v>3681.2265678418526</v>
      </c>
      <c r="I24" s="33">
        <f>'Расчет дотаций'!J27-1</f>
        <v>0.21133333333333337</v>
      </c>
      <c r="J24" s="33">
        <f>I24*'Расчет дотаций'!K27</f>
        <v>3.1700000000000008</v>
      </c>
      <c r="K24" s="32">
        <f t="shared" si="2"/>
        <v>5770.5502287046165</v>
      </c>
      <c r="L24" s="33">
        <f>'Расчет дотаций'!N27-1</f>
        <v>0.20567192341570939</v>
      </c>
      <c r="M24" s="33">
        <f>L24*'Расчет дотаций'!O27</f>
        <v>1.028359617078547</v>
      </c>
      <c r="N24" s="32">
        <f t="shared" si="3"/>
        <v>1871.9876414899682</v>
      </c>
      <c r="O24" s="33">
        <f>'Расчет дотаций'!R27-1</f>
        <v>0.30000000000000004</v>
      </c>
      <c r="P24" s="33">
        <f>O24*'Расчет дотаций'!S27</f>
        <v>3.0000000000000004</v>
      </c>
      <c r="Q24" s="32">
        <f t="shared" si="7"/>
        <v>5461.088544515409</v>
      </c>
      <c r="R24" s="33">
        <f>'Расчет дотаций'!V27-1</f>
        <v>0.13048599714119313</v>
      </c>
      <c r="S24" s="33">
        <f>R24*'Расчет дотаций'!W27</f>
        <v>1.3048599714119313</v>
      </c>
      <c r="T24" s="32">
        <f t="shared" si="8"/>
        <v>2375.3186140248004</v>
      </c>
      <c r="U24" s="33">
        <f>'Расчет дотаций'!Z27-1</f>
        <v>1.5278316192735009E-3</v>
      </c>
      <c r="V24" s="33">
        <f>U24*'Расчет дотаций'!AA27</f>
        <v>1.5278316192735009E-2</v>
      </c>
      <c r="W24" s="32">
        <f t="shared" si="9"/>
        <v>27.812079179876473</v>
      </c>
      <c r="X24" s="33">
        <f>'Расчет дотаций'!AD27-1</f>
        <v>1.2195121951219523E-2</v>
      </c>
      <c r="Y24" s="33">
        <f>X24*'Расчет дотаций'!AE27</f>
        <v>0.14634146341463428</v>
      </c>
      <c r="Z24" s="32">
        <f t="shared" si="4"/>
        <v>266.39456314709332</v>
      </c>
      <c r="AA24" s="33">
        <f>'Расчет дотаций'!AH27-1</f>
        <v>0.29159420289855076</v>
      </c>
      <c r="AB24" s="33">
        <f>AA24*'Расчет дотаций'!AI27</f>
        <v>0.87478260869565228</v>
      </c>
      <c r="AC24" s="32">
        <f t="shared" si="5"/>
        <v>1592.4217610963772</v>
      </c>
      <c r="AD24" s="31">
        <f t="shared" si="10"/>
        <v>11.561870767214003</v>
      </c>
    </row>
    <row r="25" spans="1:30" ht="15" customHeight="1">
      <c r="A25" s="17" t="s">
        <v>24</v>
      </c>
      <c r="B25" s="29">
        <f>'Расчет дотаций'!AM28</f>
        <v>4244.5999999999985</v>
      </c>
      <c r="C25" s="33">
        <f>'Расчет дотаций'!B28-1</f>
        <v>0</v>
      </c>
      <c r="D25" s="33">
        <f>C25*'Расчет дотаций'!C28</f>
        <v>0</v>
      </c>
      <c r="E25" s="32">
        <f t="shared" si="0"/>
        <v>0</v>
      </c>
      <c r="F25" s="33">
        <f>'Расчет дотаций'!F28-1</f>
        <v>0.23300869565217397</v>
      </c>
      <c r="G25" s="33">
        <f>F25*'Расчет дотаций'!G28</f>
        <v>2.3300869565217397</v>
      </c>
      <c r="H25" s="32">
        <f t="shared" si="1"/>
        <v>903.52325475256134</v>
      </c>
      <c r="I25" s="33">
        <f>'Расчет дотаций'!J28-1</f>
        <v>0.25333333333333341</v>
      </c>
      <c r="J25" s="33">
        <f>I25*'Расчет дотаций'!K28</f>
        <v>3.8000000000000012</v>
      </c>
      <c r="K25" s="32">
        <f t="shared" si="2"/>
        <v>1473.5022478238145</v>
      </c>
      <c r="L25" s="33">
        <f>'Расчет дотаций'!N28-1</f>
        <v>-0.20214928841126922</v>
      </c>
      <c r="M25" s="33">
        <f>L25*'Расчет дотаций'!O28</f>
        <v>-1.0107464420563461</v>
      </c>
      <c r="N25" s="32">
        <f t="shared" si="3"/>
        <v>-391.9308300920917</v>
      </c>
      <c r="O25" s="33">
        <f>'Расчет дотаций'!R28-1</f>
        <v>0.22600638977635779</v>
      </c>
      <c r="P25" s="33">
        <f>O25*'Расчет дотаций'!S28</f>
        <v>2.2600638977635779</v>
      </c>
      <c r="Q25" s="32">
        <f t="shared" si="7"/>
        <v>876.37085094212705</v>
      </c>
      <c r="R25" s="33">
        <f>'Расчет дотаций'!V28-1</f>
        <v>0.11120202929383849</v>
      </c>
      <c r="S25" s="33">
        <f>R25*'Расчет дотаций'!W28</f>
        <v>1.1120202929383849</v>
      </c>
      <c r="T25" s="32">
        <f t="shared" si="8"/>
        <v>431.20115822905427</v>
      </c>
      <c r="U25" s="33">
        <f>'Расчет дотаций'!Z28-1</f>
        <v>6.1893955023717417E-4</v>
      </c>
      <c r="V25" s="33">
        <f>U25*'Расчет дотаций'!AA28</f>
        <v>6.1893955023717417E-3</v>
      </c>
      <c r="W25" s="32">
        <f t="shared" si="9"/>
        <v>2.4000232066882541</v>
      </c>
      <c r="X25" s="33">
        <f>'Расчет дотаций'!AD28-1</f>
        <v>0.14058355437665782</v>
      </c>
      <c r="Y25" s="33">
        <f>X25*'Расчет дотаций'!AE28</f>
        <v>1.6870026525198938</v>
      </c>
      <c r="Z25" s="32">
        <f t="shared" si="4"/>
        <v>654.15847383494747</v>
      </c>
      <c r="AA25" s="33">
        <f>'Расчет дотаций'!AH28-1</f>
        <v>0.25391304347826082</v>
      </c>
      <c r="AB25" s="33">
        <f>AA25*'Расчет дотаций'!AI28</f>
        <v>0.76173913043478247</v>
      </c>
      <c r="AC25" s="32">
        <f t="shared" si="5"/>
        <v>295.3748213028972</v>
      </c>
      <c r="AD25" s="31">
        <f t="shared" si="10"/>
        <v>10.946355883624406</v>
      </c>
    </row>
    <row r="26" spans="1:30" ht="15" customHeight="1">
      <c r="A26" s="17" t="s">
        <v>25</v>
      </c>
      <c r="B26" s="29">
        <f>'Расчет дотаций'!AM29</f>
        <v>4582</v>
      </c>
      <c r="C26" s="33">
        <f>'Расчет дотаций'!B29-1</f>
        <v>0</v>
      </c>
      <c r="D26" s="33">
        <f>C26*'Расчет дотаций'!C29</f>
        <v>0</v>
      </c>
      <c r="E26" s="32">
        <f t="shared" si="0"/>
        <v>0</v>
      </c>
      <c r="F26" s="33">
        <f>'Расчет дотаций'!F29-1</f>
        <v>0.20253429355281205</v>
      </c>
      <c r="G26" s="33">
        <f>F26*'Расчет дотаций'!G29</f>
        <v>2.0253429355281205</v>
      </c>
      <c r="H26" s="32">
        <f t="shared" si="1"/>
        <v>1317.4359764760604</v>
      </c>
      <c r="I26" s="33">
        <f>'Расчет дотаций'!J29-1</f>
        <v>0.29099999999999993</v>
      </c>
      <c r="J26" s="33">
        <f>I26*'Расчет дотаций'!K29</f>
        <v>4.3649999999999984</v>
      </c>
      <c r="K26" s="32">
        <f t="shared" si="2"/>
        <v>2839.3255958988971</v>
      </c>
      <c r="L26" s="33">
        <f>'Расчет дотаций'!N29-1</f>
        <v>-0.58744698897370651</v>
      </c>
      <c r="M26" s="33">
        <f>L26*'Расчет дотаций'!O29</f>
        <v>-2.9372349448685324</v>
      </c>
      <c r="N26" s="32">
        <f t="shared" si="3"/>
        <v>-1910.5993952196823</v>
      </c>
      <c r="O26" s="33">
        <f>'Расчет дотаций'!R29-1</f>
        <v>0.232054794520548</v>
      </c>
      <c r="P26" s="33">
        <f>O26*'Расчет дотаций'!S29</f>
        <v>2.32054794520548</v>
      </c>
      <c r="Q26" s="32">
        <f t="shared" si="7"/>
        <v>1509.4596053453636</v>
      </c>
      <c r="R26" s="33">
        <f>'Расчет дотаций'!V29-1</f>
        <v>4.2452590370634091E-3</v>
      </c>
      <c r="S26" s="33">
        <f>R26*'Расчет дотаций'!W29</f>
        <v>4.2452590370634091E-2</v>
      </c>
      <c r="T26" s="32">
        <f t="shared" si="8"/>
        <v>27.614370321088764</v>
      </c>
      <c r="U26" s="33">
        <f>'Расчет дотаций'!Z29-1</f>
        <v>1.0197703871837049E-3</v>
      </c>
      <c r="V26" s="33">
        <f>U26*'Расчет дотаций'!AA29</f>
        <v>1.0197703871837049E-2</v>
      </c>
      <c r="W26" s="32">
        <f t="shared" si="9"/>
        <v>6.6333566145943248</v>
      </c>
      <c r="X26" s="33">
        <f>'Расчет дотаций'!AD29-1</f>
        <v>4.2821158690176331E-2</v>
      </c>
      <c r="Y26" s="33">
        <f>X26*'Расчет дотаций'!AE29</f>
        <v>0.51385390428211597</v>
      </c>
      <c r="Z26" s="32">
        <f t="shared" si="4"/>
        <v>334.24937983523347</v>
      </c>
      <c r="AA26" s="33">
        <f>'Расчет дотаций'!AH29-1</f>
        <v>0.23463917525773192</v>
      </c>
      <c r="AB26" s="33">
        <f>AA26*'Расчет дотаций'!AI29</f>
        <v>0.70391752577319577</v>
      </c>
      <c r="AC26" s="32">
        <f t="shared" si="5"/>
        <v>457.88111072844379</v>
      </c>
      <c r="AD26" s="31">
        <f t="shared" si="10"/>
        <v>7.0440776601628503</v>
      </c>
    </row>
    <row r="27" spans="1:30" ht="15" customHeight="1">
      <c r="A27" s="17" t="s">
        <v>26</v>
      </c>
      <c r="B27" s="29">
        <f>'Расчет дотаций'!AM30</f>
        <v>2582.5999999999985</v>
      </c>
      <c r="C27" s="33">
        <f>'Расчет дотаций'!B30-1</f>
        <v>0</v>
      </c>
      <c r="D27" s="33">
        <f>C27*'Расчет дотаций'!C30</f>
        <v>0</v>
      </c>
      <c r="E27" s="32">
        <f t="shared" si="0"/>
        <v>0</v>
      </c>
      <c r="F27" s="33">
        <f>'Расчет дотаций'!F30-1</f>
        <v>0.15561299852289512</v>
      </c>
      <c r="G27" s="33">
        <f>F27*'Расчет дотаций'!G30</f>
        <v>1.5561299852289512</v>
      </c>
      <c r="H27" s="32">
        <f t="shared" si="1"/>
        <v>751.07268116349849</v>
      </c>
      <c r="I27" s="33">
        <f>'Расчет дотаций'!J30-1</f>
        <v>0.23166666666666669</v>
      </c>
      <c r="J27" s="33">
        <f>I27*'Расчет дотаций'!K30</f>
        <v>3.4750000000000005</v>
      </c>
      <c r="K27" s="32">
        <f t="shared" si="2"/>
        <v>1677.2233629693571</v>
      </c>
      <c r="L27" s="33">
        <f>'Расчет дотаций'!N30-1</f>
        <v>-0.24017957351290686</v>
      </c>
      <c r="M27" s="33">
        <f>L27*'Расчет дотаций'!O30</f>
        <v>-1.2008978675645343</v>
      </c>
      <c r="N27" s="32">
        <f t="shared" si="3"/>
        <v>-579.6184057609546</v>
      </c>
      <c r="O27" s="33">
        <f>'Расчет дотаций'!R30-1</f>
        <v>0.26099173553719002</v>
      </c>
      <c r="P27" s="33">
        <f>O27*'Расчет дотаций'!S30</f>
        <v>2.6099173553719002</v>
      </c>
      <c r="Q27" s="32">
        <f t="shared" si="7"/>
        <v>1259.6875867191218</v>
      </c>
      <c r="R27" s="33">
        <f>'Расчет дотаций'!V30-1</f>
        <v>-0.17187902640148056</v>
      </c>
      <c r="S27" s="33">
        <f>R27*'Расчет дотаций'!W30</f>
        <v>-1.7187902640148056</v>
      </c>
      <c r="T27" s="32">
        <f t="shared" si="8"/>
        <v>-829.58134873378447</v>
      </c>
      <c r="U27" s="33">
        <f>'Расчет дотаций'!Z30-1</f>
        <v>-0.2632684384845303</v>
      </c>
      <c r="V27" s="33">
        <f>U27*'Расчет дотаций'!AA30</f>
        <v>-2.632684384845303</v>
      </c>
      <c r="W27" s="32">
        <f t="shared" si="9"/>
        <v>-1270.6761892337126</v>
      </c>
      <c r="X27" s="33">
        <f>'Расчет дотаций'!AD30-1</f>
        <v>0.20273901808785522</v>
      </c>
      <c r="Y27" s="33">
        <f>X27*'Расчет дотаций'!AE30</f>
        <v>2.4328682170542626</v>
      </c>
      <c r="Z27" s="32">
        <f t="shared" si="4"/>
        <v>1174.2340755882053</v>
      </c>
      <c r="AA27" s="33">
        <f>'Расчет дотаций'!AH30-1</f>
        <v>0.27642857142857147</v>
      </c>
      <c r="AB27" s="33">
        <f>AA27*'Расчет дотаций'!AI30</f>
        <v>0.8292857142857144</v>
      </c>
      <c r="AC27" s="32">
        <f t="shared" si="5"/>
        <v>400.25823728826794</v>
      </c>
      <c r="AD27" s="31">
        <f t="shared" si="10"/>
        <v>5.3508287555161855</v>
      </c>
    </row>
    <row r="28" spans="1:30" ht="15" customHeight="1">
      <c r="A28" s="17" t="s">
        <v>27</v>
      </c>
      <c r="B28" s="29">
        <f>'Расчет дотаций'!AM31</f>
        <v>3951.5</v>
      </c>
      <c r="C28" s="33">
        <f>'Расчет дотаций'!B31-1</f>
        <v>0</v>
      </c>
      <c r="D28" s="33">
        <f>C28*'Расчет дотаций'!C31</f>
        <v>0</v>
      </c>
      <c r="E28" s="32">
        <f t="shared" si="0"/>
        <v>0</v>
      </c>
      <c r="F28" s="33">
        <f>'Расчет дотаций'!F31-1</f>
        <v>0.21238311688311695</v>
      </c>
      <c r="G28" s="33">
        <f>F28*'Расчет дотаций'!G31</f>
        <v>2.1238311688311695</v>
      </c>
      <c r="H28" s="32">
        <f t="shared" si="1"/>
        <v>1177.7988396771082</v>
      </c>
      <c r="I28" s="33">
        <f>'Расчет дотаций'!J31-1</f>
        <v>-0.12166666666666659</v>
      </c>
      <c r="J28" s="33">
        <f>I28*'Расчет дотаций'!K31</f>
        <v>-1.8249999999999988</v>
      </c>
      <c r="K28" s="32">
        <f t="shared" si="2"/>
        <v>-1012.0780380079216</v>
      </c>
      <c r="L28" s="33">
        <f>'Расчет дотаций'!N31-1</f>
        <v>0.17221259387637211</v>
      </c>
      <c r="M28" s="33">
        <f>L28*'Расчет дотаций'!O31</f>
        <v>0.86106296938186055</v>
      </c>
      <c r="N28" s="32">
        <f t="shared" si="3"/>
        <v>477.5139291250789</v>
      </c>
      <c r="O28" s="33">
        <f>'Расчет дотаций'!R31-1</f>
        <v>0.26331491712707189</v>
      </c>
      <c r="P28" s="33">
        <f>O28*'Расчет дотаций'!S31</f>
        <v>2.6331491712707189</v>
      </c>
      <c r="Q28" s="32">
        <f t="shared" si="7"/>
        <v>1460.247916187318</v>
      </c>
      <c r="R28" s="33">
        <f>'Расчет дотаций'!V31-1</f>
        <v>6.144004492715549E-2</v>
      </c>
      <c r="S28" s="33">
        <f>R28*'Расчет дотаций'!W31</f>
        <v>0.6144004492715549</v>
      </c>
      <c r="T28" s="32">
        <f t="shared" si="8"/>
        <v>340.72394589037879</v>
      </c>
      <c r="U28" s="33">
        <f>'Расчет дотаций'!Z31-1</f>
        <v>0.20436726950383988</v>
      </c>
      <c r="V28" s="33">
        <f>U28*'Расчет дотаций'!AA31</f>
        <v>2.0436726950383988</v>
      </c>
      <c r="W28" s="32">
        <f t="shared" si="9"/>
        <v>1133.3458912464796</v>
      </c>
      <c r="X28" s="33">
        <f>'Расчет дотаций'!AD31-1</f>
        <v>3.2467532467532756E-3</v>
      </c>
      <c r="Y28" s="33">
        <f>X28*'Расчет дотаций'!AE31</f>
        <v>3.8961038961039307E-2</v>
      </c>
      <c r="Z28" s="32">
        <f t="shared" si="4"/>
        <v>21.606362668733635</v>
      </c>
      <c r="AA28" s="33">
        <f>'Расчет дотаций'!AH31-1</f>
        <v>0.21178294573643397</v>
      </c>
      <c r="AB28" s="33">
        <f>AA28*'Расчет дотаций'!AI31</f>
        <v>0.63534883720930191</v>
      </c>
      <c r="AC28" s="32">
        <f t="shared" si="5"/>
        <v>352.34115321282468</v>
      </c>
      <c r="AD28" s="31">
        <f t="shared" si="10"/>
        <v>7.1254263299640446</v>
      </c>
    </row>
    <row r="29" spans="1:30" ht="15" customHeight="1">
      <c r="A29" s="17" t="s">
        <v>28</v>
      </c>
      <c r="B29" s="29">
        <f>'Расчет дотаций'!AM32</f>
        <v>10383.100000000006</v>
      </c>
      <c r="C29" s="33">
        <f>'Расчет дотаций'!B32-1</f>
        <v>0</v>
      </c>
      <c r="D29" s="33">
        <f>C29*'Расчет дотаций'!C32</f>
        <v>0</v>
      </c>
      <c r="E29" s="32">
        <f t="shared" si="0"/>
        <v>0</v>
      </c>
      <c r="F29" s="33">
        <f>'Расчет дотаций'!F32-1</f>
        <v>0.14886578449905485</v>
      </c>
      <c r="G29" s="33">
        <f>F29*'Расчет дотаций'!G32</f>
        <v>1.4886578449905485</v>
      </c>
      <c r="H29" s="32">
        <f t="shared" si="1"/>
        <v>1626.0873310104853</v>
      </c>
      <c r="I29" s="33">
        <f>'Расчет дотаций'!J32-1</f>
        <v>0.30000000000000004</v>
      </c>
      <c r="J29" s="33">
        <f>I29*'Расчет дотаций'!K32</f>
        <v>4.5000000000000009</v>
      </c>
      <c r="K29" s="32">
        <f t="shared" si="2"/>
        <v>4915.4297034545516</v>
      </c>
      <c r="L29" s="33">
        <f>'Расчет дотаций'!N32-1</f>
        <v>-0.21237543818188975</v>
      </c>
      <c r="M29" s="33">
        <f>L29*'Расчет дотаций'!O32</f>
        <v>-1.0618771909094487</v>
      </c>
      <c r="N29" s="32">
        <f t="shared" si="3"/>
        <v>-1159.9072634704851</v>
      </c>
      <c r="O29" s="33">
        <f>'Расчет дотаций'!R32-1</f>
        <v>0.23101754385964912</v>
      </c>
      <c r="P29" s="33">
        <f>O29*'Расчет дотаций'!S32</f>
        <v>2.3101754385964912</v>
      </c>
      <c r="Q29" s="32">
        <f t="shared" si="7"/>
        <v>2523.4455491262975</v>
      </c>
      <c r="R29" s="33">
        <f>'Расчет дотаций'!V32-1</f>
        <v>1.5751817676856739E-4</v>
      </c>
      <c r="S29" s="33">
        <f>R29*'Расчет дотаций'!W32</f>
        <v>1.5751817676856739E-3</v>
      </c>
      <c r="T29" s="32">
        <f t="shared" si="8"/>
        <v>1.7205989442716019</v>
      </c>
      <c r="U29" s="33">
        <f>'Расчет дотаций'!Z32-1</f>
        <v>0.12765467625899274</v>
      </c>
      <c r="V29" s="33">
        <f>U29*'Расчет дотаций'!AA32</f>
        <v>1.2765467625899274</v>
      </c>
      <c r="W29" s="32">
        <f t="shared" si="9"/>
        <v>1394.3946388185052</v>
      </c>
      <c r="X29" s="33">
        <f>'Расчет дотаций'!AD32-1</f>
        <v>2.7355623100304038E-2</v>
      </c>
      <c r="Y29" s="33">
        <f>X29*'Расчет дотаций'!AE32</f>
        <v>0.32826747720364846</v>
      </c>
      <c r="Z29" s="32">
        <f t="shared" si="4"/>
        <v>358.57237958331183</v>
      </c>
      <c r="AA29" s="33">
        <f>'Расчет дотаций'!AH32-1</f>
        <v>0.22074074074074068</v>
      </c>
      <c r="AB29" s="33">
        <f>AA29*'Расчет дотаций'!AI32</f>
        <v>0.66222222222222205</v>
      </c>
      <c r="AC29" s="32">
        <f t="shared" si="5"/>
        <v>723.35706253306466</v>
      </c>
      <c r="AD29" s="31">
        <f t="shared" si="10"/>
        <v>9.505567736461078</v>
      </c>
    </row>
    <row r="30" spans="1:30" ht="15" customHeight="1">
      <c r="A30" s="17" t="s">
        <v>29</v>
      </c>
      <c r="B30" s="29">
        <f>'Расчет дотаций'!AM33</f>
        <v>3812.5999999999985</v>
      </c>
      <c r="C30" s="33">
        <f>'Расчет дотаций'!B33-1</f>
        <v>0</v>
      </c>
      <c r="D30" s="33">
        <f>C30*'Расчет дотаций'!C33</f>
        <v>0</v>
      </c>
      <c r="E30" s="32">
        <f t="shared" si="0"/>
        <v>0</v>
      </c>
      <c r="F30" s="33">
        <f>'Расчет дотаций'!F33-1</f>
        <v>9.8491820040899736E-2</v>
      </c>
      <c r="G30" s="33">
        <f>F30*'Расчет дотаций'!G33</f>
        <v>0.98491820040899736</v>
      </c>
      <c r="H30" s="32">
        <f t="shared" si="1"/>
        <v>680.23544239146588</v>
      </c>
      <c r="I30" s="33">
        <f>'Расчет дотаций'!J33-1</f>
        <v>0.30000000000000004</v>
      </c>
      <c r="J30" s="33">
        <f>I30*'Расчет дотаций'!K33</f>
        <v>4.5000000000000009</v>
      </c>
      <c r="K30" s="32">
        <f t="shared" si="2"/>
        <v>3107.9327090213792</v>
      </c>
      <c r="L30" s="33">
        <f>'Расчет дотаций'!N33-1</f>
        <v>-0.40810032894736847</v>
      </c>
      <c r="M30" s="33">
        <f>L30*'Расчет дотаций'!O33</f>
        <v>-2.0405016447368425</v>
      </c>
      <c r="N30" s="32">
        <f t="shared" si="3"/>
        <v>-1409.275956553234</v>
      </c>
      <c r="O30" s="33">
        <f>'Расчет дотаций'!R33-1</f>
        <v>0.22423529411764709</v>
      </c>
      <c r="P30" s="33">
        <f>O30*'Расчет дотаций'!S33</f>
        <v>2.2423529411764709</v>
      </c>
      <c r="Q30" s="32">
        <f t="shared" si="7"/>
        <v>1548.6849002339211</v>
      </c>
      <c r="R30" s="33">
        <f>'Расчет дотаций'!V33-1</f>
        <v>-4.6127521352648637E-2</v>
      </c>
      <c r="S30" s="33">
        <f>R30*'Расчет дотаций'!W33</f>
        <v>-0.46127521352648637</v>
      </c>
      <c r="T30" s="32">
        <f t="shared" si="8"/>
        <v>-318.58051643995282</v>
      </c>
      <c r="U30" s="33">
        <f>'Расчет дотаций'!Z33-1</f>
        <v>-0.12014787430683915</v>
      </c>
      <c r="V30" s="33">
        <f>U30*'Расчет дотаций'!AA33</f>
        <v>-1.2014787430683915</v>
      </c>
      <c r="W30" s="32">
        <f t="shared" si="9"/>
        <v>-829.80335217247716</v>
      </c>
      <c r="X30" s="33">
        <f>'Расчет дотаций'!AD33-1</f>
        <v>5.9607843137254868E-2</v>
      </c>
      <c r="Y30" s="33">
        <f>X30*'Расчет дотаций'!AE33</f>
        <v>0.71529411764705841</v>
      </c>
      <c r="Z30" s="32">
        <f t="shared" si="4"/>
        <v>494.01910773463976</v>
      </c>
      <c r="AA30" s="33">
        <f>'Расчет дотаций'!AH33-1</f>
        <v>0.26032786885245907</v>
      </c>
      <c r="AB30" s="33">
        <f>AA30*'Расчет дотаций'!AI33</f>
        <v>0.7809836065573772</v>
      </c>
      <c r="AC30" s="32">
        <f t="shared" si="5"/>
        <v>539.3876657842568</v>
      </c>
      <c r="AD30" s="31">
        <f t="shared" si="10"/>
        <v>5.5202932644581839</v>
      </c>
    </row>
    <row r="31" spans="1:30" ht="15" customHeight="1">
      <c r="A31" s="17" t="s">
        <v>30</v>
      </c>
      <c r="B31" s="29">
        <f>'Расчет дотаций'!AM34</f>
        <v>3639.3000000000029</v>
      </c>
      <c r="C31" s="33">
        <f>'Расчет дотаций'!B34-1</f>
        <v>0</v>
      </c>
      <c r="D31" s="33">
        <f>C31*'Расчет дотаций'!C34</f>
        <v>0</v>
      </c>
      <c r="E31" s="32">
        <f t="shared" si="0"/>
        <v>0</v>
      </c>
      <c r="F31" s="33">
        <f>'Расчет дотаций'!F34-1</f>
        <v>7.498556224733921E-2</v>
      </c>
      <c r="G31" s="33">
        <f>F31*'Расчет дотаций'!G34</f>
        <v>0.7498556224733921</v>
      </c>
      <c r="H31" s="32">
        <f t="shared" si="1"/>
        <v>540.23915093305004</v>
      </c>
      <c r="I31" s="33">
        <f>'Расчет дотаций'!J34-1</f>
        <v>0.29749999999999988</v>
      </c>
      <c r="J31" s="33">
        <f>I31*'Расчет дотаций'!K34</f>
        <v>4.4624999999999986</v>
      </c>
      <c r="K31" s="32">
        <f t="shared" si="2"/>
        <v>3215.0418544394929</v>
      </c>
      <c r="L31" s="33">
        <f>'Расчет дотаций'!N34-1</f>
        <v>-0.34568069983597594</v>
      </c>
      <c r="M31" s="33">
        <f>L31*'Расчет дотаций'!O34</f>
        <v>-1.7284034991798798</v>
      </c>
      <c r="N31" s="32">
        <f t="shared" si="3"/>
        <v>-1245.2413649799421</v>
      </c>
      <c r="O31" s="33">
        <f>'Расчет дотаций'!R34-1</f>
        <v>0.22725770097670916</v>
      </c>
      <c r="P31" s="33">
        <f>O31*'Расчет дотаций'!S34</f>
        <v>2.2725770097670916</v>
      </c>
      <c r="Q31" s="32">
        <f t="shared" si="7"/>
        <v>1637.2952837732548</v>
      </c>
      <c r="R31" s="33">
        <f>'Расчет дотаций'!V34-1</f>
        <v>-1.062173793608634E-2</v>
      </c>
      <c r="S31" s="33">
        <f>R31*'Расчет дотаций'!W34</f>
        <v>-0.1062173793608634</v>
      </c>
      <c r="T31" s="32">
        <f t="shared" si="8"/>
        <v>-76.525113795866332</v>
      </c>
      <c r="U31" s="33">
        <f>'Расчет дотаций'!Z34-1</f>
        <v>-0.13443292949934327</v>
      </c>
      <c r="V31" s="33">
        <f>U31*'Расчет дотаций'!AA34</f>
        <v>-1.3443292949934327</v>
      </c>
      <c r="W31" s="32">
        <f t="shared" si="9"/>
        <v>-968.53220158050942</v>
      </c>
      <c r="X31" s="33">
        <f>'Расчет дотаций'!AD34-1</f>
        <v>2.5325615050650896E-3</v>
      </c>
      <c r="Y31" s="33">
        <f>X31*'Расчет дотаций'!AE34</f>
        <v>3.0390738060781075E-2</v>
      </c>
      <c r="Z31" s="32">
        <f t="shared" si="4"/>
        <v>21.895236941785658</v>
      </c>
      <c r="AA31" s="33">
        <f>'Расчет дотаций'!AH34-1</f>
        <v>0.23833333333333329</v>
      </c>
      <c r="AB31" s="33">
        <f>AA31*'Расчет дотаций'!AI34</f>
        <v>0.71499999999999986</v>
      </c>
      <c r="AC31" s="32">
        <f t="shared" si="5"/>
        <v>515.12715426873672</v>
      </c>
      <c r="AD31" s="31">
        <f t="shared" si="10"/>
        <v>5.0513731967670878</v>
      </c>
    </row>
    <row r="32" spans="1:30" ht="15" customHeight="1">
      <c r="A32" s="17" t="s">
        <v>31</v>
      </c>
      <c r="B32" s="29">
        <f>'Расчет дотаций'!AM35</f>
        <v>3126.6000000000058</v>
      </c>
      <c r="C32" s="33">
        <f>'Расчет дотаций'!B35-1</f>
        <v>0</v>
      </c>
      <c r="D32" s="33">
        <f>C32*'Расчет дотаций'!C35</f>
        <v>0</v>
      </c>
      <c r="E32" s="32">
        <f t="shared" si="0"/>
        <v>0</v>
      </c>
      <c r="F32" s="33">
        <f>'Расчет дотаций'!F35-1</f>
        <v>6.4971869139404115E-2</v>
      </c>
      <c r="G32" s="33">
        <f>F32*'Расчет дотаций'!G35</f>
        <v>0.64971869139404115</v>
      </c>
      <c r="H32" s="32">
        <f t="shared" si="1"/>
        <v>492.70097622633187</v>
      </c>
      <c r="I32" s="33">
        <f>'Расчет дотаций'!J35-1</f>
        <v>0.28766666666666652</v>
      </c>
      <c r="J32" s="33">
        <f>I32*'Расчет дотаций'!K35</f>
        <v>4.3149999999999977</v>
      </c>
      <c r="K32" s="32">
        <f t="shared" si="2"/>
        <v>3272.1926282512354</v>
      </c>
      <c r="L32" s="33">
        <f>'Расчет дотаций'!N35-1</f>
        <v>-1.460221550855989E-2</v>
      </c>
      <c r="M32" s="33">
        <f>L32*'Расчет дотаций'!O35</f>
        <v>-7.3011077542799452E-2</v>
      </c>
      <c r="N32" s="32">
        <f t="shared" si="3"/>
        <v>-55.366468068650704</v>
      </c>
      <c r="O32" s="33">
        <f>'Расчет дотаций'!R35-1</f>
        <v>0.25374254049445866</v>
      </c>
      <c r="P32" s="33">
        <f>O32*'Расчет дотаций'!S35</f>
        <v>2.5374254049445866</v>
      </c>
      <c r="Q32" s="32">
        <f t="shared" si="7"/>
        <v>1924.2050300804372</v>
      </c>
      <c r="R32" s="33">
        <f>'Расчет дотаций'!V35-1</f>
        <v>-0.17757081280788178</v>
      </c>
      <c r="S32" s="33">
        <f>R32*'Расчет дотаций'!W35</f>
        <v>-1.7757081280788178</v>
      </c>
      <c r="T32" s="32">
        <f t="shared" si="8"/>
        <v>-1346.5722008401647</v>
      </c>
      <c r="U32" s="33">
        <f>'Расчет дотаций'!Z35-1</f>
        <v>-0.26172904586188717</v>
      </c>
      <c r="V32" s="33">
        <f>U32*'Расчет дотаций'!AA35</f>
        <v>-2.6172904586188714</v>
      </c>
      <c r="W32" s="32">
        <f t="shared" si="9"/>
        <v>-1984.7690717694022</v>
      </c>
      <c r="X32" s="33">
        <f>'Расчет дотаций'!AD35-1</f>
        <v>2.9756537421100182E-2</v>
      </c>
      <c r="Y32" s="33">
        <f>X32*'Расчет дотаций'!AE35</f>
        <v>0.35707844905320218</v>
      </c>
      <c r="Z32" s="32">
        <f t="shared" si="4"/>
        <v>270.78319089206792</v>
      </c>
      <c r="AA32" s="33">
        <f>'Расчет дотаций'!AH35-1</f>
        <v>0.24326530612244901</v>
      </c>
      <c r="AB32" s="33">
        <f>AA32*'Расчет дотаций'!AI35</f>
        <v>0.72979591836734703</v>
      </c>
      <c r="AC32" s="32">
        <f t="shared" si="5"/>
        <v>553.42591522815167</v>
      </c>
      <c r="AD32" s="31">
        <f t="shared" si="10"/>
        <v>4.1230087995186855</v>
      </c>
    </row>
    <row r="33" spans="1:31" ht="15" customHeight="1">
      <c r="A33" s="17" t="s">
        <v>1</v>
      </c>
      <c r="B33" s="29">
        <f>'Расчет дотаций'!AM36</f>
        <v>4459.3000000000029</v>
      </c>
      <c r="C33" s="33">
        <f>'Расчет дотаций'!B36-1</f>
        <v>0</v>
      </c>
      <c r="D33" s="33">
        <f>C33*'Расчет дотаций'!C36</f>
        <v>0</v>
      </c>
      <c r="E33" s="32">
        <f t="shared" si="0"/>
        <v>0</v>
      </c>
      <c r="F33" s="33">
        <f>'Расчет дотаций'!F36-1</f>
        <v>0.14314386170524473</v>
      </c>
      <c r="G33" s="33">
        <f>F33*'Расчет дотаций'!G36</f>
        <v>1.4314386170524473</v>
      </c>
      <c r="H33" s="32">
        <f t="shared" si="1"/>
        <v>1582.8728283089999</v>
      </c>
      <c r="I33" s="33">
        <f>'Расчет дотаций'!J36-1</f>
        <v>-7.8333333333333366E-2</v>
      </c>
      <c r="J33" s="33">
        <f>I33*'Расчет дотаций'!K36</f>
        <v>-1.1750000000000005</v>
      </c>
      <c r="K33" s="32">
        <f t="shared" si="2"/>
        <v>-1299.3051543438489</v>
      </c>
      <c r="L33" s="33">
        <f>'Расчет дотаций'!N36-1</f>
        <v>0.23231980079924086</v>
      </c>
      <c r="M33" s="33">
        <f>L33*'Расчет дотаций'!O36</f>
        <v>1.1615990039962043</v>
      </c>
      <c r="N33" s="32">
        <f t="shared" si="3"/>
        <v>1284.4864452535735</v>
      </c>
      <c r="O33" s="33">
        <f>'Расчет дотаций'!R36-1</f>
        <v>0.24424242424242415</v>
      </c>
      <c r="P33" s="33">
        <f>O33*'Расчет дотаций'!S36</f>
        <v>2.4424242424242415</v>
      </c>
      <c r="Q33" s="32">
        <f t="shared" si="7"/>
        <v>2700.8122615116481</v>
      </c>
      <c r="R33" s="33">
        <f>'Расчет дотаций'!V36-1</f>
        <v>6.0823185070018715E-2</v>
      </c>
      <c r="S33" s="33">
        <f>R33*'Расчет дотаций'!W36</f>
        <v>0.60823185070018715</v>
      </c>
      <c r="T33" s="32">
        <f t="shared" si="8"/>
        <v>672.57768395817129</v>
      </c>
      <c r="U33" s="33">
        <f>'Расчет дотаций'!Z36-1</f>
        <v>-0.13678646934460892</v>
      </c>
      <c r="V33" s="33">
        <f>U33*'Расчет дотаций'!AA36</f>
        <v>-1.3678646934460892</v>
      </c>
      <c r="W33" s="32">
        <f t="shared" si="9"/>
        <v>-1512.5733162889123</v>
      </c>
      <c r="X33" s="33">
        <f>'Расчет дотаций'!AD36-1</f>
        <v>2.0491803278688492E-2</v>
      </c>
      <c r="Y33" s="33">
        <f>X33*'Расчет дотаций'!AE36</f>
        <v>0.2459016393442619</v>
      </c>
      <c r="Z33" s="32">
        <f t="shared" si="4"/>
        <v>271.91597230774602</v>
      </c>
      <c r="AA33" s="33">
        <f>'Расчет дотаций'!AH36-1</f>
        <v>0.22864864864864853</v>
      </c>
      <c r="AB33" s="33">
        <f>AA33*'Расчет дотаций'!AI36</f>
        <v>0.6859459459459456</v>
      </c>
      <c r="AC33" s="32">
        <f t="shared" si="5"/>
        <v>758.5132792926247</v>
      </c>
      <c r="AD33" s="31">
        <f t="shared" si="10"/>
        <v>4.0326766060171986</v>
      </c>
    </row>
    <row r="34" spans="1:31" ht="15" customHeight="1">
      <c r="A34" s="17" t="s">
        <v>32</v>
      </c>
      <c r="B34" s="29">
        <f>'Расчет дотаций'!AM37</f>
        <v>2178.6999999999971</v>
      </c>
      <c r="C34" s="33">
        <f>'Расчет дотаций'!B37-1</f>
        <v>0</v>
      </c>
      <c r="D34" s="33">
        <f>C34*'Расчет дотаций'!C37</f>
        <v>0</v>
      </c>
      <c r="E34" s="32">
        <f t="shared" si="0"/>
        <v>0</v>
      </c>
      <c r="F34" s="33">
        <f>'Расчет дотаций'!F37-1</f>
        <v>0.1048780487804879</v>
      </c>
      <c r="G34" s="33">
        <f>F34*'Расчет дотаций'!G37</f>
        <v>1.048780487804879</v>
      </c>
      <c r="H34" s="32">
        <f t="shared" si="1"/>
        <v>800.42912499682006</v>
      </c>
      <c r="I34" s="33">
        <f>'Расчет дотаций'!J37-1</f>
        <v>-0.15666666666666662</v>
      </c>
      <c r="J34" s="33">
        <f>I34*'Расчет дотаций'!K37</f>
        <v>-2.3499999999999992</v>
      </c>
      <c r="K34" s="32">
        <f t="shared" si="2"/>
        <v>-1793.519678917291</v>
      </c>
      <c r="L34" s="33">
        <f>'Расчет дотаций'!N37-1</f>
        <v>2.0207253886010301E-2</v>
      </c>
      <c r="M34" s="33">
        <f>L34*'Расчет дотаций'!O37</f>
        <v>0.10103626943005151</v>
      </c>
      <c r="N34" s="32">
        <f t="shared" si="3"/>
        <v>77.11086702433488</v>
      </c>
      <c r="O34" s="33">
        <f>'Расчет дотаций'!R37-1</f>
        <v>0.25912813738441209</v>
      </c>
      <c r="P34" s="33">
        <f>O34*'Расчет дотаций'!S37</f>
        <v>2.5912813738441209</v>
      </c>
      <c r="Q34" s="32">
        <f t="shared" si="7"/>
        <v>1977.665590468624</v>
      </c>
      <c r="R34" s="33">
        <f>'Расчет дотаций'!V37-1</f>
        <v>9.9844921717329171E-4</v>
      </c>
      <c r="S34" s="33">
        <f>R34*'Расчет дотаций'!W37</f>
        <v>9.9844921717329171E-3</v>
      </c>
      <c r="T34" s="32">
        <f t="shared" si="8"/>
        <v>7.6201630612760143</v>
      </c>
      <c r="U34" s="33">
        <f>'Расчет дотаций'!Z37-1</f>
        <v>8.1146875845283795E-4</v>
      </c>
      <c r="V34" s="33">
        <f>U34*'Расчет дотаций'!AA37</f>
        <v>8.1146875845283795E-3</v>
      </c>
      <c r="W34" s="32">
        <f t="shared" si="9"/>
        <v>6.1931284557946693</v>
      </c>
      <c r="X34" s="33">
        <f>'Расчет дотаций'!AD37-1</f>
        <v>5.4457831325301242E-2</v>
      </c>
      <c r="Y34" s="33">
        <f>X34*'Расчет дотаций'!AE37</f>
        <v>0.65349397590361491</v>
      </c>
      <c r="Z34" s="32">
        <f t="shared" si="4"/>
        <v>498.74651312214291</v>
      </c>
      <c r="AA34" s="33">
        <f>'Расчет дотаций'!AH37-1</f>
        <v>0.26400000000000001</v>
      </c>
      <c r="AB34" s="33">
        <f>AA34*'Расчет дотаций'!AI37</f>
        <v>0.79200000000000004</v>
      </c>
      <c r="AC34" s="32">
        <f t="shared" si="5"/>
        <v>604.45429178829579</v>
      </c>
      <c r="AD34" s="31">
        <f t="shared" si="10"/>
        <v>2.8546912867389285</v>
      </c>
    </row>
    <row r="35" spans="1:31" ht="15" customHeight="1">
      <c r="A35" s="17" t="s">
        <v>33</v>
      </c>
      <c r="B35" s="29">
        <f>'Расчет дотаций'!AM38</f>
        <v>2316.5999999999985</v>
      </c>
      <c r="C35" s="33">
        <f>'Расчет дотаций'!B38-1</f>
        <v>0</v>
      </c>
      <c r="D35" s="33">
        <f>C35*'Расчет дотаций'!C38</f>
        <v>0</v>
      </c>
      <c r="E35" s="32">
        <f t="shared" si="0"/>
        <v>0</v>
      </c>
      <c r="F35" s="33">
        <f>'Расчет дотаций'!F38-1</f>
        <v>0.20185227532586314</v>
      </c>
      <c r="G35" s="33">
        <f>F35*'Расчет дотаций'!G38</f>
        <v>2.0185227532586314</v>
      </c>
      <c r="H35" s="32">
        <f t="shared" si="1"/>
        <v>899.11498308695911</v>
      </c>
      <c r="I35" s="33">
        <f>'Расчет дотаций'!J38-1</f>
        <v>0.24933333333333318</v>
      </c>
      <c r="J35" s="33">
        <f>I35*'Расчет дотаций'!K38</f>
        <v>3.7399999999999975</v>
      </c>
      <c r="K35" s="32">
        <f t="shared" si="2"/>
        <v>1665.9163397175569</v>
      </c>
      <c r="L35" s="33">
        <f>'Расчет дотаций'!N38-1</f>
        <v>0.14304848647200652</v>
      </c>
      <c r="M35" s="33">
        <f>L35*'Расчет дотаций'!O38</f>
        <v>0.7152424323600326</v>
      </c>
      <c r="N35" s="32">
        <f t="shared" si="3"/>
        <v>318.59199329623226</v>
      </c>
      <c r="O35" s="33">
        <f>'Расчет дотаций'!R38-1</f>
        <v>0.25962085308056859</v>
      </c>
      <c r="P35" s="33">
        <f>O35*'Расчет дотаций'!S38</f>
        <v>2.5962085308056859</v>
      </c>
      <c r="Q35" s="32">
        <f t="shared" si="7"/>
        <v>1156.4348162522213</v>
      </c>
      <c r="R35" s="33">
        <f>'Расчет дотаций'!V38-1</f>
        <v>-0.12629405606606958</v>
      </c>
      <c r="S35" s="33">
        <f>R35*'Расчет дотаций'!W38</f>
        <v>-1.2629405606606958</v>
      </c>
      <c r="T35" s="32">
        <f t="shared" si="8"/>
        <v>-562.55436259270243</v>
      </c>
      <c r="U35" s="33">
        <f>'Расчет дотаций'!Z38-1</f>
        <v>-0.37931333825252833</v>
      </c>
      <c r="V35" s="33">
        <f>U35*'Расчет дотаций'!AA38</f>
        <v>-3.7931333825252835</v>
      </c>
      <c r="W35" s="32">
        <f t="shared" si="9"/>
        <v>-1689.5836579350268</v>
      </c>
      <c r="X35" s="33">
        <f>'Расчет дотаций'!AD38-1</f>
        <v>2.3907666941467509E-2</v>
      </c>
      <c r="Y35" s="33">
        <f>X35*'Расчет дотаций'!AE38</f>
        <v>0.28689200329761011</v>
      </c>
      <c r="Z35" s="32">
        <f t="shared" si="4"/>
        <v>127.79092941919578</v>
      </c>
      <c r="AA35" s="33">
        <f>'Расчет дотаций'!AH38-1</f>
        <v>0.30000000000000004</v>
      </c>
      <c r="AB35" s="33">
        <f>AA35*'Расчет дотаций'!AI38</f>
        <v>0.90000000000000013</v>
      </c>
      <c r="AC35" s="32">
        <f t="shared" si="5"/>
        <v>400.88895875556216</v>
      </c>
      <c r="AD35" s="31">
        <f t="shared" si="10"/>
        <v>5.2007917765359792</v>
      </c>
    </row>
    <row r="36" spans="1:31" ht="15" customHeight="1">
      <c r="A36" s="17" t="s">
        <v>34</v>
      </c>
      <c r="B36" s="29">
        <f>'Расчет дотаций'!AM39</f>
        <v>5419.5</v>
      </c>
      <c r="C36" s="33">
        <f>'Расчет дотаций'!B39-1</f>
        <v>0</v>
      </c>
      <c r="D36" s="33">
        <f>C36*'Расчет дотаций'!C39</f>
        <v>0</v>
      </c>
      <c r="E36" s="32">
        <f t="shared" si="0"/>
        <v>0</v>
      </c>
      <c r="F36" s="33">
        <f>'Расчет дотаций'!F39-1</f>
        <v>0.14124160464694135</v>
      </c>
      <c r="G36" s="33">
        <f>F36*'Расчет дотаций'!G39</f>
        <v>1.4124160464694135</v>
      </c>
      <c r="H36" s="32">
        <f t="shared" si="1"/>
        <v>1433.4324380384762</v>
      </c>
      <c r="I36" s="33">
        <f>'Расчет дотаций'!J39-1</f>
        <v>0.2653333333333332</v>
      </c>
      <c r="J36" s="33">
        <f>I36*'Расчет дотаций'!K39</f>
        <v>3.9799999999999978</v>
      </c>
      <c r="K36" s="32">
        <f t="shared" si="2"/>
        <v>4039.2213878155467</v>
      </c>
      <c r="L36" s="33">
        <f>'Расчет дотаций'!N39-1</f>
        <v>-0.74067391622372847</v>
      </c>
      <c r="M36" s="33">
        <f>L36*'Расчет дотаций'!O39</f>
        <v>-3.7033695811186425</v>
      </c>
      <c r="N36" s="32">
        <f t="shared" si="3"/>
        <v>-3758.4747786532489</v>
      </c>
      <c r="O36" s="33">
        <f>'Расчет дотаций'!R39-1</f>
        <v>0.23605170387779073</v>
      </c>
      <c r="P36" s="33">
        <f>O36*'Расчет дотаций'!S39</f>
        <v>2.3605170387779073</v>
      </c>
      <c r="Q36" s="32">
        <f t="shared" si="7"/>
        <v>2395.6409319936552</v>
      </c>
      <c r="R36" s="33">
        <f>'Расчет дотаций'!V39-1</f>
        <v>9.9529361161554419E-4</v>
      </c>
      <c r="S36" s="33">
        <f>R36*'Расчет дотаций'!W39</f>
        <v>9.9529361161554419E-3</v>
      </c>
      <c r="T36" s="32">
        <f t="shared" si="8"/>
        <v>10.101033274356</v>
      </c>
      <c r="U36" s="33">
        <f>'Расчет дотаций'!Z39-1</f>
        <v>5.0980392156863008E-3</v>
      </c>
      <c r="V36" s="33">
        <f>U36*'Расчет дотаций'!AA39</f>
        <v>5.0980392156863008E-2</v>
      </c>
      <c r="W36" s="32">
        <f t="shared" si="9"/>
        <v>51.738967426940988</v>
      </c>
      <c r="X36" s="33">
        <f>'Расчет дотаций'!AD39-1</f>
        <v>4.6490835940992348E-2</v>
      </c>
      <c r="Y36" s="33">
        <f>X36*'Расчет дотаций'!AE39</f>
        <v>0.55789003129190817</v>
      </c>
      <c r="Z36" s="32">
        <f t="shared" si="4"/>
        <v>566.19129307622143</v>
      </c>
      <c r="AA36" s="33">
        <f>'Расчет дотаций'!AH39-1</f>
        <v>0.223884892086331</v>
      </c>
      <c r="AB36" s="33">
        <f>AA36*'Расчет дотаций'!AI39</f>
        <v>0.671654676258993</v>
      </c>
      <c r="AC36" s="32">
        <f t="shared" si="5"/>
        <v>681.64872702805349</v>
      </c>
      <c r="AD36" s="31">
        <f t="shared" si="10"/>
        <v>5.3400415399525949</v>
      </c>
    </row>
    <row r="37" spans="1:31" ht="15" customHeight="1">
      <c r="A37" s="17" t="s">
        <v>35</v>
      </c>
      <c r="B37" s="29">
        <f>'Расчет дотаций'!AM40</f>
        <v>8300.6000000000058</v>
      </c>
      <c r="C37" s="33">
        <f>'Расчет дотаций'!B40-1</f>
        <v>0</v>
      </c>
      <c r="D37" s="33">
        <f>C37*'Расчет дотаций'!C40</f>
        <v>0</v>
      </c>
      <c r="E37" s="32">
        <f t="shared" si="0"/>
        <v>0</v>
      </c>
      <c r="F37" s="33">
        <f>'Расчет дотаций'!F40-1</f>
        <v>0.20210108537178018</v>
      </c>
      <c r="G37" s="33">
        <f>F37*'Расчет дотаций'!G40</f>
        <v>2.0210108537178018</v>
      </c>
      <c r="H37" s="32">
        <f t="shared" si="1"/>
        <v>1860.69609175905</v>
      </c>
      <c r="I37" s="33">
        <f>'Расчет дотаций'!J40-1</f>
        <v>0.28049999999999997</v>
      </c>
      <c r="J37" s="33">
        <f>I37*'Расчет дотаций'!K40</f>
        <v>4.2074999999999996</v>
      </c>
      <c r="K37" s="32">
        <f t="shared" si="2"/>
        <v>3873.7440680609852</v>
      </c>
      <c r="L37" s="33">
        <f>'Расчет дотаций'!N40-1</f>
        <v>-0.14568158168574397</v>
      </c>
      <c r="M37" s="33">
        <f>L37*'Расчет дотаций'!O40</f>
        <v>-0.72840790842871983</v>
      </c>
      <c r="N37" s="32">
        <f t="shared" si="3"/>
        <v>-670.62764454057356</v>
      </c>
      <c r="O37" s="33">
        <f>'Расчет дотаций'!R40-1</f>
        <v>0.20642607683352732</v>
      </c>
      <c r="P37" s="33">
        <f>O37*'Расчет дотаций'!S40</f>
        <v>2.0642607683352732</v>
      </c>
      <c r="Q37" s="32">
        <f t="shared" si="7"/>
        <v>1900.5152480736247</v>
      </c>
      <c r="R37" s="33">
        <f>'Расчет дотаций'!V40-1</f>
        <v>1.1850915483235802E-4</v>
      </c>
      <c r="S37" s="33">
        <f>R37*'Расчет дотаций'!W40</f>
        <v>1.1850915483235802E-3</v>
      </c>
      <c r="T37" s="32">
        <f t="shared" si="8"/>
        <v>1.0910852894658769</v>
      </c>
      <c r="U37" s="33">
        <f>'Расчет дотаций'!Z40-1</f>
        <v>0</v>
      </c>
      <c r="V37" s="33">
        <f>U37*'Расчет дотаций'!AA40</f>
        <v>0</v>
      </c>
      <c r="W37" s="32">
        <f t="shared" si="9"/>
        <v>0</v>
      </c>
      <c r="X37" s="33">
        <f>'Расчет дотаций'!AD40-1</f>
        <v>4.5851528384279527E-2</v>
      </c>
      <c r="Y37" s="33">
        <f>X37*'Расчет дотаций'!AE40</f>
        <v>0.55021834061135433</v>
      </c>
      <c r="Z37" s="32">
        <f t="shared" si="4"/>
        <v>506.57279455296327</v>
      </c>
      <c r="AA37" s="33">
        <f>'Расчет дотаций'!AH40-1</f>
        <v>0.30000000000000004</v>
      </c>
      <c r="AB37" s="33">
        <f>AA37*'Расчет дотаций'!AI40</f>
        <v>0.90000000000000013</v>
      </c>
      <c r="AC37" s="32">
        <f t="shared" si="5"/>
        <v>828.60835680448906</v>
      </c>
      <c r="AD37" s="31">
        <f t="shared" si="10"/>
        <v>9.015767145784034</v>
      </c>
    </row>
    <row r="38" spans="1:31" ht="15" customHeight="1">
      <c r="A38" s="17" t="s">
        <v>36</v>
      </c>
      <c r="B38" s="29">
        <f>'Расчет дотаций'!AM41</f>
        <v>7601.6999999999971</v>
      </c>
      <c r="C38" s="33">
        <f>'Расчет дотаций'!B41-1</f>
        <v>0</v>
      </c>
      <c r="D38" s="33">
        <f>C38*'Расчет дотаций'!C41</f>
        <v>0</v>
      </c>
      <c r="E38" s="32">
        <f t="shared" si="0"/>
        <v>0</v>
      </c>
      <c r="F38" s="33">
        <f>'Расчет дотаций'!F41-1</f>
        <v>0.15784382981035705</v>
      </c>
      <c r="G38" s="33">
        <f>F38*'Расчет дотаций'!G41</f>
        <v>1.5784382981035705</v>
      </c>
      <c r="H38" s="32">
        <f t="shared" si="1"/>
        <v>1597.0840091005332</v>
      </c>
      <c r="I38" s="33">
        <f>'Расчет дотаций'!J41-1</f>
        <v>0.30000000000000004</v>
      </c>
      <c r="J38" s="33">
        <f>I38*'Расчет дотаций'!K41</f>
        <v>4.5000000000000009</v>
      </c>
      <c r="K38" s="32">
        <f t="shared" si="2"/>
        <v>4553.1574148873251</v>
      </c>
      <c r="L38" s="33">
        <f>'Расчет дотаций'!N41-1</f>
        <v>0.179500768456198</v>
      </c>
      <c r="M38" s="33">
        <f>L38*'Расчет дотаций'!O41</f>
        <v>0.89750384228099001</v>
      </c>
      <c r="N38" s="32">
        <f t="shared" si="3"/>
        <v>908.10583874923395</v>
      </c>
      <c r="O38" s="33">
        <f>'Расчет дотаций'!R41-1</f>
        <v>0.24950226244343887</v>
      </c>
      <c r="P38" s="33">
        <f>O38*'Расчет дотаций'!S41</f>
        <v>2.4950226244343887</v>
      </c>
      <c r="Q38" s="32">
        <f t="shared" si="7"/>
        <v>2524.4957250566813</v>
      </c>
      <c r="R38" s="33">
        <f>'Расчет дотаций'!V41-1</f>
        <v>-0.14859809689838022</v>
      </c>
      <c r="S38" s="33">
        <f>R38*'Расчет дотаций'!W41</f>
        <v>-1.4859809689838022</v>
      </c>
      <c r="T38" s="32">
        <f t="shared" si="8"/>
        <v>-1503.5345038466776</v>
      </c>
      <c r="U38" s="33">
        <f>'Расчет дотаций'!Z41-1</f>
        <v>-0.1266745802950654</v>
      </c>
      <c r="V38" s="33">
        <f>U38*'Расчет дотаций'!AA41</f>
        <v>-1.266745802950654</v>
      </c>
      <c r="W38" s="32">
        <f t="shared" si="9"/>
        <v>-1281.7095656627037</v>
      </c>
      <c r="X38" s="33">
        <f>'Расчет дотаций'!AD41-1</f>
        <v>9.2363144852445345E-3</v>
      </c>
      <c r="Y38" s="33">
        <f>X38*'Расчет дотаций'!AE41</f>
        <v>0.11083577382293441</v>
      </c>
      <c r="Z38" s="32">
        <f t="shared" si="4"/>
        <v>112.14505009259292</v>
      </c>
      <c r="AA38" s="33">
        <f>'Расчет дотаций'!AH41-1</f>
        <v>0.22795918367346935</v>
      </c>
      <c r="AB38" s="33">
        <f>AA38*'Расчет дотаций'!AI41</f>
        <v>0.68387755102040804</v>
      </c>
      <c r="AC38" s="32">
        <f t="shared" si="5"/>
        <v>691.95603162301211</v>
      </c>
      <c r="AD38" s="31">
        <f t="shared" si="10"/>
        <v>7.5129513177278362</v>
      </c>
    </row>
    <row r="39" spans="1:31" ht="15" customHeight="1">
      <c r="A39" s="17" t="s">
        <v>37</v>
      </c>
      <c r="B39" s="29">
        <f>'Расчет дотаций'!AM42</f>
        <v>15050.600000000006</v>
      </c>
      <c r="C39" s="33">
        <f>'Расчет дотаций'!B42-1</f>
        <v>0</v>
      </c>
      <c r="D39" s="33">
        <f>C39*'Расчет дотаций'!C42</f>
        <v>0</v>
      </c>
      <c r="E39" s="32">
        <f t="shared" si="0"/>
        <v>0</v>
      </c>
      <c r="F39" s="33">
        <f>'Расчет дотаций'!F42-1</f>
        <v>0.20617279389124943</v>
      </c>
      <c r="G39" s="33">
        <f>F39*'Расчет дотаций'!G42</f>
        <v>2.0617279389124943</v>
      </c>
      <c r="H39" s="32">
        <f t="shared" si="1"/>
        <v>2569.0258899044502</v>
      </c>
      <c r="I39" s="33">
        <f>'Расчет дотаций'!J42-1</f>
        <v>0.20799999999999996</v>
      </c>
      <c r="J39" s="33">
        <f>I39*'Расчет дотаций'!K42</f>
        <v>3.1199999999999992</v>
      </c>
      <c r="K39" s="32">
        <f t="shared" si="2"/>
        <v>3887.6908176011661</v>
      </c>
      <c r="L39" s="33">
        <f>'Расчет дотаций'!N42-1</f>
        <v>0.23445820933397932</v>
      </c>
      <c r="M39" s="33">
        <f>L39*'Расчет дотаций'!O42</f>
        <v>1.1722910466698966</v>
      </c>
      <c r="N39" s="32">
        <f t="shared" si="3"/>
        <v>1460.7388261841727</v>
      </c>
      <c r="O39" s="33">
        <f>'Расчет дотаций'!R42-1</f>
        <v>0.24192592592592588</v>
      </c>
      <c r="P39" s="33">
        <f>O39*'Расчет дотаций'!S42</f>
        <v>2.4192592592592588</v>
      </c>
      <c r="Q39" s="32">
        <f t="shared" si="7"/>
        <v>3014.5294896214177</v>
      </c>
      <c r="R39" s="33">
        <f>'Расчет дотаций'!V42-1</f>
        <v>6.4360137594097422E-2</v>
      </c>
      <c r="S39" s="33">
        <f>R39*'Расчет дотаций'!W42</f>
        <v>0.64360137594097422</v>
      </c>
      <c r="T39" s="32">
        <f t="shared" si="8"/>
        <v>801.96255110294942</v>
      </c>
      <c r="U39" s="33">
        <f>'Расчет дотаций'!Z42-1</f>
        <v>0.16457051110516452</v>
      </c>
      <c r="V39" s="33">
        <f>U39*'Расчет дотаций'!AA42</f>
        <v>1.6457051110516452</v>
      </c>
      <c r="W39" s="32">
        <f t="shared" si="9"/>
        <v>2050.6386694598687</v>
      </c>
      <c r="X39" s="33">
        <f>'Расчет дотаций'!AD42-1</f>
        <v>1.3992471056182954E-2</v>
      </c>
      <c r="Y39" s="33">
        <f>X39*'Расчет дотаций'!AE42</f>
        <v>0.16790965267419544</v>
      </c>
      <c r="Z39" s="32">
        <f t="shared" si="4"/>
        <v>209.22462015643299</v>
      </c>
      <c r="AA39" s="33">
        <f>'Расчет дотаций'!AH42-1</f>
        <v>0.2827027027027027</v>
      </c>
      <c r="AB39" s="33">
        <f>AA39*'Расчет дотаций'!AI42</f>
        <v>0.84810810810810811</v>
      </c>
      <c r="AC39" s="32">
        <f t="shared" si="5"/>
        <v>1056.7891359695482</v>
      </c>
      <c r="AD39" s="31">
        <f t="shared" si="10"/>
        <v>12.078602492616572</v>
      </c>
    </row>
    <row r="40" spans="1:31" ht="15" customHeight="1">
      <c r="A40" s="17" t="s">
        <v>38</v>
      </c>
      <c r="B40" s="29">
        <f>'Расчет дотаций'!AM43</f>
        <v>8210.3999999999942</v>
      </c>
      <c r="C40" s="33">
        <f>'Расчет дотаций'!B43-1</f>
        <v>0</v>
      </c>
      <c r="D40" s="33">
        <f>C40*'Расчет дотаций'!C43</f>
        <v>0</v>
      </c>
      <c r="E40" s="32">
        <f t="shared" si="0"/>
        <v>0</v>
      </c>
      <c r="F40" s="33">
        <f>'Расчет дотаций'!F43-1</f>
        <v>0.1606743940990516</v>
      </c>
      <c r="G40" s="33">
        <f>F40*'Расчет дотаций'!G43</f>
        <v>1.606743940990516</v>
      </c>
      <c r="H40" s="32">
        <f t="shared" si="1"/>
        <v>1139.5207483423144</v>
      </c>
      <c r="I40" s="33">
        <f>'Расчет дотаций'!J43-1</f>
        <v>0.28849999999999998</v>
      </c>
      <c r="J40" s="33">
        <f>I40*'Расчет дотаций'!K43</f>
        <v>4.3274999999999997</v>
      </c>
      <c r="K40" s="32">
        <f t="shared" si="2"/>
        <v>3069.1113329553691</v>
      </c>
      <c r="L40" s="33">
        <f>'Расчет дотаций'!N43-1</f>
        <v>5.0107793819820889E-2</v>
      </c>
      <c r="M40" s="33">
        <f>L40*'Расчет дотаций'!O43</f>
        <v>0.25053896909910445</v>
      </c>
      <c r="N40" s="32">
        <f t="shared" si="3"/>
        <v>177.68503510318115</v>
      </c>
      <c r="O40" s="33">
        <f>'Расчет дотаций'!R43-1</f>
        <v>0.20870967741935487</v>
      </c>
      <c r="P40" s="33">
        <f>O40*'Расчет дотаций'!S43</f>
        <v>2.0870967741935487</v>
      </c>
      <c r="Q40" s="32">
        <f t="shared" si="7"/>
        <v>1480.1923426116728</v>
      </c>
      <c r="R40" s="33">
        <f>'Расчет дотаций'!V43-1</f>
        <v>0.20081699403872189</v>
      </c>
      <c r="S40" s="33">
        <f>R40*'Расчет дотаций'!W43</f>
        <v>2.0081699403872189</v>
      </c>
      <c r="T40" s="32">
        <f t="shared" si="8"/>
        <v>1424.2165505586877</v>
      </c>
      <c r="U40" s="33">
        <f>'Расчет дотаций'!Z43-1</f>
        <v>4.9126090298432512E-3</v>
      </c>
      <c r="V40" s="33">
        <f>U40*'Расчет дотаций'!AA43</f>
        <v>4.9126090298432512E-2</v>
      </c>
      <c r="W40" s="32">
        <f t="shared" si="9"/>
        <v>34.84077191882335</v>
      </c>
      <c r="X40" s="33">
        <f>'Расчет дотаций'!AD43-1</f>
        <v>5.3848695077634678E-2</v>
      </c>
      <c r="Y40" s="33">
        <f>X40*'Расчет дотаций'!AE43</f>
        <v>0.64618434093161614</v>
      </c>
      <c r="Z40" s="32">
        <f t="shared" si="4"/>
        <v>458.2811516883927</v>
      </c>
      <c r="AA40" s="33">
        <f>'Расчет дотаций'!AH43-1</f>
        <v>0.20048192771084339</v>
      </c>
      <c r="AB40" s="33">
        <f>AA40*'Расчет дотаций'!AI43</f>
        <v>0.60144578313253017</v>
      </c>
      <c r="AC40" s="32">
        <f t="shared" si="5"/>
        <v>426.55206682155188</v>
      </c>
      <c r="AD40" s="31">
        <f t="shared" si="10"/>
        <v>11.576805839032968</v>
      </c>
    </row>
    <row r="41" spans="1:31" ht="15" customHeight="1">
      <c r="A41" s="17" t="s">
        <v>2</v>
      </c>
      <c r="B41" s="29">
        <f>'Расчет дотаций'!AM44</f>
        <v>6404.8000000000029</v>
      </c>
      <c r="C41" s="33">
        <f>'Расчет дотаций'!B44-1</f>
        <v>0</v>
      </c>
      <c r="D41" s="33">
        <f>C41*'Расчет дотаций'!C44</f>
        <v>0</v>
      </c>
      <c r="E41" s="32">
        <f t="shared" si="0"/>
        <v>0</v>
      </c>
      <c r="F41" s="33">
        <f>'Расчет дотаций'!F44-1</f>
        <v>0.13691688373194411</v>
      </c>
      <c r="G41" s="33">
        <f>F41*'Расчет дотаций'!G44</f>
        <v>1.3691688373194411</v>
      </c>
      <c r="H41" s="32">
        <f t="shared" si="1"/>
        <v>887.04128741362285</v>
      </c>
      <c r="I41" s="33">
        <f>'Расчет дотаций'!J44-1</f>
        <v>0.2609999999999999</v>
      </c>
      <c r="J41" s="33">
        <f>I41*'Расчет дотаций'!K44</f>
        <v>3.9149999999999983</v>
      </c>
      <c r="K41" s="32">
        <f t="shared" si="2"/>
        <v>2536.404967427768</v>
      </c>
      <c r="L41" s="33">
        <f>'Расчет дотаций'!N44-1</f>
        <v>0.13725490196078427</v>
      </c>
      <c r="M41" s="33">
        <f>L41*'Расчет дотаций'!O44</f>
        <v>0.68627450980392135</v>
      </c>
      <c r="N41" s="32">
        <f t="shared" si="3"/>
        <v>444.61560043058068</v>
      </c>
      <c r="O41" s="33">
        <f>'Расчет дотаций'!R44-1</f>
        <v>0.23768261964735515</v>
      </c>
      <c r="P41" s="33">
        <f>O41*'Расчет дотаций'!S44</f>
        <v>2.3768261964735515</v>
      </c>
      <c r="Q41" s="32">
        <f t="shared" si="7"/>
        <v>1539.8706951335803</v>
      </c>
      <c r="R41" s="33">
        <f>'Расчет дотаций'!V44-1</f>
        <v>-3.6319107512593152E-2</v>
      </c>
      <c r="S41" s="33">
        <f>R41*'Расчет дотаций'!W44</f>
        <v>-0.36319107512593152</v>
      </c>
      <c r="T41" s="32">
        <f t="shared" si="8"/>
        <v>-235.30003756701018</v>
      </c>
      <c r="U41" s="33">
        <f>'Расчет дотаций'!Z44-1</f>
        <v>5.0057758952637421E-3</v>
      </c>
      <c r="V41" s="33">
        <f>U41*'Расчет дотаций'!AA44</f>
        <v>5.0057758952637421E-2</v>
      </c>
      <c r="W41" s="32">
        <f t="shared" si="9"/>
        <v>32.430842519992702</v>
      </c>
      <c r="X41" s="33">
        <f>'Расчет дотаций'!AD44-1</f>
        <v>7.9318448883666237E-2</v>
      </c>
      <c r="Y41" s="33">
        <f>X41*'Расчет дотаций'!AE44</f>
        <v>0.95182138660399485</v>
      </c>
      <c r="Z41" s="32">
        <f t="shared" si="4"/>
        <v>616.65504293393599</v>
      </c>
      <c r="AA41" s="33">
        <f>'Расчет дотаций'!AH44-1</f>
        <v>0.30000000000000004</v>
      </c>
      <c r="AB41" s="33">
        <f>AA41*'Расчет дотаций'!AI44</f>
        <v>0.90000000000000013</v>
      </c>
      <c r="AC41" s="32">
        <f t="shared" si="5"/>
        <v>583.0816017075332</v>
      </c>
      <c r="AD41" s="31">
        <f t="shared" si="10"/>
        <v>9.8859576140276122</v>
      </c>
    </row>
    <row r="42" spans="1:31" ht="15" customHeight="1">
      <c r="A42" s="17" t="s">
        <v>39</v>
      </c>
      <c r="B42" s="29">
        <f>'Расчет дотаций'!AM45</f>
        <v>2462.1999999999971</v>
      </c>
      <c r="C42" s="33">
        <f>'Расчет дотаций'!B45-1</f>
        <v>0</v>
      </c>
      <c r="D42" s="33">
        <f>C42*'Расчет дотаций'!C45</f>
        <v>0</v>
      </c>
      <c r="E42" s="32">
        <f t="shared" si="0"/>
        <v>0</v>
      </c>
      <c r="F42" s="33">
        <f>'Расчет дотаций'!F45-1</f>
        <v>0.20002612826603317</v>
      </c>
      <c r="G42" s="33">
        <f>F42*'Расчет дотаций'!G45</f>
        <v>2.0002612826603317</v>
      </c>
      <c r="H42" s="32">
        <f t="shared" si="1"/>
        <v>1153.2627416212758</v>
      </c>
      <c r="I42" s="33">
        <f>'Расчет дотаций'!J45-1</f>
        <v>0.30000000000000004</v>
      </c>
      <c r="J42" s="33">
        <f>I42*'Расчет дотаций'!K45</f>
        <v>4.5000000000000009</v>
      </c>
      <c r="K42" s="32">
        <f t="shared" si="2"/>
        <v>2594.5022194268072</v>
      </c>
      <c r="L42" s="33">
        <f>'Расчет дотаций'!N45-1</f>
        <v>-0.66369593709043251</v>
      </c>
      <c r="M42" s="33">
        <f>L42*'Расчет дотаций'!O45</f>
        <v>-3.3184796854521625</v>
      </c>
      <c r="N42" s="32">
        <f t="shared" si="3"/>
        <v>-1913.2895353396461</v>
      </c>
      <c r="O42" s="33">
        <f>'Расчет дотаций'!R45-1</f>
        <v>0.21674033149171268</v>
      </c>
      <c r="P42" s="33">
        <f>O42*'Расчет дотаций'!S45</f>
        <v>2.1674033149171268</v>
      </c>
      <c r="Q42" s="32">
        <f t="shared" si="7"/>
        <v>1249.629491321223</v>
      </c>
      <c r="R42" s="33">
        <f>'Расчет дотаций'!V45-1</f>
        <v>8.6399241986669928E-2</v>
      </c>
      <c r="S42" s="33">
        <f>R42*'Расчет дотаций'!W45</f>
        <v>0.86399241986669928</v>
      </c>
      <c r="T42" s="32">
        <f t="shared" si="8"/>
        <v>498.14005575824194</v>
      </c>
      <c r="U42" s="33">
        <f>'Расчет дотаций'!Z45-1</f>
        <v>-0.45390874446389951</v>
      </c>
      <c r="V42" s="33">
        <f>U42*'Расчет дотаций'!AA45</f>
        <v>-4.5390874446389953</v>
      </c>
      <c r="W42" s="32">
        <f t="shared" si="9"/>
        <v>-2617.0383220640501</v>
      </c>
      <c r="X42" s="33">
        <f>'Расчет дотаций'!AD45-1</f>
        <v>0.16065573770491803</v>
      </c>
      <c r="Y42" s="33">
        <f>X42*'Расчет дотаций'!AE45</f>
        <v>1.9278688524590164</v>
      </c>
      <c r="Z42" s="32">
        <f t="shared" si="4"/>
        <v>1111.524448104162</v>
      </c>
      <c r="AA42" s="33">
        <f>'Расчет дотаций'!AH45-1</f>
        <v>0.22285714285714286</v>
      </c>
      <c r="AB42" s="33">
        <f>AA42*'Расчет дотаций'!AI45</f>
        <v>0.66857142857142859</v>
      </c>
      <c r="AC42" s="32">
        <f t="shared" si="5"/>
        <v>385.46890117198274</v>
      </c>
      <c r="AD42" s="31">
        <f t="shared" si="10"/>
        <v>4.2705301683834467</v>
      </c>
    </row>
    <row r="43" spans="1:31" ht="15" customHeight="1">
      <c r="A43" s="17" t="s">
        <v>3</v>
      </c>
      <c r="B43" s="29">
        <f>'Расчет дотаций'!AM46</f>
        <v>3669.5</v>
      </c>
      <c r="C43" s="33">
        <f>'Расчет дотаций'!B46-1</f>
        <v>0</v>
      </c>
      <c r="D43" s="33">
        <f>C43*'Расчет дотаций'!C46</f>
        <v>0</v>
      </c>
      <c r="E43" s="32">
        <f t="shared" si="0"/>
        <v>0</v>
      </c>
      <c r="F43" s="33">
        <f>'Расчет дотаций'!F46-1</f>
        <v>9.9818181818181806E-2</v>
      </c>
      <c r="G43" s="33">
        <f>F43*'Расчет дотаций'!G46</f>
        <v>0.99818181818181806</v>
      </c>
      <c r="H43" s="32">
        <f t="shared" si="1"/>
        <v>561.65140824828143</v>
      </c>
      <c r="I43" s="33">
        <f>'Расчет дотаций'!J46-1</f>
        <v>0.30000000000000004</v>
      </c>
      <c r="J43" s="33">
        <f>I43*'Расчет дотаций'!K46</f>
        <v>4.5000000000000009</v>
      </c>
      <c r="K43" s="32">
        <f t="shared" si="2"/>
        <v>2532.0350371848763</v>
      </c>
      <c r="L43" s="33">
        <f>'Расчет дотаций'!N46-1</f>
        <v>-0.64369114877589451</v>
      </c>
      <c r="M43" s="33">
        <f>L43*'Расчет дотаций'!O46</f>
        <v>-3.2184557438794723</v>
      </c>
      <c r="N43" s="32">
        <f t="shared" si="3"/>
        <v>-1810.9428242514969</v>
      </c>
      <c r="O43" s="33">
        <f>'Расчет дотаций'!R46-1</f>
        <v>0.21258706467661681</v>
      </c>
      <c r="P43" s="33">
        <f>O43*'Расчет дотаций'!S46</f>
        <v>2.1258706467661681</v>
      </c>
      <c r="Q43" s="32">
        <f t="shared" si="7"/>
        <v>1196.1731026966245</v>
      </c>
      <c r="R43" s="33">
        <f>'Расчет дотаций'!V46-1</f>
        <v>-5.9004047262538606E-3</v>
      </c>
      <c r="S43" s="33">
        <f>R43*'Расчет дотаций'!W46</f>
        <v>-5.9004047262538606E-2</v>
      </c>
      <c r="T43" s="32">
        <f t="shared" si="8"/>
        <v>-33.200070000991133</v>
      </c>
      <c r="U43" s="33">
        <f>'Расчет дотаций'!Z46-1</f>
        <v>8.9497759090698903E-2</v>
      </c>
      <c r="V43" s="33">
        <f>U43*'Расчет дотаций'!AA46</f>
        <v>0.89497759090698903</v>
      </c>
      <c r="W43" s="32">
        <f t="shared" si="9"/>
        <v>503.58102614929078</v>
      </c>
      <c r="X43" s="33">
        <f>'Расчет дотаций'!AD46-1</f>
        <v>4.9898853674983146E-2</v>
      </c>
      <c r="Y43" s="33">
        <f>X43*'Расчет дотаций'!AE46</f>
        <v>0.59878624409979775</v>
      </c>
      <c r="Z43" s="32">
        <f t="shared" si="4"/>
        <v>336.92172218778302</v>
      </c>
      <c r="AA43" s="33">
        <f>'Расчет дотаций'!AH46-1</f>
        <v>0.22705882352941176</v>
      </c>
      <c r="AB43" s="33">
        <f>AA43*'Расчет дотаций'!AI46</f>
        <v>0.68117647058823527</v>
      </c>
      <c r="AC43" s="32">
        <f t="shared" si="5"/>
        <v>383.28059778563215</v>
      </c>
      <c r="AD43" s="31">
        <f t="shared" si="10"/>
        <v>6.5215329794009982</v>
      </c>
    </row>
    <row r="44" spans="1:31" ht="15" customHeight="1">
      <c r="A44" s="17" t="s">
        <v>40</v>
      </c>
      <c r="B44" s="29">
        <f>'Расчет дотаций'!AM47</f>
        <v>4663.6000000000058</v>
      </c>
      <c r="C44" s="33">
        <f>'Расчет дотаций'!B47-1</f>
        <v>0</v>
      </c>
      <c r="D44" s="33">
        <f>C44*'Расчет дотаций'!C47</f>
        <v>0</v>
      </c>
      <c r="E44" s="32">
        <f t="shared" si="0"/>
        <v>0</v>
      </c>
      <c r="F44" s="33">
        <f>'Расчет дотаций'!F47-1</f>
        <v>0.16644075207695685</v>
      </c>
      <c r="G44" s="33">
        <f>F44*'Расчет дотаций'!G47</f>
        <v>1.6644075207695685</v>
      </c>
      <c r="H44" s="32">
        <f t="shared" si="1"/>
        <v>1243.2566751633299</v>
      </c>
      <c r="I44" s="33">
        <f>'Расчет дотаций'!J47-1</f>
        <v>0.23166666666666669</v>
      </c>
      <c r="J44" s="33">
        <f>I44*'Расчет дотаций'!K47</f>
        <v>3.4750000000000005</v>
      </c>
      <c r="K44" s="32">
        <f>$B44*J44/$AD44</f>
        <v>2595.7086184007367</v>
      </c>
      <c r="L44" s="33">
        <f>'Расчет дотаций'!N47-1</f>
        <v>-7.1501053781906188E-2</v>
      </c>
      <c r="M44" s="33">
        <f>L44*'Расчет дотаций'!O47</f>
        <v>-0.35750526890953094</v>
      </c>
      <c r="N44" s="32">
        <f t="shared" si="3"/>
        <v>-267.0444626279546</v>
      </c>
      <c r="O44" s="33">
        <f>'Расчет дотаций'!R47-1</f>
        <v>0.22031007751937981</v>
      </c>
      <c r="P44" s="33">
        <f>O44*'Расчет дотаций'!S47</f>
        <v>2.2031007751937981</v>
      </c>
      <c r="Q44" s="32">
        <f t="shared" si="7"/>
        <v>1645.6424947844273</v>
      </c>
      <c r="R44" s="33">
        <f>'Расчет дотаций'!V47-1</f>
        <v>1.4206640691931227E-2</v>
      </c>
      <c r="S44" s="33">
        <f>R44*'Расчет дотаций'!W47</f>
        <v>0.14206640691931227</v>
      </c>
      <c r="T44" s="32">
        <f t="shared" si="8"/>
        <v>106.11884800739132</v>
      </c>
      <c r="U44" s="33">
        <f>'Расчет дотаций'!Z47-1</f>
        <v>-0.23044009779951102</v>
      </c>
      <c r="V44" s="33">
        <f>U44*'Расчет дотаций'!AA47</f>
        <v>-2.30440097799511</v>
      </c>
      <c r="W44" s="32">
        <f t="shared" si="9"/>
        <v>-1721.3103536210049</v>
      </c>
      <c r="X44" s="33">
        <f>'Расчет дотаций'!AD47-1</f>
        <v>6.1876247504990101E-2</v>
      </c>
      <c r="Y44" s="33">
        <f>X44*'Расчет дотаций'!AE47</f>
        <v>0.74251497005988121</v>
      </c>
      <c r="Z44" s="32">
        <f t="shared" si="4"/>
        <v>554.63381498589877</v>
      </c>
      <c r="AA44" s="33">
        <f>'Расчет дотаций'!AH47-1</f>
        <v>0.22606741573033706</v>
      </c>
      <c r="AB44" s="33">
        <f>AA44*'Расчет дотаций'!AI47</f>
        <v>0.67820224719101119</v>
      </c>
      <c r="AC44" s="32">
        <f t="shared" si="5"/>
        <v>506.5943649071811</v>
      </c>
      <c r="AD44" s="31">
        <f>D44+G44+J44+M44+P44+S44+V44+Y44+AB44</f>
        <v>6.2433856732289312</v>
      </c>
    </row>
    <row r="45" spans="1:31" s="27" customFormat="1" ht="15" customHeight="1">
      <c r="A45" s="26" t="s">
        <v>45</v>
      </c>
      <c r="B45" s="30">
        <f>B6+B17</f>
        <v>269859.90000000002</v>
      </c>
      <c r="C45" s="30"/>
      <c r="D45" s="30"/>
      <c r="E45" s="30">
        <f>E6+E17</f>
        <v>0</v>
      </c>
      <c r="F45" s="30"/>
      <c r="G45" s="30"/>
      <c r="H45" s="30">
        <f>H6+H17</f>
        <v>81142.381757802592</v>
      </c>
      <c r="I45" s="30"/>
      <c r="J45" s="30"/>
      <c r="K45" s="30">
        <f>K6+K17</f>
        <v>184852.02294647531</v>
      </c>
      <c r="L45" s="30"/>
      <c r="M45" s="30"/>
      <c r="N45" s="30">
        <f>N6+N17</f>
        <v>-91248.627151522145</v>
      </c>
      <c r="O45" s="30"/>
      <c r="P45" s="30"/>
      <c r="Q45" s="30">
        <f>Q6+Q17</f>
        <v>50456.976421809733</v>
      </c>
      <c r="R45" s="30"/>
      <c r="S45" s="30"/>
      <c r="T45" s="30">
        <f>T6+T17</f>
        <v>20.390578686320268</v>
      </c>
      <c r="U45" s="30"/>
      <c r="V45" s="30"/>
      <c r="W45" s="30">
        <f>W6+W17</f>
        <v>-10945.963366381713</v>
      </c>
      <c r="X45" s="30"/>
      <c r="Y45" s="30"/>
      <c r="Z45" s="30">
        <f>Z6+Z17</f>
        <v>18531.934888512245</v>
      </c>
      <c r="AA45" s="30"/>
      <c r="AB45" s="30"/>
      <c r="AC45" s="30">
        <f>AC6+AC17</f>
        <v>37050.783924617645</v>
      </c>
      <c r="AD45" s="30"/>
      <c r="AE45" s="11"/>
    </row>
  </sheetData>
  <mergeCells count="13">
    <mergeCell ref="A1:AD1"/>
    <mergeCell ref="A3:A4"/>
    <mergeCell ref="B3:B4"/>
    <mergeCell ref="AD3:AD4"/>
    <mergeCell ref="C3:E3"/>
    <mergeCell ref="F3:H3"/>
    <mergeCell ref="I3:K3"/>
    <mergeCell ref="L3:N3"/>
    <mergeCell ref="O3:Q3"/>
    <mergeCell ref="R3:T3"/>
    <mergeCell ref="U3:W3"/>
    <mergeCell ref="X3:Z3"/>
    <mergeCell ref="AA3:AC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42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2023-06-02T06:53:18Z</cp:lastPrinted>
  <dcterms:created xsi:type="dcterms:W3CDTF">2010-02-05T14:48:49Z</dcterms:created>
  <dcterms:modified xsi:type="dcterms:W3CDTF">2023-07-04T08:24:10Z</dcterms:modified>
</cp:coreProperties>
</file>