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дотаций'!$A$1:$AH$50</definedName>
  </definedNames>
  <calcPr calcId="125725"/>
</workbook>
</file>

<file path=xl/calcChain.xml><?xml version="1.0" encoding="utf-8"?>
<calcChain xmlns="http://schemas.openxmlformats.org/spreadsheetml/2006/main">
  <c r="F9" i="7"/>
  <c r="AD47"/>
  <c r="AB47" l="1"/>
  <c r="AB19"/>
  <c r="AB8"/>
  <c r="N46" l="1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20"/>
  <c r="N10"/>
  <c r="N11"/>
  <c r="N12"/>
  <c r="N13"/>
  <c r="N14"/>
  <c r="N15"/>
  <c r="N16"/>
  <c r="N17"/>
  <c r="N18"/>
  <c r="N9"/>
  <c r="AA19" l="1"/>
  <c r="AA8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J9"/>
  <c r="AA47" l="1"/>
  <c r="Z19"/>
  <c r="Z8"/>
  <c r="Z47" l="1"/>
  <c r="F33"/>
  <c r="L33" s="1"/>
  <c r="O33" s="1"/>
  <c r="F46"/>
  <c r="L46" s="1"/>
  <c r="O46" s="1"/>
  <c r="F45"/>
  <c r="L45" s="1"/>
  <c r="O45" s="1"/>
  <c r="F44"/>
  <c r="L44" s="1"/>
  <c r="O44" s="1"/>
  <c r="F43"/>
  <c r="L43" s="1"/>
  <c r="O43" s="1"/>
  <c r="F42"/>
  <c r="L42" s="1"/>
  <c r="O42" s="1"/>
  <c r="F41"/>
  <c r="L41" s="1"/>
  <c r="O41" s="1"/>
  <c r="F40"/>
  <c r="L40" s="1"/>
  <c r="O40" s="1"/>
  <c r="F39"/>
  <c r="L39" s="1"/>
  <c r="O39" s="1"/>
  <c r="F38"/>
  <c r="L38" s="1"/>
  <c r="O38" s="1"/>
  <c r="F37"/>
  <c r="L37" s="1"/>
  <c r="O37" s="1"/>
  <c r="F36"/>
  <c r="L36" s="1"/>
  <c r="O36" s="1"/>
  <c r="F35"/>
  <c r="L35" s="1"/>
  <c r="O35" s="1"/>
  <c r="F34"/>
  <c r="L34" s="1"/>
  <c r="O34" s="1"/>
  <c r="F32"/>
  <c r="L32" s="1"/>
  <c r="O32" s="1"/>
  <c r="F31"/>
  <c r="L31" s="1"/>
  <c r="O31" s="1"/>
  <c r="F30"/>
  <c r="L30" s="1"/>
  <c r="O30" s="1"/>
  <c r="F29"/>
  <c r="L29" s="1"/>
  <c r="O29" s="1"/>
  <c r="F28"/>
  <c r="L28" s="1"/>
  <c r="O28" s="1"/>
  <c r="F27"/>
  <c r="L27" s="1"/>
  <c r="O27" s="1"/>
  <c r="F26"/>
  <c r="L26" s="1"/>
  <c r="O26" s="1"/>
  <c r="F25"/>
  <c r="L25" s="1"/>
  <c r="O25" s="1"/>
  <c r="F24"/>
  <c r="L24" s="1"/>
  <c r="O24" s="1"/>
  <c r="F23"/>
  <c r="L23" s="1"/>
  <c r="O23" s="1"/>
  <c r="F22"/>
  <c r="L22" s="1"/>
  <c r="O22" s="1"/>
  <c r="F21"/>
  <c r="L21" s="1"/>
  <c r="O21" s="1"/>
  <c r="F20"/>
  <c r="L20" s="1"/>
  <c r="O20" s="1"/>
  <c r="F10"/>
  <c r="L10" s="1"/>
  <c r="O10" s="1"/>
  <c r="F11"/>
  <c r="L11" s="1"/>
  <c r="O11" s="1"/>
  <c r="F12"/>
  <c r="L12" s="1"/>
  <c r="O12" s="1"/>
  <c r="F13"/>
  <c r="L13" s="1"/>
  <c r="O13" s="1"/>
  <c r="F14"/>
  <c r="L14" s="1"/>
  <c r="O14" s="1"/>
  <c r="F15"/>
  <c r="L15" s="1"/>
  <c r="O15" s="1"/>
  <c r="F16"/>
  <c r="L16" s="1"/>
  <c r="O16" s="1"/>
  <c r="F17"/>
  <c r="L17" s="1"/>
  <c r="O17" s="1"/>
  <c r="F18"/>
  <c r="L18" s="1"/>
  <c r="O18" s="1"/>
  <c r="L9"/>
  <c r="O9" s="1"/>
  <c r="R36" l="1"/>
  <c r="AC36" s="1"/>
  <c r="AH36" s="1"/>
  <c r="P36"/>
  <c r="P33"/>
  <c r="R33"/>
  <c r="AC33" s="1"/>
  <c r="AH33" s="1"/>
  <c r="P22"/>
  <c r="R22"/>
  <c r="AC22" s="1"/>
  <c r="AH22" s="1"/>
  <c r="R44"/>
  <c r="AC44" s="1"/>
  <c r="AH44" s="1"/>
  <c r="P44"/>
  <c r="P34"/>
  <c r="R34"/>
  <c r="AC34" s="1"/>
  <c r="AH34" s="1"/>
  <c r="R43"/>
  <c r="AC43" s="1"/>
  <c r="AH43" s="1"/>
  <c r="P43"/>
  <c r="P35"/>
  <c r="R35"/>
  <c r="AC35" s="1"/>
  <c r="AH35" s="1"/>
  <c r="R42"/>
  <c r="AC42" s="1"/>
  <c r="AH42" s="1"/>
  <c r="P42"/>
  <c r="R20"/>
  <c r="AC20" s="1"/>
  <c r="AH20" s="1"/>
  <c r="P20"/>
  <c r="R41"/>
  <c r="AC41" s="1"/>
  <c r="AH41" s="1"/>
  <c r="P41"/>
  <c r="R46"/>
  <c r="AC46" s="1"/>
  <c r="AH46" s="1"/>
  <c r="P46"/>
  <c r="R40"/>
  <c r="AC40" s="1"/>
  <c r="AH40" s="1"/>
  <c r="P40"/>
  <c r="R23"/>
  <c r="AC23" s="1"/>
  <c r="AH23" s="1"/>
  <c r="P23"/>
  <c r="P45"/>
  <c r="R45"/>
  <c r="AC45" s="1"/>
  <c r="AH45" s="1"/>
  <c r="R30"/>
  <c r="AC30" s="1"/>
  <c r="AH30" s="1"/>
  <c r="P30"/>
  <c r="R26"/>
  <c r="AC26" s="1"/>
  <c r="AH26" s="1"/>
  <c r="P26"/>
  <c r="P39"/>
  <c r="R39"/>
  <c r="AC39" s="1"/>
  <c r="AH39" s="1"/>
  <c r="P21"/>
  <c r="R21"/>
  <c r="AC21" s="1"/>
  <c r="AH21" s="1"/>
  <c r="R31"/>
  <c r="AC31" s="1"/>
  <c r="AH31" s="1"/>
  <c r="P31"/>
  <c r="R28"/>
  <c r="AC28" s="1"/>
  <c r="AH28" s="1"/>
  <c r="P28"/>
  <c r="P25"/>
  <c r="R25"/>
  <c r="AC25" s="1"/>
  <c r="AH25" s="1"/>
  <c r="R38"/>
  <c r="AC38" s="1"/>
  <c r="AH38" s="1"/>
  <c r="P38"/>
  <c r="P32"/>
  <c r="R32"/>
  <c r="AC32" s="1"/>
  <c r="AH32" s="1"/>
  <c r="R29"/>
  <c r="AC29" s="1"/>
  <c r="AH29" s="1"/>
  <c r="P29"/>
  <c r="R27"/>
  <c r="AC27" s="1"/>
  <c r="AH27" s="1"/>
  <c r="P27"/>
  <c r="R24"/>
  <c r="AC24" s="1"/>
  <c r="AH24" s="1"/>
  <c r="P24"/>
  <c r="P37"/>
  <c r="R37"/>
  <c r="AC37" s="1"/>
  <c r="AH37" s="1"/>
  <c r="R9"/>
  <c r="AC9" s="1"/>
  <c r="AH9" s="1"/>
  <c r="P9"/>
  <c r="R18"/>
  <c r="AC18" s="1"/>
  <c r="AH18" s="1"/>
  <c r="P18"/>
  <c r="R10"/>
  <c r="AC10" s="1"/>
  <c r="AH10" s="1"/>
  <c r="P10"/>
  <c r="R11"/>
  <c r="AC11" s="1"/>
  <c r="AH11" s="1"/>
  <c r="P11"/>
  <c r="R12"/>
  <c r="AC12" s="1"/>
  <c r="AH12" s="1"/>
  <c r="P12"/>
  <c r="R13"/>
  <c r="AC13" s="1"/>
  <c r="AH13" s="1"/>
  <c r="P13"/>
  <c r="R14"/>
  <c r="AC14" s="1"/>
  <c r="AH14" s="1"/>
  <c r="P14"/>
  <c r="R15"/>
  <c r="AC15" s="1"/>
  <c r="AH15" s="1"/>
  <c r="P15"/>
  <c r="R16"/>
  <c r="AC16" s="1"/>
  <c r="AH16" s="1"/>
  <c r="P16"/>
  <c r="R17"/>
  <c r="AC17" s="1"/>
  <c r="AH17" s="1"/>
  <c r="P17"/>
  <c r="Y8"/>
  <c r="Y47" s="1"/>
  <c r="Y19"/>
  <c r="Q19" l="1"/>
  <c r="Q8"/>
  <c r="Q47" l="1"/>
  <c r="X47"/>
  <c r="X19"/>
  <c r="X8"/>
  <c r="W47"/>
  <c r="W19"/>
  <c r="W8"/>
  <c r="C7" i="8" l="1"/>
  <c r="D7" s="1"/>
  <c r="I13" l="1"/>
  <c r="J13" s="1"/>
  <c r="I20"/>
  <c r="J20" s="1"/>
  <c r="I24"/>
  <c r="J24" s="1"/>
  <c r="I32"/>
  <c r="J32" s="1"/>
  <c r="I40"/>
  <c r="J40" s="1"/>
  <c r="I10"/>
  <c r="J10" s="1"/>
  <c r="I19"/>
  <c r="J19" s="1"/>
  <c r="I27"/>
  <c r="J27" s="1"/>
  <c r="I31"/>
  <c r="J31" s="1"/>
  <c r="I35"/>
  <c r="J35" s="1"/>
  <c r="I39"/>
  <c r="J39" s="1"/>
  <c r="I43"/>
  <c r="J43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I7"/>
  <c r="J7" s="1"/>
  <c r="I9"/>
  <c r="J9" s="1"/>
  <c r="I28"/>
  <c r="J28" s="1"/>
  <c r="I36"/>
  <c r="J36" s="1"/>
  <c r="I44"/>
  <c r="J44" s="1"/>
  <c r="I14"/>
  <c r="J14" s="1"/>
  <c r="I23"/>
  <c r="J23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AG47" i="7"/>
  <c r="AE47"/>
  <c r="AF47"/>
  <c r="V19"/>
  <c r="V8"/>
  <c r="V47" s="1"/>
  <c r="F15" i="8" l="1"/>
  <c r="G15" s="1"/>
  <c r="F11"/>
  <c r="G11" s="1"/>
  <c r="F18"/>
  <c r="G18" s="1"/>
  <c r="F22"/>
  <c r="G22" s="1"/>
  <c r="F26"/>
  <c r="G26" s="1"/>
  <c r="F30"/>
  <c r="G30" s="1"/>
  <c r="F34"/>
  <c r="G34" s="1"/>
  <c r="F38"/>
  <c r="G38" s="1"/>
  <c r="F42"/>
  <c r="G42" s="1"/>
  <c r="F16"/>
  <c r="G16" s="1"/>
  <c r="F12"/>
  <c r="G12" s="1"/>
  <c r="F8"/>
  <c r="G8" s="1"/>
  <c r="F21"/>
  <c r="G21" s="1"/>
  <c r="F25"/>
  <c r="G25" s="1"/>
  <c r="F29"/>
  <c r="G29" s="1"/>
  <c r="F33"/>
  <c r="G33" s="1"/>
  <c r="F37"/>
  <c r="G37" s="1"/>
  <c r="F41"/>
  <c r="G41" s="1"/>
  <c r="F7"/>
  <c r="G7" s="1"/>
  <c r="L7" s="1"/>
  <c r="F13"/>
  <c r="G13" s="1"/>
  <c r="F9"/>
  <c r="G9" s="1"/>
  <c r="F20"/>
  <c r="G20" s="1"/>
  <c r="F24"/>
  <c r="G24" s="1"/>
  <c r="F28"/>
  <c r="G28" s="1"/>
  <c r="F32"/>
  <c r="G32" s="1"/>
  <c r="F36"/>
  <c r="G36" s="1"/>
  <c r="F40"/>
  <c r="G40" s="1"/>
  <c r="F44"/>
  <c r="G44" s="1"/>
  <c r="F14"/>
  <c r="G14" s="1"/>
  <c r="F10"/>
  <c r="G10" s="1"/>
  <c r="F19"/>
  <c r="G19" s="1"/>
  <c r="F23"/>
  <c r="G23" s="1"/>
  <c r="F27"/>
  <c r="G27" s="1"/>
  <c r="F31"/>
  <c r="G31" s="1"/>
  <c r="F35"/>
  <c r="G35" s="1"/>
  <c r="F39"/>
  <c r="G39" s="1"/>
  <c r="F43"/>
  <c r="G43" s="1"/>
  <c r="U19" i="7"/>
  <c r="U8"/>
  <c r="R19" l="1"/>
  <c r="R8"/>
  <c r="U47"/>
  <c r="R47" l="1"/>
  <c r="E19"/>
  <c r="F19" s="1"/>
  <c r="D19"/>
  <c r="E8"/>
  <c r="D8"/>
  <c r="E47" l="1"/>
  <c r="F8"/>
  <c r="D47"/>
  <c r="F47" l="1"/>
  <c r="S19"/>
  <c r="S47" s="1"/>
  <c r="T19"/>
  <c r="S8"/>
  <c r="T8"/>
  <c r="T47" s="1"/>
  <c r="M8" l="1"/>
  <c r="M19"/>
  <c r="M47" l="1"/>
  <c r="N19"/>
  <c r="N47" s="1"/>
  <c r="N8"/>
  <c r="AC8" l="1"/>
  <c r="AC19"/>
  <c r="AC47" l="1"/>
  <c r="O19"/>
  <c r="O8"/>
  <c r="AH19" l="1"/>
  <c r="O47"/>
  <c r="L47" s="1"/>
  <c r="AH8"/>
  <c r="P19"/>
  <c r="P8"/>
  <c r="C18" i="8"/>
  <c r="D18" s="1"/>
  <c r="L18" s="1"/>
  <c r="C19"/>
  <c r="D19" s="1"/>
  <c r="L19" s="1"/>
  <c r="C20"/>
  <c r="D20" s="1"/>
  <c r="L20" s="1"/>
  <c r="C21"/>
  <c r="D21" s="1"/>
  <c r="L21" s="1"/>
  <c r="C22"/>
  <c r="D22" s="1"/>
  <c r="L22" s="1"/>
  <c r="C23"/>
  <c r="D23" s="1"/>
  <c r="L23" s="1"/>
  <c r="C24"/>
  <c r="D24" s="1"/>
  <c r="L24" s="1"/>
  <c r="C25"/>
  <c r="D25" s="1"/>
  <c r="L25" s="1"/>
  <c r="C26"/>
  <c r="D26" s="1"/>
  <c r="L26" s="1"/>
  <c r="C27"/>
  <c r="D27" s="1"/>
  <c r="L27" s="1"/>
  <c r="C28"/>
  <c r="D28" s="1"/>
  <c r="L28" s="1"/>
  <c r="C29"/>
  <c r="D29" s="1"/>
  <c r="L29" s="1"/>
  <c r="C30"/>
  <c r="D30" s="1"/>
  <c r="L30" s="1"/>
  <c r="C31"/>
  <c r="D31" s="1"/>
  <c r="L31" s="1"/>
  <c r="C32"/>
  <c r="D32" s="1"/>
  <c r="L32" s="1"/>
  <c r="C33"/>
  <c r="D33" s="1"/>
  <c r="L33" s="1"/>
  <c r="C34"/>
  <c r="D34" s="1"/>
  <c r="L34" s="1"/>
  <c r="C35"/>
  <c r="D35" s="1"/>
  <c r="L35" s="1"/>
  <c r="C36"/>
  <c r="D36" s="1"/>
  <c r="L36" s="1"/>
  <c r="C37"/>
  <c r="D37" s="1"/>
  <c r="L37" s="1"/>
  <c r="C38"/>
  <c r="D38" s="1"/>
  <c r="L38" s="1"/>
  <c r="C39"/>
  <c r="D39" s="1"/>
  <c r="L39" s="1"/>
  <c r="C40"/>
  <c r="D40" s="1"/>
  <c r="L40" s="1"/>
  <c r="C41"/>
  <c r="D41" s="1"/>
  <c r="L41" s="1"/>
  <c r="C42"/>
  <c r="D42" s="1"/>
  <c r="L42" s="1"/>
  <c r="C43"/>
  <c r="D43" s="1"/>
  <c r="L43" s="1"/>
  <c r="C44"/>
  <c r="D44" s="1"/>
  <c r="L44" s="1"/>
  <c r="C8"/>
  <c r="D8" s="1"/>
  <c r="L8" s="1"/>
  <c r="C9"/>
  <c r="D9" s="1"/>
  <c r="L9" s="1"/>
  <c r="C10"/>
  <c r="D10" s="1"/>
  <c r="L10" s="1"/>
  <c r="C11"/>
  <c r="D11" s="1"/>
  <c r="L11" s="1"/>
  <c r="C12"/>
  <c r="D12" s="1"/>
  <c r="L12" s="1"/>
  <c r="C13"/>
  <c r="D13" s="1"/>
  <c r="L13" s="1"/>
  <c r="C14"/>
  <c r="D14" s="1"/>
  <c r="L14" s="1"/>
  <c r="C15"/>
  <c r="D15" s="1"/>
  <c r="L15" s="1"/>
  <c r="C16"/>
  <c r="D16" s="1"/>
  <c r="L16" s="1"/>
  <c r="P47" i="7" l="1"/>
  <c r="AH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H8" s="1"/>
  <c r="B20"/>
  <c r="B24"/>
  <c r="B28"/>
  <c r="B36"/>
  <c r="B44"/>
  <c r="B22"/>
  <c r="B26"/>
  <c r="B30"/>
  <c r="B34"/>
  <c r="B42"/>
  <c r="B23"/>
  <c r="B27"/>
  <c r="B31"/>
  <c r="B35"/>
  <c r="B39"/>
  <c r="B12"/>
  <c r="H12" s="1"/>
  <c r="B16"/>
  <c r="H16" s="1"/>
  <c r="K8" l="1"/>
  <c r="H32"/>
  <c r="K32"/>
  <c r="H35"/>
  <c r="K35"/>
  <c r="H24"/>
  <c r="K24"/>
  <c r="H13"/>
  <c r="K13"/>
  <c r="H28"/>
  <c r="K28"/>
  <c r="H9"/>
  <c r="K9"/>
  <c r="H14"/>
  <c r="K14"/>
  <c r="H38"/>
  <c r="K38"/>
  <c r="H43"/>
  <c r="K43"/>
  <c r="K12"/>
  <c r="H22"/>
  <c r="K22"/>
  <c r="H21"/>
  <c r="K21"/>
  <c r="H23"/>
  <c r="K23"/>
  <c r="H10"/>
  <c r="K10"/>
  <c r="H27"/>
  <c r="K27"/>
  <c r="H36"/>
  <c r="K36"/>
  <c r="H11"/>
  <c r="K11"/>
  <c r="H33"/>
  <c r="K33"/>
  <c r="H19"/>
  <c r="K19"/>
  <c r="K16"/>
  <c r="H42"/>
  <c r="K42"/>
  <c r="H41"/>
  <c r="K41"/>
  <c r="H39"/>
  <c r="K39"/>
  <c r="H26"/>
  <c r="K26"/>
  <c r="H30"/>
  <c r="K30"/>
  <c r="H29"/>
  <c r="K29"/>
  <c r="H31"/>
  <c r="K31"/>
  <c r="H34"/>
  <c r="K34"/>
  <c r="H44"/>
  <c r="K44"/>
  <c r="H20"/>
  <c r="K20"/>
  <c r="H37"/>
  <c r="K37"/>
  <c r="H15"/>
  <c r="K15"/>
  <c r="H25"/>
  <c r="K25"/>
  <c r="H40"/>
  <c r="K40"/>
  <c r="E43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K7" s="1"/>
  <c r="E9"/>
  <c r="E11"/>
  <c r="E13"/>
  <c r="E15"/>
  <c r="K6" l="1"/>
  <c r="H18"/>
  <c r="H17" s="1"/>
  <c r="K18"/>
  <c r="K17" s="1"/>
  <c r="E7"/>
  <c r="E6" s="1"/>
  <c r="H7"/>
  <c r="H6" s="1"/>
  <c r="B17"/>
  <c r="B6"/>
  <c r="E18"/>
  <c r="E17" s="1"/>
  <c r="K45" l="1"/>
  <c r="H45"/>
  <c r="E45"/>
  <c r="B45"/>
</calcChain>
</file>

<file path=xl/sharedStrings.xml><?xml version="1.0" encoding="utf-8"?>
<sst xmlns="http://schemas.openxmlformats.org/spreadsheetml/2006/main" count="150" uniqueCount="101">
  <si>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</si>
  <si>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</si>
  <si>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</si>
  <si>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</si>
  <si>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</si>
  <si>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</si>
  <si>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</si>
  <si>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</si>
  <si>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</si>
  <si>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</si>
  <si>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</si>
  <si>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</si>
  <si>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</si>
  <si>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</si>
  <si>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</si>
  <si>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</si>
  <si>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</si>
  <si>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</si>
  <si>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</si>
  <si>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</si>
  <si>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</si>
  <si>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</si>
  <si>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</si>
  <si>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</si>
  <si>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</si>
  <si>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</si>
  <si>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</si>
  <si>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</si>
  <si>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</si>
  <si>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</si>
  <si>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</si>
  <si>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</si>
  <si>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</si>
  <si>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</si>
  <si>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</si>
  <si>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</si>
  <si>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</si>
  <si>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</si>
  <si>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</si>
  <si>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</si>
  <si>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</si>
  <si>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</si>
  <si>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</si>
  <si>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</si>
  <si>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</si>
  <si>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</si>
  <si>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</si>
  <si>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</si>
  <si>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</si>
  <si>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</si>
  <si>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</si>
  <si>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</si>
  <si>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</si>
  <si>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</si>
  <si>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</si>
  <si>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</si>
  <si>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</si>
  <si>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</si>
  <si>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</si>
  <si>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</si>
  <si>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</si>
  <si>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</si>
  <si>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</si>
  <si>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</si>
  <si>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</si>
  <si>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</si>
  <si>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</si>
  <si>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</si>
  <si>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</si>
  <si>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</si>
  <si>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15=12*14</t>
  </si>
  <si>
    <t>16=15-14</t>
  </si>
  <si>
    <t>за февраль</t>
  </si>
  <si>
    <t>досрочное перечисление
(распоряжение МУФ СО 
от 04.04.2023 
№ 01-08/21)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</si>
  <si>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</si>
  <si>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объектов недвижимости 
в налоговый оборот</t>
  </si>
  <si>
    <t xml:space="preserve"> + / -
(5)=(2)*(3)/(12)</t>
  </si>
  <si>
    <t xml:space="preserve"> + / -
(8)=(2)*(6)/(12)</t>
  </si>
  <si>
    <t xml:space="preserve"> + / -
(11)=(2)*(9)/(12)</t>
  </si>
  <si>
    <t>за март</t>
  </si>
  <si>
    <t>за апрель</t>
  </si>
  <si>
    <t>Распределение за отчетный период с учетом удержания, тыс. рублей</t>
  </si>
  <si>
    <t>18=15-17</t>
  </si>
  <si>
    <t>за май</t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</si>
  <si>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01.07.2023)</t>
    </r>
  </si>
  <si>
    <t>Удержание дотаций в 2023 году в связи с исполнением показателей за 2022 год (50% от суммы взысканя), тыс. рублей</t>
  </si>
  <si>
    <t>за июнь</t>
  </si>
  <si>
    <t>за июль</t>
  </si>
  <si>
    <t>За 9 месяцев 2023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</si>
  <si>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01.10.2023)</t>
    </r>
  </si>
  <si>
    <t>14=13/11мес.*9</t>
  </si>
  <si>
    <t>за август</t>
  </si>
  <si>
    <t>29=18-(19+…+28)</t>
  </si>
  <si>
    <t>Распределение дотаций за сентябрь за вычетом ранее предоставленных дотаций за январь-август, тыс. рублей</t>
  </si>
  <si>
    <t>Соблюдение норматива формирования расходов на содержание органов местного самоуправления</t>
  </si>
  <si>
    <t>непривлечение кредитов кредитных организаций в сентябре 2023 года</t>
  </si>
  <si>
    <t>МО, муниципальный долг которых на 01.10.2023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</si>
  <si>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сентябре 2023 года (не применяется если объем долга на 01.10.2023 не превышает его объем по состоянию на начало 2023 года)</t>
  </si>
  <si>
    <t>Распределение дотаций за сентябрь с учетом выполнения условий предоставления дотаций, тыс. рублей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</si>
  <si>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01.07.2023)</t>
    </r>
  </si>
  <si>
    <t>Факторный анализ влияния отдельных показателей на итоговое распределение за 9 месяцев 2023 года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</si>
</sst>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i/>
      <sz val="9"/>
      <name val="Arial Narrow"/>
      <family val="2"/>
      <charset val="204"/>
    </font>
    <font>
      <sz val="9"/>
      <color rgb="FFFF0000"/>
      <name val="Arial Narrow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8F8F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2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1" fillId="21" borderId="3" xfId="0" applyFont="1" applyFill="1" applyBorder="1" applyAlignment="1">
      <alignment horizontal="center" vertical="center" wrapText="1"/>
    </xf>
    <xf numFmtId="168" fontId="2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16" xfId="0" applyFont="1" applyFill="1" applyBorder="1" applyAlignment="1">
      <alignment horizontal="center" vertical="center" wrapText="1"/>
    </xf>
    <xf numFmtId="0" fontId="2" fillId="19" borderId="13" xfId="0" applyFont="1" applyFill="1" applyBorder="1" applyAlignment="1">
      <alignment horizontal="center" vertical="center" wrapText="1"/>
    </xf>
    <xf numFmtId="0" fontId="2" fillId="19" borderId="14" xfId="0" applyFont="1" applyFill="1" applyBorder="1" applyAlignment="1">
      <alignment horizontal="center" vertical="center" wrapText="1"/>
    </xf>
    <xf numFmtId="0" fontId="2" fillId="19" borderId="1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5" xfId="0" applyFont="1" applyFill="1" applyBorder="1" applyAlignment="1">
      <alignment horizontal="center" vertical="center" wrapText="1"/>
    </xf>
    <xf numFmtId="0" fontId="2" fillId="20" borderId="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99"/>
      <color rgb="FFF8F8F8"/>
      <color rgb="FFCCFFCC"/>
      <color rgb="FF6699FF"/>
      <color rgb="FFCCCCFF"/>
      <color rgb="FF99CCFF"/>
      <color rgb="FFCCECFF"/>
      <color rgb="FFFFFFCC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O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13" style="1" customWidth="1"/>
    <col min="13" max="13" width="11.42578125" style="1" customWidth="1"/>
    <col min="14" max="14" width="15.28515625" style="1" customWidth="1"/>
    <col min="15" max="15" width="13.5703125" style="1" customWidth="1"/>
    <col min="16" max="18" width="14.28515625" style="1" customWidth="1"/>
    <col min="19" max="28" width="12.85546875" style="1" customWidth="1"/>
    <col min="29" max="30" width="15.42578125" style="1" customWidth="1"/>
    <col min="31" max="31" width="18.42578125" style="1" customWidth="1"/>
    <col min="32" max="32" width="18.85546875" style="1" customWidth="1"/>
    <col min="33" max="33" width="21.140625" style="1" customWidth="1"/>
    <col min="34" max="34" width="13.42578125" style="1" customWidth="1"/>
    <col min="35" max="35" width="36.28515625" style="1" bestFit="1" customWidth="1"/>
    <col min="36" max="36" width="13.7109375" style="1" bestFit="1" customWidth="1"/>
    <col min="37" max="37" width="12.5703125" style="1" bestFit="1" customWidth="1"/>
    <col min="38" max="38" width="10.5703125" style="1" bestFit="1" customWidth="1"/>
    <col min="39" max="16384" width="9.140625" style="1"/>
  </cols>
  <sheetData>
    <row r="1" spans="1:41" ht="21.75" customHeight="1">
      <c r="B1" s="61" t="s">
        <v>53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</row>
    <row r="2" spans="1:41" ht="15.75">
      <c r="A2" s="35" t="s">
        <v>88</v>
      </c>
    </row>
    <row r="3" spans="1:41" ht="25.5" customHeight="1">
      <c r="A3" s="65" t="s">
        <v>15</v>
      </c>
      <c r="B3" s="84" t="s">
        <v>89</v>
      </c>
      <c r="C3" s="84"/>
      <c r="D3" s="69" t="s">
        <v>99</v>
      </c>
      <c r="E3" s="69"/>
      <c r="F3" s="69"/>
      <c r="G3" s="69"/>
      <c r="H3" s="69" t="s">
        <v>84</v>
      </c>
      <c r="I3" s="69"/>
      <c r="J3" s="69"/>
      <c r="K3" s="69"/>
      <c r="L3" s="83" t="s">
        <v>47</v>
      </c>
      <c r="M3" s="82" t="s">
        <v>57</v>
      </c>
      <c r="N3" s="65" t="s">
        <v>58</v>
      </c>
      <c r="O3" s="65" t="s">
        <v>59</v>
      </c>
      <c r="P3" s="65" t="s">
        <v>60</v>
      </c>
      <c r="Q3" s="66" t="s">
        <v>85</v>
      </c>
      <c r="R3" s="66" t="s">
        <v>81</v>
      </c>
      <c r="S3" s="76" t="s">
        <v>63</v>
      </c>
      <c r="T3" s="77"/>
      <c r="U3" s="77"/>
      <c r="V3" s="77"/>
      <c r="W3" s="77"/>
      <c r="X3" s="77"/>
      <c r="Y3" s="77"/>
      <c r="Z3" s="77"/>
      <c r="AA3" s="77"/>
      <c r="AB3" s="78"/>
      <c r="AC3" s="65" t="s">
        <v>93</v>
      </c>
      <c r="AD3" s="70" t="s">
        <v>56</v>
      </c>
      <c r="AE3" s="71"/>
      <c r="AF3" s="71"/>
      <c r="AG3" s="72"/>
      <c r="AH3" s="65" t="s">
        <v>98</v>
      </c>
    </row>
    <row r="4" spans="1:41" ht="36" customHeight="1">
      <c r="A4" s="65"/>
      <c r="B4" s="84"/>
      <c r="C4" s="84"/>
      <c r="D4" s="69"/>
      <c r="E4" s="69"/>
      <c r="F4" s="69"/>
      <c r="G4" s="69"/>
      <c r="H4" s="69"/>
      <c r="I4" s="69"/>
      <c r="J4" s="69"/>
      <c r="K4" s="69"/>
      <c r="L4" s="83"/>
      <c r="M4" s="82"/>
      <c r="N4" s="65"/>
      <c r="O4" s="65"/>
      <c r="P4" s="65"/>
      <c r="Q4" s="67"/>
      <c r="R4" s="67"/>
      <c r="S4" s="79"/>
      <c r="T4" s="80"/>
      <c r="U4" s="80"/>
      <c r="V4" s="80"/>
      <c r="W4" s="80"/>
      <c r="X4" s="80"/>
      <c r="Y4" s="80"/>
      <c r="Z4" s="80"/>
      <c r="AA4" s="80"/>
      <c r="AB4" s="81"/>
      <c r="AC4" s="65"/>
      <c r="AD4" s="73" t="s">
        <v>94</v>
      </c>
      <c r="AE4" s="64" t="s">
        <v>95</v>
      </c>
      <c r="AF4" s="64"/>
      <c r="AG4" s="64" t="s">
        <v>97</v>
      </c>
      <c r="AH4" s="65"/>
    </row>
    <row r="5" spans="1:41" ht="87" customHeight="1">
      <c r="A5" s="65"/>
      <c r="B5" s="84"/>
      <c r="C5" s="84"/>
      <c r="D5" s="69"/>
      <c r="E5" s="69"/>
      <c r="F5" s="69"/>
      <c r="G5" s="69"/>
      <c r="H5" s="69"/>
      <c r="I5" s="69"/>
      <c r="J5" s="69"/>
      <c r="K5" s="69"/>
      <c r="L5" s="83"/>
      <c r="M5" s="82"/>
      <c r="N5" s="65"/>
      <c r="O5" s="65"/>
      <c r="P5" s="65"/>
      <c r="Q5" s="67"/>
      <c r="R5" s="67"/>
      <c r="S5" s="65" t="s">
        <v>62</v>
      </c>
      <c r="T5" s="65" t="s">
        <v>64</v>
      </c>
      <c r="U5" s="65" t="s">
        <v>72</v>
      </c>
      <c r="V5" s="65" t="s">
        <v>73</v>
      </c>
      <c r="W5" s="65" t="s">
        <v>79</v>
      </c>
      <c r="X5" s="65" t="s">
        <v>80</v>
      </c>
      <c r="Y5" s="65" t="s">
        <v>83</v>
      </c>
      <c r="Z5" s="65" t="s">
        <v>86</v>
      </c>
      <c r="AA5" s="65" t="s">
        <v>87</v>
      </c>
      <c r="AB5" s="65" t="s">
        <v>91</v>
      </c>
      <c r="AC5" s="65"/>
      <c r="AD5" s="74"/>
      <c r="AE5" s="64" t="s">
        <v>61</v>
      </c>
      <c r="AF5" s="64" t="s">
        <v>96</v>
      </c>
      <c r="AG5" s="64"/>
      <c r="AH5" s="65"/>
    </row>
    <row r="6" spans="1:41" ht="47.25" customHeight="1">
      <c r="A6" s="65"/>
      <c r="B6" s="57" t="s">
        <v>48</v>
      </c>
      <c r="C6" s="57" t="s">
        <v>16</v>
      </c>
      <c r="D6" s="58" t="s">
        <v>65</v>
      </c>
      <c r="E6" s="58" t="s">
        <v>66</v>
      </c>
      <c r="F6" s="58" t="s">
        <v>67</v>
      </c>
      <c r="G6" s="58" t="s">
        <v>16</v>
      </c>
      <c r="H6" s="58" t="s">
        <v>65</v>
      </c>
      <c r="I6" s="58" t="s">
        <v>66</v>
      </c>
      <c r="J6" s="58" t="s">
        <v>67</v>
      </c>
      <c r="K6" s="58" t="s">
        <v>16</v>
      </c>
      <c r="L6" s="83"/>
      <c r="M6" s="82"/>
      <c r="N6" s="65"/>
      <c r="O6" s="65"/>
      <c r="P6" s="65"/>
      <c r="Q6" s="68"/>
      <c r="R6" s="68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75"/>
      <c r="AE6" s="64"/>
      <c r="AF6" s="64"/>
      <c r="AG6" s="64"/>
      <c r="AH6" s="65"/>
    </row>
    <row r="7" spans="1:4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68</v>
      </c>
      <c r="G7" s="13">
        <v>7</v>
      </c>
      <c r="H7" s="13">
        <v>8</v>
      </c>
      <c r="I7" s="13">
        <v>9</v>
      </c>
      <c r="J7" s="13" t="s">
        <v>69</v>
      </c>
      <c r="K7" s="13">
        <v>11</v>
      </c>
      <c r="L7" s="13">
        <v>12</v>
      </c>
      <c r="M7" s="13">
        <v>13</v>
      </c>
      <c r="N7" s="13" t="s">
        <v>90</v>
      </c>
      <c r="O7" s="13" t="s">
        <v>70</v>
      </c>
      <c r="P7" s="13" t="s">
        <v>71</v>
      </c>
      <c r="Q7" s="13">
        <v>17</v>
      </c>
      <c r="R7" s="13" t="s">
        <v>82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59" t="s">
        <v>92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1"/>
      <c r="AJ7" s="1"/>
      <c r="AK7" s="1"/>
      <c r="AL7" s="1"/>
      <c r="AM7" s="1"/>
      <c r="AN7" s="1"/>
      <c r="AO7" s="1"/>
    </row>
    <row r="8" spans="1:41" s="3" customFormat="1" ht="32.85" customHeight="1">
      <c r="A8" s="20" t="s">
        <v>49</v>
      </c>
      <c r="B8" s="9"/>
      <c r="C8" s="9"/>
      <c r="D8" s="18">
        <f>SUM(D9:D18)</f>
        <v>905030</v>
      </c>
      <c r="E8" s="18">
        <f>SUM(E9:E18)</f>
        <v>853201.2</v>
      </c>
      <c r="F8" s="50">
        <f>IF(E8/D8&gt;1.2,IF((E8/D8-1.2)*0.1+1.2&gt;1.3,1.3,(E8/D8-1.2)*0.1+1.2),E8/D8)</f>
        <v>0.94273250610477</v>
      </c>
      <c r="G8" s="9"/>
      <c r="H8" s="9"/>
      <c r="I8" s="9"/>
      <c r="J8" s="9"/>
      <c r="K8" s="9"/>
      <c r="L8" s="10"/>
      <c r="M8" s="46">
        <f>SUM(M9:M18)</f>
        <v>1630204</v>
      </c>
      <c r="N8" s="18">
        <f>SUM(N9:N18)</f>
        <v>1333803.3</v>
      </c>
      <c r="O8" s="18">
        <f>SUM(O9:O18)</f>
        <v>1314409.3999999999</v>
      </c>
      <c r="P8" s="18">
        <f>SUM(P9:P18)</f>
        <v>-19393.899999999954</v>
      </c>
      <c r="Q8" s="18">
        <f t="shared" ref="Q8:R8" si="0">SUM(Q9:Q18)</f>
        <v>75400</v>
      </c>
      <c r="R8" s="18">
        <f t="shared" si="0"/>
        <v>1239009.3999999999</v>
      </c>
      <c r="S8" s="18">
        <f t="shared" ref="S8:AC8" si="1">SUM(S9:S18)</f>
        <v>143262.10000000003</v>
      </c>
      <c r="T8" s="18">
        <f t="shared" si="1"/>
        <v>202244.4</v>
      </c>
      <c r="U8" s="18">
        <f t="shared" si="1"/>
        <v>51327.799999999996</v>
      </c>
      <c r="V8" s="18">
        <f t="shared" si="1"/>
        <v>0</v>
      </c>
      <c r="W8" s="18">
        <f t="shared" si="1"/>
        <v>48808.9</v>
      </c>
      <c r="X8" s="18">
        <f t="shared" si="1"/>
        <v>167958.30000000005</v>
      </c>
      <c r="Y8" s="18">
        <f t="shared" si="1"/>
        <v>127679.29999999999</v>
      </c>
      <c r="Z8" s="18">
        <f t="shared" si="1"/>
        <v>91913.300000000017</v>
      </c>
      <c r="AA8" s="18">
        <f t="shared" si="1"/>
        <v>111939.00000000001</v>
      </c>
      <c r="AB8" s="18">
        <f t="shared" si="1"/>
        <v>145790.49999999997</v>
      </c>
      <c r="AC8" s="18">
        <f t="shared" si="1"/>
        <v>148085.80000000002</v>
      </c>
      <c r="AD8" s="18"/>
      <c r="AE8" s="18"/>
      <c r="AF8" s="18"/>
      <c r="AG8" s="18"/>
      <c r="AH8" s="18">
        <f>SUM(AH9:AH18)</f>
        <v>148085.80000000002</v>
      </c>
      <c r="AI8" s="60"/>
      <c r="AJ8" s="60"/>
      <c r="AK8" s="60"/>
      <c r="AL8" s="60"/>
      <c r="AM8" s="1"/>
      <c r="AN8" s="1"/>
      <c r="AO8" s="1"/>
    </row>
    <row r="9" spans="1:41" s="2" customFormat="1" ht="16.5" customHeight="1">
      <c r="A9" s="5" t="s">
        <v>5</v>
      </c>
      <c r="B9" s="4">
        <v>1</v>
      </c>
      <c r="C9" s="4">
        <v>10</v>
      </c>
      <c r="D9" s="51">
        <v>478060</v>
      </c>
      <c r="E9" s="51">
        <v>445133.5</v>
      </c>
      <c r="F9" s="52">
        <f>IF(G9=0,0,IF(D9=0,1,IF(E9&lt;0,0,IF(E9/D9&gt;1.2,IF((E9/D9-1.2)*0.1+1.2&gt;1.3,1.3,(E9/D9-1.2)*0.1+1.2),E9/D9))))</f>
        <v>0.93112475421495211</v>
      </c>
      <c r="G9" s="4">
        <v>15</v>
      </c>
      <c r="H9" s="4">
        <v>112</v>
      </c>
      <c r="I9" s="4">
        <v>110</v>
      </c>
      <c r="J9" s="52">
        <f>IF(K9=0,0,IF(H9=0,1,IF(I9&lt;0,0,IF(I9/H9&gt;1.2,IF((I9/H9-1.2)*0.1+1.2&gt;1.3,1.3,(I9/H9-1.2)*0.1+1.2),I9/H9))))</f>
        <v>0.9821428571428571</v>
      </c>
      <c r="K9" s="4">
        <v>20</v>
      </c>
      <c r="L9" s="24">
        <f>(B9*C9+F9*G9+J9*K9)/(C9+G9+K9)</f>
        <v>0.96910507680180946</v>
      </c>
      <c r="M9" s="47">
        <v>408146</v>
      </c>
      <c r="N9" s="19">
        <f>ROUND(M9/11*9,1)</f>
        <v>333937.59999999998</v>
      </c>
      <c r="O9" s="19">
        <f>ROUND(L9*N9,1)</f>
        <v>323620.59999999998</v>
      </c>
      <c r="P9" s="19">
        <f>O9-N9</f>
        <v>-10317</v>
      </c>
      <c r="Q9" s="19">
        <v>14192.1</v>
      </c>
      <c r="R9" s="19">
        <f>O9-Q9</f>
        <v>309428.5</v>
      </c>
      <c r="S9" s="19">
        <v>36922.9</v>
      </c>
      <c r="T9" s="19">
        <v>81230.399999999994</v>
      </c>
      <c r="U9" s="19">
        <v>0</v>
      </c>
      <c r="V9" s="19"/>
      <c r="W9" s="19">
        <v>0</v>
      </c>
      <c r="X9" s="19">
        <v>24580.1</v>
      </c>
      <c r="Y9" s="19">
        <v>30006.5</v>
      </c>
      <c r="Z9" s="19">
        <v>0</v>
      </c>
      <c r="AA9" s="19">
        <v>63543.3</v>
      </c>
      <c r="AB9" s="19">
        <v>35782.199999999997</v>
      </c>
      <c r="AC9" s="19">
        <f>ROUND(R9-SUM(S9:AB9),1)</f>
        <v>37363.1</v>
      </c>
      <c r="AD9" s="43"/>
      <c r="AE9" s="43"/>
      <c r="AF9" s="43"/>
      <c r="AG9" s="44"/>
      <c r="AH9" s="19">
        <f>IF(OR(AD9="+",AE9="+",AF9="+",AG9="+"),0,IF(AC9&lt;0,0,AC9))</f>
        <v>37363.1</v>
      </c>
      <c r="AI9" s="60"/>
      <c r="AJ9" s="60"/>
      <c r="AK9" s="60"/>
      <c r="AL9" s="60"/>
      <c r="AM9" s="36"/>
      <c r="AN9" s="1"/>
      <c r="AO9" s="1"/>
    </row>
    <row r="10" spans="1:41" s="2" customFormat="1" ht="17.100000000000001" customHeight="1">
      <c r="A10" s="5" t="s">
        <v>6</v>
      </c>
      <c r="B10" s="4">
        <v>1</v>
      </c>
      <c r="C10" s="4">
        <v>10</v>
      </c>
      <c r="D10" s="51">
        <v>217821</v>
      </c>
      <c r="E10" s="51">
        <v>206665.8</v>
      </c>
      <c r="F10" s="52">
        <f t="shared" ref="F10:F46" si="2">IF(G10=0,0,IF(D10=0,1,IF(E10&lt;0,0,IF(E10/D10&gt;1.2,IF((E10/D10-1.2)*0.1+1.2&gt;1.3,1.3,(E10/D10-1.2)*0.1+1.2),E10/D10))))</f>
        <v>0.94878730700896607</v>
      </c>
      <c r="G10" s="4">
        <v>15</v>
      </c>
      <c r="H10" s="4">
        <v>166</v>
      </c>
      <c r="I10" s="4">
        <v>166</v>
      </c>
      <c r="J10" s="52">
        <f t="shared" ref="J10:J18" si="3">IF(K10=0,0,IF(H10=0,1,IF(I10&lt;0,0,IF(I10/H10&gt;1.2,IF((I10/H10-1.2)*0.1+1.2&gt;1.3,1.3,(I10/H10-1.2)*0.1+1.2),I10/H10))))</f>
        <v>1</v>
      </c>
      <c r="K10" s="4">
        <v>20</v>
      </c>
      <c r="L10" s="24">
        <f t="shared" ref="L10:L46" si="4">(B10*C10+F10*G10+J10*K10)/(C10+G10+K10)</f>
        <v>0.98292910233632191</v>
      </c>
      <c r="M10" s="47">
        <v>615343</v>
      </c>
      <c r="N10" s="19">
        <f t="shared" ref="N10:N18" si="5">ROUND(M10/11*9,1)</f>
        <v>503462.5</v>
      </c>
      <c r="O10" s="19">
        <f t="shared" ref="O10:O18" si="6">ROUND(L10*N10,1)</f>
        <v>494867.9</v>
      </c>
      <c r="P10" s="19">
        <f t="shared" ref="P10:P18" si="7">O10-N10</f>
        <v>-8594.5999999999767</v>
      </c>
      <c r="Q10" s="19">
        <v>33603.699999999997</v>
      </c>
      <c r="R10" s="19">
        <f t="shared" ref="R10:R45" si="8">O10-Q10</f>
        <v>461264.2</v>
      </c>
      <c r="S10" s="19">
        <v>51642.7</v>
      </c>
      <c r="T10" s="19">
        <v>113614</v>
      </c>
      <c r="U10" s="19">
        <v>0</v>
      </c>
      <c r="V10" s="19"/>
      <c r="W10" s="19">
        <v>317.8</v>
      </c>
      <c r="X10" s="19">
        <v>82048.600000000006</v>
      </c>
      <c r="Y10" s="19">
        <v>48464.2</v>
      </c>
      <c r="Z10" s="19">
        <v>44969.7</v>
      </c>
      <c r="AA10" s="19">
        <v>9681.1</v>
      </c>
      <c r="AB10" s="19">
        <v>54906</v>
      </c>
      <c r="AC10" s="19">
        <f t="shared" ref="AC10:AC45" si="9">ROUND(R10-SUM(S10:AB10),1)</f>
        <v>55620.1</v>
      </c>
      <c r="AD10" s="44"/>
      <c r="AE10" s="43"/>
      <c r="AF10" s="43"/>
      <c r="AG10" s="44"/>
      <c r="AH10" s="19">
        <f t="shared" ref="AH10:AH45" si="10">IF(OR(AD10="+",AE10="+",AF10="+",AG10="+"),0,IF(AC10&lt;0,0,AC10))</f>
        <v>55620.1</v>
      </c>
      <c r="AI10" s="60"/>
      <c r="AJ10" s="60"/>
      <c r="AK10" s="60"/>
      <c r="AL10" s="60"/>
      <c r="AM10" s="36"/>
      <c r="AN10" s="1"/>
      <c r="AO10" s="1"/>
    </row>
    <row r="11" spans="1:41" s="2" customFormat="1" ht="17.100000000000001" customHeight="1">
      <c r="A11" s="5" t="s">
        <v>7</v>
      </c>
      <c r="B11" s="4">
        <v>1</v>
      </c>
      <c r="C11" s="4">
        <v>10</v>
      </c>
      <c r="D11" s="51">
        <v>66096</v>
      </c>
      <c r="E11" s="51">
        <v>63818.8</v>
      </c>
      <c r="F11" s="52">
        <f t="shared" si="2"/>
        <v>0.96554708303074321</v>
      </c>
      <c r="G11" s="4">
        <v>15</v>
      </c>
      <c r="H11" s="4">
        <v>142</v>
      </c>
      <c r="I11" s="4">
        <v>147</v>
      </c>
      <c r="J11" s="52">
        <f t="shared" si="3"/>
        <v>1.0352112676056338</v>
      </c>
      <c r="K11" s="4">
        <v>20</v>
      </c>
      <c r="L11" s="24">
        <f t="shared" si="4"/>
        <v>1.0041651466127515</v>
      </c>
      <c r="M11" s="47">
        <v>173185</v>
      </c>
      <c r="N11" s="19">
        <f t="shared" si="5"/>
        <v>141696.79999999999</v>
      </c>
      <c r="O11" s="19">
        <f t="shared" si="6"/>
        <v>142287</v>
      </c>
      <c r="P11" s="19">
        <f t="shared" si="7"/>
        <v>590.20000000001164</v>
      </c>
      <c r="Q11" s="19">
        <v>8438.9</v>
      </c>
      <c r="R11" s="19">
        <f t="shared" si="8"/>
        <v>133848.1</v>
      </c>
      <c r="S11" s="19">
        <v>15744.1</v>
      </c>
      <c r="T11" s="19"/>
      <c r="U11" s="19">
        <v>15744.1</v>
      </c>
      <c r="V11" s="19"/>
      <c r="W11" s="19">
        <v>14658.1</v>
      </c>
      <c r="X11" s="19">
        <v>22368.9</v>
      </c>
      <c r="Y11" s="19">
        <v>13753.2</v>
      </c>
      <c r="Z11" s="19">
        <v>13874.8</v>
      </c>
      <c r="AA11" s="19">
        <v>6085.5</v>
      </c>
      <c r="AB11" s="19">
        <v>15809.7</v>
      </c>
      <c r="AC11" s="19">
        <f t="shared" si="9"/>
        <v>15809.7</v>
      </c>
      <c r="AD11" s="44"/>
      <c r="AE11" s="43"/>
      <c r="AF11" s="43"/>
      <c r="AG11" s="44"/>
      <c r="AH11" s="19">
        <f t="shared" si="10"/>
        <v>15809.7</v>
      </c>
      <c r="AI11" s="60"/>
      <c r="AJ11" s="60"/>
      <c r="AK11" s="60"/>
      <c r="AL11" s="60"/>
      <c r="AM11" s="36"/>
      <c r="AN11" s="1"/>
      <c r="AO11" s="1"/>
    </row>
    <row r="12" spans="1:41" s="2" customFormat="1" ht="17.100000000000001" customHeight="1">
      <c r="A12" s="5" t="s">
        <v>8</v>
      </c>
      <c r="B12" s="4">
        <v>1</v>
      </c>
      <c r="C12" s="4">
        <v>10</v>
      </c>
      <c r="D12" s="51">
        <v>40438</v>
      </c>
      <c r="E12" s="51">
        <v>37992.1</v>
      </c>
      <c r="F12" s="52">
        <f t="shared" si="2"/>
        <v>0.93951481279984173</v>
      </c>
      <c r="G12" s="4">
        <v>15</v>
      </c>
      <c r="H12" s="4">
        <v>156</v>
      </c>
      <c r="I12" s="4">
        <v>166</v>
      </c>
      <c r="J12" s="52">
        <f t="shared" si="3"/>
        <v>1.0641025641025641</v>
      </c>
      <c r="K12" s="4">
        <v>20</v>
      </c>
      <c r="L12" s="24">
        <f t="shared" si="4"/>
        <v>1.0083282994233091</v>
      </c>
      <c r="M12" s="47">
        <v>91189</v>
      </c>
      <c r="N12" s="19">
        <f t="shared" si="5"/>
        <v>74609.2</v>
      </c>
      <c r="O12" s="19">
        <f t="shared" si="6"/>
        <v>75230.600000000006</v>
      </c>
      <c r="P12" s="19">
        <f t="shared" si="7"/>
        <v>621.40000000000873</v>
      </c>
      <c r="Q12" s="19">
        <v>2139.3000000000002</v>
      </c>
      <c r="R12" s="19">
        <f t="shared" si="8"/>
        <v>73091.3</v>
      </c>
      <c r="S12" s="19">
        <v>7847.2</v>
      </c>
      <c r="T12" s="19"/>
      <c r="U12" s="19">
        <v>7847.2</v>
      </c>
      <c r="V12" s="19"/>
      <c r="W12" s="19">
        <v>8275.2000000000007</v>
      </c>
      <c r="X12" s="19">
        <v>10518.5</v>
      </c>
      <c r="Y12" s="19">
        <v>7766.4</v>
      </c>
      <c r="Z12" s="19">
        <v>7763.6</v>
      </c>
      <c r="AA12" s="19">
        <v>6355.3</v>
      </c>
      <c r="AB12" s="19">
        <v>8358.9</v>
      </c>
      <c r="AC12" s="19">
        <f t="shared" si="9"/>
        <v>8359</v>
      </c>
      <c r="AD12" s="43"/>
      <c r="AE12" s="43"/>
      <c r="AF12" s="43"/>
      <c r="AG12" s="44"/>
      <c r="AH12" s="19">
        <f t="shared" si="10"/>
        <v>8359</v>
      </c>
      <c r="AI12" s="60"/>
      <c r="AJ12" s="60"/>
      <c r="AK12" s="60"/>
      <c r="AL12" s="60"/>
      <c r="AM12" s="36"/>
      <c r="AN12" s="1"/>
      <c r="AO12" s="1"/>
    </row>
    <row r="13" spans="1:41" s="2" customFormat="1" ht="17.100000000000001" customHeight="1">
      <c r="A13" s="5" t="s">
        <v>9</v>
      </c>
      <c r="B13" s="4">
        <v>1</v>
      </c>
      <c r="C13" s="4">
        <v>10</v>
      </c>
      <c r="D13" s="51">
        <v>21276</v>
      </c>
      <c r="E13" s="51">
        <v>21528.5</v>
      </c>
      <c r="F13" s="52">
        <f t="shared" si="2"/>
        <v>1.0118678322993044</v>
      </c>
      <c r="G13" s="4">
        <v>15</v>
      </c>
      <c r="H13" s="4">
        <v>114</v>
      </c>
      <c r="I13" s="4">
        <v>115</v>
      </c>
      <c r="J13" s="52">
        <f t="shared" si="3"/>
        <v>1.0087719298245614</v>
      </c>
      <c r="K13" s="4">
        <v>20</v>
      </c>
      <c r="L13" s="24">
        <f t="shared" si="4"/>
        <v>1.007854579577351</v>
      </c>
      <c r="M13" s="47">
        <v>78766</v>
      </c>
      <c r="N13" s="19">
        <f t="shared" si="5"/>
        <v>64444.9</v>
      </c>
      <c r="O13" s="19">
        <f t="shared" si="6"/>
        <v>64951.1</v>
      </c>
      <c r="P13" s="19">
        <f t="shared" si="7"/>
        <v>506.19999999999709</v>
      </c>
      <c r="Q13" s="19">
        <v>0</v>
      </c>
      <c r="R13" s="19">
        <f t="shared" si="8"/>
        <v>64951.1</v>
      </c>
      <c r="S13" s="19">
        <v>7160.5</v>
      </c>
      <c r="T13" s="19"/>
      <c r="U13" s="19">
        <v>7160.6</v>
      </c>
      <c r="V13" s="19"/>
      <c r="W13" s="19">
        <v>7249.8</v>
      </c>
      <c r="X13" s="19">
        <v>7625.9</v>
      </c>
      <c r="Y13" s="19">
        <v>7299.2</v>
      </c>
      <c r="Z13" s="19">
        <v>7370</v>
      </c>
      <c r="AA13" s="19">
        <v>6651.5</v>
      </c>
      <c r="AB13" s="19">
        <v>7216.8</v>
      </c>
      <c r="AC13" s="19">
        <f t="shared" si="9"/>
        <v>7216.8</v>
      </c>
      <c r="AD13" s="44"/>
      <c r="AE13" s="43"/>
      <c r="AF13" s="43"/>
      <c r="AG13" s="44"/>
      <c r="AH13" s="19">
        <f t="shared" si="10"/>
        <v>7216.8</v>
      </c>
      <c r="AI13" s="60"/>
      <c r="AJ13" s="60"/>
      <c r="AK13" s="60"/>
      <c r="AL13" s="60"/>
      <c r="AM13" s="36"/>
      <c r="AN13" s="1"/>
      <c r="AO13" s="1"/>
    </row>
    <row r="14" spans="1:41" s="2" customFormat="1" ht="17.100000000000001" customHeight="1">
      <c r="A14" s="5" t="s">
        <v>10</v>
      </c>
      <c r="B14" s="4">
        <v>1</v>
      </c>
      <c r="C14" s="4">
        <v>10</v>
      </c>
      <c r="D14" s="51">
        <v>19908</v>
      </c>
      <c r="E14" s="51">
        <v>19199.099999999999</v>
      </c>
      <c r="F14" s="52">
        <f t="shared" si="2"/>
        <v>0.96439119951778174</v>
      </c>
      <c r="G14" s="4">
        <v>15</v>
      </c>
      <c r="H14" s="4">
        <v>112</v>
      </c>
      <c r="I14" s="4">
        <v>96</v>
      </c>
      <c r="J14" s="52">
        <f t="shared" si="3"/>
        <v>0.8571428571428571</v>
      </c>
      <c r="K14" s="4">
        <v>20</v>
      </c>
      <c r="L14" s="24">
        <f t="shared" si="4"/>
        <v>0.92463833634719717</v>
      </c>
      <c r="M14" s="47">
        <v>45600</v>
      </c>
      <c r="N14" s="19">
        <f t="shared" si="5"/>
        <v>37309.1</v>
      </c>
      <c r="O14" s="19">
        <f t="shared" si="6"/>
        <v>34497.4</v>
      </c>
      <c r="P14" s="19">
        <f t="shared" si="7"/>
        <v>-2811.6999999999971</v>
      </c>
      <c r="Q14" s="19">
        <v>2665.3</v>
      </c>
      <c r="R14" s="19">
        <f t="shared" si="8"/>
        <v>31832.100000000002</v>
      </c>
      <c r="S14" s="19">
        <v>4128.7</v>
      </c>
      <c r="T14" s="19"/>
      <c r="U14" s="19">
        <v>4162.2</v>
      </c>
      <c r="V14" s="19"/>
      <c r="W14" s="19">
        <v>3928.3</v>
      </c>
      <c r="X14" s="19">
        <v>3893.2</v>
      </c>
      <c r="Y14" s="19">
        <v>2962</v>
      </c>
      <c r="Z14" s="19">
        <v>2908.1</v>
      </c>
      <c r="AA14" s="19">
        <v>2183.5</v>
      </c>
      <c r="AB14" s="19">
        <v>3833</v>
      </c>
      <c r="AC14" s="19">
        <f t="shared" si="9"/>
        <v>3833.1</v>
      </c>
      <c r="AD14" s="44"/>
      <c r="AE14" s="43"/>
      <c r="AF14" s="43"/>
      <c r="AG14" s="44"/>
      <c r="AH14" s="19">
        <f t="shared" si="10"/>
        <v>3833.1</v>
      </c>
      <c r="AI14" s="60"/>
      <c r="AJ14" s="60"/>
      <c r="AK14" s="60"/>
      <c r="AL14" s="60"/>
      <c r="AM14" s="36"/>
      <c r="AN14" s="1"/>
    </row>
    <row r="15" spans="1:41" s="2" customFormat="1" ht="16.5" customHeight="1">
      <c r="A15" s="5" t="s">
        <v>11</v>
      </c>
      <c r="B15" s="4">
        <v>1</v>
      </c>
      <c r="C15" s="4">
        <v>10</v>
      </c>
      <c r="D15" s="51">
        <v>20628</v>
      </c>
      <c r="E15" s="51">
        <v>19526.7</v>
      </c>
      <c r="F15" s="52">
        <f t="shared" si="2"/>
        <v>0.94661140197789417</v>
      </c>
      <c r="G15" s="4">
        <v>15</v>
      </c>
      <c r="H15" s="4">
        <v>146</v>
      </c>
      <c r="I15" s="4">
        <v>139</v>
      </c>
      <c r="J15" s="52">
        <f t="shared" si="3"/>
        <v>0.95205479452054798</v>
      </c>
      <c r="K15" s="4">
        <v>20</v>
      </c>
      <c r="L15" s="24">
        <f t="shared" si="4"/>
        <v>0.96089482044620822</v>
      </c>
      <c r="M15" s="47">
        <v>65915</v>
      </c>
      <c r="N15" s="19">
        <f t="shared" si="5"/>
        <v>53930.5</v>
      </c>
      <c r="O15" s="19">
        <f t="shared" si="6"/>
        <v>51821.5</v>
      </c>
      <c r="P15" s="19">
        <f t="shared" si="7"/>
        <v>-2109</v>
      </c>
      <c r="Q15" s="19">
        <v>2263.6999999999998</v>
      </c>
      <c r="R15" s="19">
        <f t="shared" si="8"/>
        <v>49557.8</v>
      </c>
      <c r="S15" s="19">
        <v>5992.3</v>
      </c>
      <c r="T15" s="19"/>
      <c r="U15" s="19">
        <v>5992.2</v>
      </c>
      <c r="V15" s="19"/>
      <c r="W15" s="19">
        <v>5312.8</v>
      </c>
      <c r="X15" s="19">
        <v>8559.2000000000007</v>
      </c>
      <c r="Y15" s="19">
        <v>5558.6</v>
      </c>
      <c r="Z15" s="19">
        <v>5673.7</v>
      </c>
      <c r="AA15" s="19">
        <v>953.1</v>
      </c>
      <c r="AB15" s="19">
        <v>5758</v>
      </c>
      <c r="AC15" s="19">
        <f t="shared" si="9"/>
        <v>5757.9</v>
      </c>
      <c r="AD15" s="44"/>
      <c r="AE15" s="43"/>
      <c r="AF15" s="43"/>
      <c r="AG15" s="44"/>
      <c r="AH15" s="19">
        <f t="shared" si="10"/>
        <v>5757.9</v>
      </c>
      <c r="AI15" s="60"/>
      <c r="AJ15" s="60"/>
      <c r="AK15" s="60"/>
      <c r="AL15" s="60"/>
      <c r="AM15" s="36"/>
      <c r="AN15" s="1"/>
    </row>
    <row r="16" spans="1:41" s="2" customFormat="1" ht="17.100000000000001" customHeight="1">
      <c r="A16" s="34" t="s">
        <v>12</v>
      </c>
      <c r="B16" s="4">
        <v>1</v>
      </c>
      <c r="C16" s="4">
        <v>10</v>
      </c>
      <c r="D16" s="51">
        <v>7170</v>
      </c>
      <c r="E16" s="51">
        <v>7074.4</v>
      </c>
      <c r="F16" s="52">
        <f t="shared" si="2"/>
        <v>0.98666666666666658</v>
      </c>
      <c r="G16" s="4">
        <v>15</v>
      </c>
      <c r="H16" s="4">
        <v>145</v>
      </c>
      <c r="I16" s="4">
        <v>153</v>
      </c>
      <c r="J16" s="52">
        <f t="shared" si="3"/>
        <v>1.0551724137931036</v>
      </c>
      <c r="K16" s="4">
        <v>20</v>
      </c>
      <c r="L16" s="24">
        <f t="shared" si="4"/>
        <v>1.0200766283524905</v>
      </c>
      <c r="M16" s="47">
        <v>47129</v>
      </c>
      <c r="N16" s="19">
        <f t="shared" si="5"/>
        <v>38560.1</v>
      </c>
      <c r="O16" s="19">
        <f t="shared" si="6"/>
        <v>39334.300000000003</v>
      </c>
      <c r="P16" s="19">
        <f t="shared" si="7"/>
        <v>774.20000000000437</v>
      </c>
      <c r="Q16" s="19">
        <v>1754.4</v>
      </c>
      <c r="R16" s="19">
        <f t="shared" si="8"/>
        <v>37579.9</v>
      </c>
      <c r="S16" s="19">
        <v>4284.5</v>
      </c>
      <c r="T16" s="19"/>
      <c r="U16" s="19">
        <v>4284.3999999999996</v>
      </c>
      <c r="V16" s="19"/>
      <c r="W16" s="19">
        <v>3901.4</v>
      </c>
      <c r="X16" s="19">
        <v>4372.7</v>
      </c>
      <c r="Y16" s="19">
        <v>3509</v>
      </c>
      <c r="Z16" s="19">
        <v>3820.3</v>
      </c>
      <c r="AA16" s="19">
        <v>4666.6000000000004</v>
      </c>
      <c r="AB16" s="19">
        <v>4370.3999999999996</v>
      </c>
      <c r="AC16" s="19">
        <f t="shared" si="9"/>
        <v>4370.6000000000004</v>
      </c>
      <c r="AD16" s="44"/>
      <c r="AE16" s="43"/>
      <c r="AF16" s="43"/>
      <c r="AG16" s="44"/>
      <c r="AH16" s="19">
        <f t="shared" si="10"/>
        <v>4370.6000000000004</v>
      </c>
      <c r="AI16" s="60"/>
      <c r="AJ16" s="60"/>
      <c r="AK16" s="60"/>
      <c r="AL16" s="60"/>
      <c r="AM16" s="36"/>
      <c r="AN16" s="1"/>
    </row>
    <row r="17" spans="1:41" s="2" customFormat="1" ht="17.100000000000001" customHeight="1">
      <c r="A17" s="5" t="s">
        <v>13</v>
      </c>
      <c r="B17" s="4">
        <v>1</v>
      </c>
      <c r="C17" s="4">
        <v>10</v>
      </c>
      <c r="D17" s="51">
        <v>23710</v>
      </c>
      <c r="E17" s="51">
        <v>22810.6</v>
      </c>
      <c r="F17" s="52">
        <f t="shared" si="2"/>
        <v>0.96206663854913532</v>
      </c>
      <c r="G17" s="4">
        <v>15</v>
      </c>
      <c r="H17" s="4">
        <v>112</v>
      </c>
      <c r="I17" s="4">
        <v>118</v>
      </c>
      <c r="J17" s="52">
        <f t="shared" si="3"/>
        <v>1.0535714285714286</v>
      </c>
      <c r="K17" s="4">
        <v>20</v>
      </c>
      <c r="L17" s="24">
        <f t="shared" si="4"/>
        <v>1.0111650699925689</v>
      </c>
      <c r="M17" s="47">
        <v>67508</v>
      </c>
      <c r="N17" s="19">
        <f t="shared" si="5"/>
        <v>55233.8</v>
      </c>
      <c r="O17" s="19">
        <f t="shared" si="6"/>
        <v>55850.5</v>
      </c>
      <c r="P17" s="19">
        <f t="shared" si="7"/>
        <v>616.69999999999709</v>
      </c>
      <c r="Q17" s="19">
        <v>4075.8</v>
      </c>
      <c r="R17" s="19">
        <f t="shared" si="8"/>
        <v>51774.7</v>
      </c>
      <c r="S17" s="19">
        <v>6137.1</v>
      </c>
      <c r="T17" s="19"/>
      <c r="U17" s="19">
        <v>6137.1</v>
      </c>
      <c r="V17" s="19"/>
      <c r="W17" s="19">
        <v>5165.5</v>
      </c>
      <c r="X17" s="19">
        <v>3991.2</v>
      </c>
      <c r="Y17" s="19">
        <v>3727.5</v>
      </c>
      <c r="Z17" s="19">
        <v>4341.3</v>
      </c>
      <c r="AA17" s="19">
        <v>9863.7000000000007</v>
      </c>
      <c r="AB17" s="19">
        <v>6205.7</v>
      </c>
      <c r="AC17" s="19">
        <f t="shared" si="9"/>
        <v>6205.6</v>
      </c>
      <c r="AD17" s="44"/>
      <c r="AE17" s="43"/>
      <c r="AF17" s="43"/>
      <c r="AG17" s="44"/>
      <c r="AH17" s="19">
        <f t="shared" si="10"/>
        <v>6205.6</v>
      </c>
      <c r="AI17" s="60"/>
      <c r="AJ17" s="60"/>
      <c r="AK17" s="60"/>
      <c r="AL17" s="60"/>
      <c r="AM17" s="36"/>
      <c r="AN17" s="1"/>
    </row>
    <row r="18" spans="1:41" s="2" customFormat="1" ht="17.100000000000001" customHeight="1">
      <c r="A18" s="5" t="s">
        <v>14</v>
      </c>
      <c r="B18" s="4">
        <v>1</v>
      </c>
      <c r="C18" s="4">
        <v>10</v>
      </c>
      <c r="D18" s="51">
        <v>9923</v>
      </c>
      <c r="E18" s="51">
        <v>9451.7000000000007</v>
      </c>
      <c r="F18" s="52">
        <f t="shared" si="2"/>
        <v>0.95250428297893786</v>
      </c>
      <c r="G18" s="4">
        <v>15</v>
      </c>
      <c r="H18" s="4">
        <v>120</v>
      </c>
      <c r="I18" s="4">
        <v>136</v>
      </c>
      <c r="J18" s="52">
        <f t="shared" si="3"/>
        <v>1.1333333333333333</v>
      </c>
      <c r="K18" s="4">
        <v>20</v>
      </c>
      <c r="L18" s="24">
        <f t="shared" si="4"/>
        <v>1.0434273535855718</v>
      </c>
      <c r="M18" s="47">
        <v>37423</v>
      </c>
      <c r="N18" s="19">
        <f t="shared" si="5"/>
        <v>30618.799999999999</v>
      </c>
      <c r="O18" s="19">
        <f t="shared" si="6"/>
        <v>31948.5</v>
      </c>
      <c r="P18" s="19">
        <f t="shared" si="7"/>
        <v>1329.7000000000007</v>
      </c>
      <c r="Q18" s="19">
        <v>6266.8</v>
      </c>
      <c r="R18" s="19">
        <f t="shared" si="8"/>
        <v>25681.7</v>
      </c>
      <c r="S18" s="19">
        <v>3402.1</v>
      </c>
      <c r="T18" s="19">
        <v>7400</v>
      </c>
      <c r="U18" s="19">
        <v>0</v>
      </c>
      <c r="V18" s="19"/>
      <c r="W18" s="19">
        <v>0</v>
      </c>
      <c r="X18" s="19">
        <v>0</v>
      </c>
      <c r="Y18" s="19">
        <v>4632.7</v>
      </c>
      <c r="Z18" s="19">
        <v>1191.8</v>
      </c>
      <c r="AA18" s="19">
        <v>1955.4</v>
      </c>
      <c r="AB18" s="19">
        <v>3549.8</v>
      </c>
      <c r="AC18" s="19">
        <f t="shared" si="9"/>
        <v>3549.9</v>
      </c>
      <c r="AD18" s="44"/>
      <c r="AE18" s="43"/>
      <c r="AF18" s="43"/>
      <c r="AG18" s="44"/>
      <c r="AH18" s="19">
        <f t="shared" si="10"/>
        <v>3549.9</v>
      </c>
      <c r="AI18" s="60"/>
      <c r="AJ18" s="60"/>
      <c r="AK18" s="60"/>
      <c r="AL18" s="60"/>
      <c r="AM18" s="36"/>
      <c r="AN18" s="1"/>
    </row>
    <row r="19" spans="1:41" s="2" customFormat="1" ht="17.100000000000001" customHeight="1">
      <c r="A19" s="7" t="s">
        <v>17</v>
      </c>
      <c r="B19" s="9"/>
      <c r="C19" s="9"/>
      <c r="D19" s="18">
        <f>SUM(D20:D46)</f>
        <v>188008</v>
      </c>
      <c r="E19" s="18">
        <f>SUM(E20:E46)</f>
        <v>192186.6</v>
      </c>
      <c r="F19" s="50">
        <f>IF(E19/D19&gt;1.2,IF((E19/D19-1.2)*0.1+1.2&gt;1.3,1.3,(E19/D19-1.2)*0.1+1.2),E19/D19)</f>
        <v>1.0222256499723417</v>
      </c>
      <c r="G19" s="9"/>
      <c r="H19" s="9"/>
      <c r="I19" s="9"/>
      <c r="J19" s="9"/>
      <c r="K19" s="9"/>
      <c r="L19" s="10"/>
      <c r="M19" s="46">
        <f>SUM(M20:M46)</f>
        <v>1291530</v>
      </c>
      <c r="N19" s="18">
        <f>SUM(N20:N46)</f>
        <v>1056706.1000000001</v>
      </c>
      <c r="O19" s="18">
        <f>SUM(O20:O46)</f>
        <v>1071107.7</v>
      </c>
      <c r="P19" s="18">
        <f>SUM(P20:P46)</f>
        <v>14401.59999999998</v>
      </c>
      <c r="Q19" s="18">
        <f t="shared" ref="Q19:R19" si="11">SUM(Q20:Q46)</f>
        <v>54048.399999999994</v>
      </c>
      <c r="R19" s="18">
        <f t="shared" si="11"/>
        <v>1017059.3000000002</v>
      </c>
      <c r="S19" s="18">
        <f t="shared" ref="S19:AC19" si="12">SUM(S20:S46)</f>
        <v>110482.39999999997</v>
      </c>
      <c r="T19" s="18">
        <f t="shared" si="12"/>
        <v>11376.8</v>
      </c>
      <c r="U19" s="18">
        <f t="shared" si="12"/>
        <v>103282.69999999998</v>
      </c>
      <c r="V19" s="18">
        <f t="shared" si="12"/>
        <v>5925</v>
      </c>
      <c r="W19" s="18">
        <f t="shared" si="12"/>
        <v>116736.20000000001</v>
      </c>
      <c r="X19" s="18">
        <f t="shared" si="12"/>
        <v>137430.70000000001</v>
      </c>
      <c r="Y19" s="18">
        <f t="shared" si="12"/>
        <v>99689.60000000002</v>
      </c>
      <c r="Z19" s="18">
        <f t="shared" si="12"/>
        <v>112744.6</v>
      </c>
      <c r="AA19" s="18">
        <f t="shared" si="12"/>
        <v>77967.899999999994</v>
      </c>
      <c r="AB19" s="18">
        <f t="shared" si="12"/>
        <v>118526.20000000001</v>
      </c>
      <c r="AC19" s="18">
        <f t="shared" si="12"/>
        <v>122897.2</v>
      </c>
      <c r="AD19" s="18"/>
      <c r="AE19" s="18"/>
      <c r="AF19" s="18"/>
      <c r="AG19" s="18"/>
      <c r="AH19" s="18">
        <f>SUM(AH20:AH46)</f>
        <v>122897.2</v>
      </c>
      <c r="AI19" s="60"/>
      <c r="AJ19" s="60"/>
      <c r="AK19" s="60"/>
      <c r="AL19" s="60"/>
      <c r="AM19" s="36"/>
      <c r="AN19" s="1"/>
      <c r="AO19" s="1"/>
    </row>
    <row r="20" spans="1:41" s="2" customFormat="1" ht="16.5" customHeight="1">
      <c r="A20" s="6" t="s">
        <v>0</v>
      </c>
      <c r="B20" s="4">
        <v>1</v>
      </c>
      <c r="C20" s="4">
        <v>10</v>
      </c>
      <c r="D20" s="19">
        <v>1512</v>
      </c>
      <c r="E20" s="19">
        <v>1520.5</v>
      </c>
      <c r="F20" s="52">
        <f t="shared" si="2"/>
        <v>1.005621693121693</v>
      </c>
      <c r="G20" s="4">
        <v>10</v>
      </c>
      <c r="H20" s="4">
        <v>160</v>
      </c>
      <c r="I20" s="4">
        <v>187</v>
      </c>
      <c r="J20" s="52">
        <f>IF(K20=0,0,IF(H20=0,1,IF(I20&lt;0,0,IF(I20/H20&gt;1.2,IF((I20/H20-1.2)*0.1+1.2&gt;1.3,1.3,(I20/H20-1.2)*0.1+1.2),I20/H20))))</f>
        <v>1.16875</v>
      </c>
      <c r="K20" s="4">
        <v>15</v>
      </c>
      <c r="L20" s="24">
        <f t="shared" si="4"/>
        <v>1.0739276266061981</v>
      </c>
      <c r="M20" s="47">
        <v>28405</v>
      </c>
      <c r="N20" s="19">
        <f>ROUND(M20/11*9,1)</f>
        <v>23240.5</v>
      </c>
      <c r="O20" s="19">
        <f>ROUND(L20*N20,1)</f>
        <v>24958.6</v>
      </c>
      <c r="P20" s="19">
        <f>O20-N20</f>
        <v>1718.0999999999985</v>
      </c>
      <c r="Q20" s="19">
        <v>3718.5</v>
      </c>
      <c r="R20" s="19">
        <f t="shared" si="8"/>
        <v>21240.1</v>
      </c>
      <c r="S20" s="19">
        <v>2403.1999999999998</v>
      </c>
      <c r="T20" s="19"/>
      <c r="U20" s="19">
        <v>2403.1999999999998</v>
      </c>
      <c r="V20" s="19"/>
      <c r="W20" s="19">
        <v>2900.4</v>
      </c>
      <c r="X20" s="19">
        <v>3690.8</v>
      </c>
      <c r="Y20" s="19">
        <v>1362.1</v>
      </c>
      <c r="Z20" s="19">
        <v>1432.4</v>
      </c>
      <c r="AA20" s="19">
        <v>1501.6</v>
      </c>
      <c r="AB20" s="19">
        <v>2773.2</v>
      </c>
      <c r="AC20" s="19">
        <f t="shared" si="9"/>
        <v>2773.2</v>
      </c>
      <c r="AD20" s="44"/>
      <c r="AE20" s="43"/>
      <c r="AF20" s="43"/>
      <c r="AG20" s="44"/>
      <c r="AH20" s="19">
        <f t="shared" si="10"/>
        <v>2773.2</v>
      </c>
      <c r="AI20" s="60"/>
      <c r="AJ20" s="60"/>
      <c r="AK20" s="60"/>
      <c r="AL20" s="60"/>
      <c r="AM20" s="36"/>
      <c r="AN20" s="1"/>
      <c r="AO20" s="1"/>
    </row>
    <row r="21" spans="1:41" s="2" customFormat="1" ht="17.100000000000001" customHeight="1">
      <c r="A21" s="6" t="s">
        <v>18</v>
      </c>
      <c r="B21" s="4">
        <v>1</v>
      </c>
      <c r="C21" s="4">
        <v>10</v>
      </c>
      <c r="D21" s="19">
        <v>11262</v>
      </c>
      <c r="E21" s="19">
        <v>11626.2</v>
      </c>
      <c r="F21" s="52">
        <f t="shared" si="2"/>
        <v>1.0323388385721897</v>
      </c>
      <c r="G21" s="4">
        <v>10</v>
      </c>
      <c r="H21" s="4">
        <v>145</v>
      </c>
      <c r="I21" s="4">
        <v>139</v>
      </c>
      <c r="J21" s="52">
        <f t="shared" ref="J21:J46" si="13">IF(K21=0,0,IF(H21=0,1,IF(I21&lt;0,0,IF(I21/H21&gt;1.2,IF((I21/H21-1.2)*0.1+1.2&gt;1.3,1.3,(I21/H21-1.2)*0.1+1.2),I21/H21))))</f>
        <v>0.95862068965517244</v>
      </c>
      <c r="K21" s="4">
        <v>15</v>
      </c>
      <c r="L21" s="24">
        <f t="shared" si="4"/>
        <v>0.99150567801569955</v>
      </c>
      <c r="M21" s="47">
        <v>51295</v>
      </c>
      <c r="N21" s="19">
        <f t="shared" ref="N21:N45" si="14">ROUND(M21/11*9,1)</f>
        <v>41968.6</v>
      </c>
      <c r="O21" s="19">
        <f t="shared" ref="O21:O45" si="15">ROUND(L21*N21,1)</f>
        <v>41612.1</v>
      </c>
      <c r="P21" s="19">
        <f t="shared" ref="P21:P46" si="16">O21-N21</f>
        <v>-356.5</v>
      </c>
      <c r="Q21" s="19">
        <v>1393.2</v>
      </c>
      <c r="R21" s="19">
        <f t="shared" si="8"/>
        <v>40218.9</v>
      </c>
      <c r="S21" s="19">
        <v>4663.2</v>
      </c>
      <c r="T21" s="19"/>
      <c r="U21" s="19">
        <v>4663.2</v>
      </c>
      <c r="V21" s="19"/>
      <c r="W21" s="19">
        <v>4659.8999999999996</v>
      </c>
      <c r="X21" s="19">
        <v>6438.4</v>
      </c>
      <c r="Y21" s="19">
        <v>4548.8999999999996</v>
      </c>
      <c r="Z21" s="19">
        <v>4811.2</v>
      </c>
      <c r="AA21" s="19">
        <v>1187</v>
      </c>
      <c r="AB21" s="19">
        <v>4623.6000000000004</v>
      </c>
      <c r="AC21" s="19">
        <f t="shared" si="9"/>
        <v>4623.5</v>
      </c>
      <c r="AD21" s="44"/>
      <c r="AE21" s="43"/>
      <c r="AF21" s="43"/>
      <c r="AG21" s="44"/>
      <c r="AH21" s="19">
        <f t="shared" si="10"/>
        <v>4623.5</v>
      </c>
      <c r="AI21" s="60"/>
      <c r="AJ21" s="60"/>
      <c r="AK21" s="60"/>
      <c r="AL21" s="60"/>
      <c r="AM21" s="36"/>
      <c r="AN21" s="1"/>
      <c r="AO21" s="1"/>
    </row>
    <row r="22" spans="1:41" s="2" customFormat="1" ht="17.100000000000001" customHeight="1">
      <c r="A22" s="6" t="s">
        <v>19</v>
      </c>
      <c r="B22" s="4">
        <v>1</v>
      </c>
      <c r="C22" s="4">
        <v>10</v>
      </c>
      <c r="D22" s="19">
        <v>3232</v>
      </c>
      <c r="E22" s="19">
        <v>3458</v>
      </c>
      <c r="F22" s="52">
        <f t="shared" si="2"/>
        <v>1.0699257425742574</v>
      </c>
      <c r="G22" s="4">
        <v>10</v>
      </c>
      <c r="H22" s="4">
        <v>141</v>
      </c>
      <c r="I22" s="4">
        <v>151</v>
      </c>
      <c r="J22" s="52">
        <f t="shared" si="13"/>
        <v>1.0709219858156029</v>
      </c>
      <c r="K22" s="4">
        <v>15</v>
      </c>
      <c r="L22" s="24">
        <f t="shared" si="4"/>
        <v>1.0503739203707605</v>
      </c>
      <c r="M22" s="47">
        <v>35636</v>
      </c>
      <c r="N22" s="19">
        <f t="shared" si="14"/>
        <v>29156.7</v>
      </c>
      <c r="O22" s="19">
        <f t="shared" si="15"/>
        <v>30625.4</v>
      </c>
      <c r="P22" s="19">
        <f t="shared" si="16"/>
        <v>1468.7000000000007</v>
      </c>
      <c r="Q22" s="19">
        <v>2244</v>
      </c>
      <c r="R22" s="19">
        <f t="shared" si="8"/>
        <v>28381.4</v>
      </c>
      <c r="S22" s="19">
        <v>2893.7</v>
      </c>
      <c r="T22" s="19"/>
      <c r="U22" s="19">
        <v>3210.7</v>
      </c>
      <c r="V22" s="19"/>
      <c r="W22" s="19">
        <v>3612.4</v>
      </c>
      <c r="X22" s="19">
        <v>2418.3000000000002</v>
      </c>
      <c r="Y22" s="19">
        <v>2136.3000000000002</v>
      </c>
      <c r="Z22" s="19">
        <v>2526.9</v>
      </c>
      <c r="AA22" s="19">
        <v>4777.6000000000004</v>
      </c>
      <c r="AB22" s="19">
        <v>3402.7</v>
      </c>
      <c r="AC22" s="19">
        <f t="shared" si="9"/>
        <v>3402.8</v>
      </c>
      <c r="AD22" s="44"/>
      <c r="AE22" s="43"/>
      <c r="AF22" s="43"/>
      <c r="AG22" s="44"/>
      <c r="AH22" s="19">
        <f t="shared" si="10"/>
        <v>3402.8</v>
      </c>
      <c r="AI22" s="60"/>
      <c r="AJ22" s="60"/>
      <c r="AK22" s="60"/>
      <c r="AL22" s="60"/>
      <c r="AM22" s="36"/>
      <c r="AN22" s="1"/>
      <c r="AO22" s="1"/>
    </row>
    <row r="23" spans="1:41" s="2" customFormat="1" ht="17.100000000000001" customHeight="1">
      <c r="A23" s="6" t="s">
        <v>20</v>
      </c>
      <c r="B23" s="4">
        <v>1</v>
      </c>
      <c r="C23" s="4">
        <v>10</v>
      </c>
      <c r="D23" s="19">
        <v>3404</v>
      </c>
      <c r="E23" s="19">
        <v>3598.5</v>
      </c>
      <c r="F23" s="52">
        <f t="shared" si="2"/>
        <v>1.0571386603995299</v>
      </c>
      <c r="G23" s="4">
        <v>10</v>
      </c>
      <c r="H23" s="4">
        <v>176</v>
      </c>
      <c r="I23" s="4">
        <v>177</v>
      </c>
      <c r="J23" s="52">
        <f t="shared" si="13"/>
        <v>1.0056818181818181</v>
      </c>
      <c r="K23" s="4">
        <v>15</v>
      </c>
      <c r="L23" s="24">
        <f t="shared" si="4"/>
        <v>1.0187603964777878</v>
      </c>
      <c r="M23" s="47">
        <v>40954</v>
      </c>
      <c r="N23" s="19">
        <f t="shared" si="14"/>
        <v>33507.800000000003</v>
      </c>
      <c r="O23" s="19">
        <f t="shared" si="15"/>
        <v>34136.400000000001</v>
      </c>
      <c r="P23" s="19">
        <f t="shared" si="16"/>
        <v>628.59999999999854</v>
      </c>
      <c r="Q23" s="19">
        <v>3983</v>
      </c>
      <c r="R23" s="19">
        <f t="shared" si="8"/>
        <v>30153.4</v>
      </c>
      <c r="S23" s="19">
        <v>3488.5</v>
      </c>
      <c r="T23" s="19"/>
      <c r="U23" s="19">
        <v>3488.4</v>
      </c>
      <c r="V23" s="19"/>
      <c r="W23" s="19">
        <v>4252.1000000000004</v>
      </c>
      <c r="X23" s="19">
        <v>4985.8</v>
      </c>
      <c r="Y23" s="19">
        <v>2460.6</v>
      </c>
      <c r="Z23" s="19">
        <v>2756.8</v>
      </c>
      <c r="AA23" s="19">
        <v>1135.3</v>
      </c>
      <c r="AB23" s="19">
        <v>3793</v>
      </c>
      <c r="AC23" s="19">
        <f t="shared" si="9"/>
        <v>3792.9</v>
      </c>
      <c r="AD23" s="44"/>
      <c r="AE23" s="43"/>
      <c r="AF23" s="43"/>
      <c r="AG23" s="44"/>
      <c r="AH23" s="19">
        <f t="shared" si="10"/>
        <v>3792.9</v>
      </c>
      <c r="AI23" s="60"/>
      <c r="AJ23" s="60"/>
      <c r="AK23" s="60"/>
      <c r="AL23" s="60"/>
      <c r="AM23" s="36"/>
      <c r="AN23" s="1"/>
      <c r="AO23" s="1"/>
    </row>
    <row r="24" spans="1:41" s="2" customFormat="1" ht="17.100000000000001" customHeight="1">
      <c r="A24" s="6" t="s">
        <v>21</v>
      </c>
      <c r="B24" s="4">
        <v>1</v>
      </c>
      <c r="C24" s="4">
        <v>10</v>
      </c>
      <c r="D24" s="19">
        <v>2508</v>
      </c>
      <c r="E24" s="19">
        <v>2729.9</v>
      </c>
      <c r="F24" s="52">
        <f t="shared" si="2"/>
        <v>1.0884768740031898</v>
      </c>
      <c r="G24" s="4">
        <v>10</v>
      </c>
      <c r="H24" s="4">
        <v>139</v>
      </c>
      <c r="I24" s="4">
        <v>136</v>
      </c>
      <c r="J24" s="52">
        <f t="shared" si="13"/>
        <v>0.97841726618705038</v>
      </c>
      <c r="K24" s="4">
        <v>15</v>
      </c>
      <c r="L24" s="24">
        <f t="shared" si="4"/>
        <v>1.0160293637953617</v>
      </c>
      <c r="M24" s="47">
        <v>49835</v>
      </c>
      <c r="N24" s="19">
        <f t="shared" si="14"/>
        <v>40774.1</v>
      </c>
      <c r="O24" s="19">
        <f t="shared" si="15"/>
        <v>41427.699999999997</v>
      </c>
      <c r="P24" s="19">
        <f t="shared" si="16"/>
        <v>653.59999999999854</v>
      </c>
      <c r="Q24" s="19">
        <v>56.7</v>
      </c>
      <c r="R24" s="19">
        <f t="shared" si="8"/>
        <v>41371</v>
      </c>
      <c r="S24" s="19">
        <v>3662.2</v>
      </c>
      <c r="T24" s="19"/>
      <c r="U24" s="19">
        <v>3662.2</v>
      </c>
      <c r="V24" s="19"/>
      <c r="W24" s="19">
        <v>6807.3</v>
      </c>
      <c r="X24" s="19">
        <v>5343.8</v>
      </c>
      <c r="Y24" s="19">
        <v>4846.2</v>
      </c>
      <c r="Z24" s="19">
        <v>4915.8</v>
      </c>
      <c r="AA24" s="19">
        <v>2927.3</v>
      </c>
      <c r="AB24" s="19">
        <v>4603.1000000000004</v>
      </c>
      <c r="AC24" s="19">
        <f t="shared" si="9"/>
        <v>4603.1000000000004</v>
      </c>
      <c r="AD24" s="44"/>
      <c r="AE24" s="43"/>
      <c r="AF24" s="43"/>
      <c r="AG24" s="44"/>
      <c r="AH24" s="19">
        <f t="shared" si="10"/>
        <v>4603.1000000000004</v>
      </c>
      <c r="AI24" s="60"/>
      <c r="AJ24" s="60"/>
      <c r="AK24" s="60"/>
      <c r="AL24" s="60"/>
      <c r="AM24" s="36"/>
      <c r="AN24" s="1"/>
      <c r="AO24" s="1"/>
    </row>
    <row r="25" spans="1:41" s="2" customFormat="1" ht="17.100000000000001" customHeight="1">
      <c r="A25" s="6" t="s">
        <v>22</v>
      </c>
      <c r="B25" s="4">
        <v>1</v>
      </c>
      <c r="C25" s="4">
        <v>10</v>
      </c>
      <c r="D25" s="19">
        <v>3790</v>
      </c>
      <c r="E25" s="19">
        <v>4020.5</v>
      </c>
      <c r="F25" s="52">
        <f t="shared" si="2"/>
        <v>1.0608179419525066</v>
      </c>
      <c r="G25" s="4">
        <v>10</v>
      </c>
      <c r="H25" s="4">
        <v>175</v>
      </c>
      <c r="I25" s="4">
        <v>171</v>
      </c>
      <c r="J25" s="52">
        <f t="shared" si="13"/>
        <v>0.97714285714285709</v>
      </c>
      <c r="K25" s="4">
        <v>15</v>
      </c>
      <c r="L25" s="24">
        <f t="shared" si="4"/>
        <v>1.0075806364762263</v>
      </c>
      <c r="M25" s="47">
        <v>47341</v>
      </c>
      <c r="N25" s="19">
        <f t="shared" si="14"/>
        <v>38733.5</v>
      </c>
      <c r="O25" s="19">
        <f t="shared" si="15"/>
        <v>39027.1</v>
      </c>
      <c r="P25" s="19">
        <f t="shared" si="16"/>
        <v>293.59999999999854</v>
      </c>
      <c r="Q25" s="19">
        <v>3669.3</v>
      </c>
      <c r="R25" s="19">
        <f t="shared" si="8"/>
        <v>35357.799999999996</v>
      </c>
      <c r="S25" s="19">
        <v>4143.2</v>
      </c>
      <c r="T25" s="19"/>
      <c r="U25" s="19">
        <v>4143.2</v>
      </c>
      <c r="V25" s="19"/>
      <c r="W25" s="19">
        <v>4782.5</v>
      </c>
      <c r="X25" s="19">
        <v>5781.4</v>
      </c>
      <c r="Y25" s="19">
        <v>3244.8</v>
      </c>
      <c r="Z25" s="19">
        <v>3513.4</v>
      </c>
      <c r="AA25" s="19">
        <v>1076.7</v>
      </c>
      <c r="AB25" s="19">
        <v>4336.3</v>
      </c>
      <c r="AC25" s="19">
        <f t="shared" si="9"/>
        <v>4336.3</v>
      </c>
      <c r="AD25" s="44"/>
      <c r="AE25" s="44"/>
      <c r="AF25" s="43"/>
      <c r="AG25" s="44"/>
      <c r="AH25" s="19">
        <f t="shared" si="10"/>
        <v>4336.3</v>
      </c>
      <c r="AI25" s="60"/>
      <c r="AJ25" s="60"/>
      <c r="AK25" s="60"/>
      <c r="AL25" s="60"/>
      <c r="AM25" s="36"/>
      <c r="AN25" s="1"/>
      <c r="AO25" s="1"/>
    </row>
    <row r="26" spans="1:41" s="2" customFormat="1" ht="17.100000000000001" customHeight="1">
      <c r="A26" s="6" t="s">
        <v>23</v>
      </c>
      <c r="B26" s="4">
        <v>1</v>
      </c>
      <c r="C26" s="4">
        <v>10</v>
      </c>
      <c r="D26" s="19">
        <v>33020</v>
      </c>
      <c r="E26" s="19">
        <v>35143.800000000003</v>
      </c>
      <c r="F26" s="52">
        <f t="shared" si="2"/>
        <v>1.0643185947910359</v>
      </c>
      <c r="G26" s="4">
        <v>10</v>
      </c>
      <c r="H26" s="4">
        <v>114</v>
      </c>
      <c r="I26" s="4">
        <v>115</v>
      </c>
      <c r="J26" s="52">
        <f t="shared" si="13"/>
        <v>1.0087719298245614</v>
      </c>
      <c r="K26" s="4">
        <v>15</v>
      </c>
      <c r="L26" s="24">
        <f t="shared" si="4"/>
        <v>1.0221361398651079</v>
      </c>
      <c r="M26" s="47">
        <v>112678</v>
      </c>
      <c r="N26" s="19">
        <f t="shared" si="14"/>
        <v>92191.1</v>
      </c>
      <c r="O26" s="19">
        <f t="shared" si="15"/>
        <v>94231.9</v>
      </c>
      <c r="P26" s="19">
        <f t="shared" si="16"/>
        <v>2040.7999999999884</v>
      </c>
      <c r="Q26" s="19">
        <v>2726.5</v>
      </c>
      <c r="R26" s="19">
        <f t="shared" si="8"/>
        <v>91505.4</v>
      </c>
      <c r="S26" s="19">
        <v>10140.5</v>
      </c>
      <c r="T26" s="19"/>
      <c r="U26" s="19">
        <v>10140.4</v>
      </c>
      <c r="V26" s="19"/>
      <c r="W26" s="19">
        <v>10550.2</v>
      </c>
      <c r="X26" s="19">
        <v>11094</v>
      </c>
      <c r="Y26" s="19">
        <v>9390.7000000000007</v>
      </c>
      <c r="Z26" s="19">
        <v>10040.4</v>
      </c>
      <c r="AA26" s="19">
        <v>8471.7999999999993</v>
      </c>
      <c r="AB26" s="19">
        <v>10364.9</v>
      </c>
      <c r="AC26" s="19">
        <f t="shared" si="9"/>
        <v>11312.5</v>
      </c>
      <c r="AD26" s="44"/>
      <c r="AE26" s="43"/>
      <c r="AF26" s="43"/>
      <c r="AG26" s="44"/>
      <c r="AH26" s="19">
        <f t="shared" si="10"/>
        <v>11312.5</v>
      </c>
      <c r="AI26" s="60"/>
      <c r="AJ26" s="60"/>
      <c r="AK26" s="60"/>
      <c r="AL26" s="60"/>
      <c r="AM26" s="36"/>
      <c r="AN26" s="1"/>
      <c r="AO26" s="1"/>
    </row>
    <row r="27" spans="1:41" s="2" customFormat="1" ht="16.5" customHeight="1">
      <c r="A27" s="6" t="s">
        <v>24</v>
      </c>
      <c r="B27" s="4">
        <v>1</v>
      </c>
      <c r="C27" s="4">
        <v>10</v>
      </c>
      <c r="D27" s="19">
        <v>1663</v>
      </c>
      <c r="E27" s="19">
        <v>1882.9</v>
      </c>
      <c r="F27" s="52">
        <f t="shared" si="2"/>
        <v>1.1322309079975947</v>
      </c>
      <c r="G27" s="4">
        <v>10</v>
      </c>
      <c r="H27" s="4">
        <v>138</v>
      </c>
      <c r="I27" s="4">
        <v>134</v>
      </c>
      <c r="J27" s="52">
        <f t="shared" si="13"/>
        <v>0.97101449275362317</v>
      </c>
      <c r="K27" s="4">
        <v>15</v>
      </c>
      <c r="L27" s="24">
        <f t="shared" si="4"/>
        <v>1.025357899179437</v>
      </c>
      <c r="M27" s="47">
        <v>20005</v>
      </c>
      <c r="N27" s="19">
        <f t="shared" si="14"/>
        <v>16367.7</v>
      </c>
      <c r="O27" s="19">
        <f t="shared" si="15"/>
        <v>16782.8</v>
      </c>
      <c r="P27" s="19">
        <f t="shared" si="16"/>
        <v>415.09999999999854</v>
      </c>
      <c r="Q27" s="19">
        <v>856.4</v>
      </c>
      <c r="R27" s="19">
        <f t="shared" si="8"/>
        <v>15926.4</v>
      </c>
      <c r="S27" s="19">
        <v>1811.1</v>
      </c>
      <c r="T27" s="19"/>
      <c r="U27" s="19">
        <v>1811.1</v>
      </c>
      <c r="V27" s="19"/>
      <c r="W27" s="19">
        <v>1919.1</v>
      </c>
      <c r="X27" s="19">
        <v>2194.5</v>
      </c>
      <c r="Y27" s="19">
        <v>1591.5</v>
      </c>
      <c r="Z27" s="19">
        <v>1906.1</v>
      </c>
      <c r="AA27" s="19">
        <v>963.5</v>
      </c>
      <c r="AB27" s="19">
        <v>1864.7</v>
      </c>
      <c r="AC27" s="19">
        <f t="shared" si="9"/>
        <v>1864.8</v>
      </c>
      <c r="AD27" s="44"/>
      <c r="AE27" s="43"/>
      <c r="AF27" s="43"/>
      <c r="AG27" s="44"/>
      <c r="AH27" s="19">
        <f t="shared" si="10"/>
        <v>1864.8</v>
      </c>
      <c r="AI27" s="60"/>
      <c r="AJ27" s="60"/>
      <c r="AK27" s="60"/>
      <c r="AL27" s="60"/>
      <c r="AM27" s="36"/>
      <c r="AN27" s="1"/>
      <c r="AO27" s="1"/>
    </row>
    <row r="28" spans="1:41" s="2" customFormat="1" ht="16.5" customHeight="1">
      <c r="A28" s="6" t="s">
        <v>25</v>
      </c>
      <c r="B28" s="4">
        <v>1</v>
      </c>
      <c r="C28" s="4">
        <v>10</v>
      </c>
      <c r="D28" s="19">
        <v>1739</v>
      </c>
      <c r="E28" s="19">
        <v>1856.3</v>
      </c>
      <c r="F28" s="52">
        <f t="shared" si="2"/>
        <v>1.0674525589419206</v>
      </c>
      <c r="G28" s="4">
        <v>10</v>
      </c>
      <c r="H28" s="4">
        <v>158</v>
      </c>
      <c r="I28" s="4">
        <v>164</v>
      </c>
      <c r="J28" s="52">
        <f t="shared" si="13"/>
        <v>1.0379746835443038</v>
      </c>
      <c r="K28" s="4">
        <v>15</v>
      </c>
      <c r="L28" s="24">
        <f t="shared" si="4"/>
        <v>1.0355470240738218</v>
      </c>
      <c r="M28" s="47">
        <v>43642</v>
      </c>
      <c r="N28" s="19">
        <f t="shared" si="14"/>
        <v>35707.1</v>
      </c>
      <c r="O28" s="19">
        <f t="shared" si="15"/>
        <v>36976.400000000001</v>
      </c>
      <c r="P28" s="19">
        <f t="shared" si="16"/>
        <v>1269.3000000000029</v>
      </c>
      <c r="Q28" s="19">
        <v>3591</v>
      </c>
      <c r="R28" s="19">
        <f t="shared" si="8"/>
        <v>33385.4</v>
      </c>
      <c r="S28" s="19">
        <v>3372.6</v>
      </c>
      <c r="T28" s="19"/>
      <c r="U28" s="19">
        <v>3372.7</v>
      </c>
      <c r="V28" s="19"/>
      <c r="W28" s="19">
        <v>5332.2</v>
      </c>
      <c r="X28" s="19">
        <v>5317.3</v>
      </c>
      <c r="Y28" s="19">
        <v>2912.4</v>
      </c>
      <c r="Z28" s="19">
        <v>3170.9</v>
      </c>
      <c r="AA28" s="19">
        <v>1690.3</v>
      </c>
      <c r="AB28" s="19">
        <v>4108.3999999999996</v>
      </c>
      <c r="AC28" s="19">
        <f t="shared" si="9"/>
        <v>4108.6000000000004</v>
      </c>
      <c r="AD28" s="44"/>
      <c r="AE28" s="43"/>
      <c r="AF28" s="43"/>
      <c r="AG28" s="44"/>
      <c r="AH28" s="19">
        <f t="shared" si="10"/>
        <v>4108.6000000000004</v>
      </c>
      <c r="AI28" s="60"/>
      <c r="AJ28" s="60"/>
      <c r="AK28" s="60"/>
      <c r="AL28" s="60"/>
      <c r="AO28" s="1"/>
    </row>
    <row r="29" spans="1:41" s="2" customFormat="1" ht="17.100000000000001" customHeight="1">
      <c r="A29" s="6" t="s">
        <v>26</v>
      </c>
      <c r="B29" s="4">
        <v>1</v>
      </c>
      <c r="C29" s="4">
        <v>10</v>
      </c>
      <c r="D29" s="19">
        <v>1548</v>
      </c>
      <c r="E29" s="19">
        <v>1652.9</v>
      </c>
      <c r="F29" s="52">
        <f t="shared" si="2"/>
        <v>1.067764857881137</v>
      </c>
      <c r="G29" s="4">
        <v>10</v>
      </c>
      <c r="H29" s="4">
        <v>122</v>
      </c>
      <c r="I29" s="4">
        <v>117</v>
      </c>
      <c r="J29" s="52">
        <f t="shared" si="13"/>
        <v>0.95901639344262291</v>
      </c>
      <c r="K29" s="4">
        <v>15</v>
      </c>
      <c r="L29" s="24">
        <f t="shared" si="4"/>
        <v>1.0017969851557347</v>
      </c>
      <c r="M29" s="47">
        <v>24547</v>
      </c>
      <c r="N29" s="19">
        <f t="shared" si="14"/>
        <v>20083.900000000001</v>
      </c>
      <c r="O29" s="19">
        <f t="shared" si="15"/>
        <v>20120</v>
      </c>
      <c r="P29" s="19">
        <f t="shared" si="16"/>
        <v>36.099999999998545</v>
      </c>
      <c r="Q29" s="19">
        <v>2496.8000000000002</v>
      </c>
      <c r="R29" s="19">
        <f t="shared" si="8"/>
        <v>17623.2</v>
      </c>
      <c r="S29" s="19">
        <v>2134.6</v>
      </c>
      <c r="T29" s="19"/>
      <c r="U29" s="19">
        <v>2134.6999999999998</v>
      </c>
      <c r="V29" s="19"/>
      <c r="W29" s="19">
        <v>2310.6999999999998</v>
      </c>
      <c r="X29" s="19">
        <v>3024.9</v>
      </c>
      <c r="Y29" s="19">
        <v>1402.4</v>
      </c>
      <c r="Z29" s="19">
        <v>1792.8</v>
      </c>
      <c r="AA29" s="19">
        <v>352</v>
      </c>
      <c r="AB29" s="19">
        <v>2235.6</v>
      </c>
      <c r="AC29" s="19">
        <f t="shared" si="9"/>
        <v>2235.5</v>
      </c>
      <c r="AD29" s="44"/>
      <c r="AE29" s="44"/>
      <c r="AF29" s="43"/>
      <c r="AG29" s="44"/>
      <c r="AH29" s="19">
        <f t="shared" si="10"/>
        <v>2235.5</v>
      </c>
      <c r="AI29" s="60"/>
      <c r="AJ29" s="60"/>
      <c r="AK29" s="60"/>
      <c r="AL29" s="60"/>
      <c r="AM29" s="36"/>
      <c r="AN29" s="1"/>
      <c r="AO29" s="1"/>
    </row>
    <row r="30" spans="1:41" s="2" customFormat="1" ht="17.100000000000001" customHeight="1">
      <c r="A30" s="6" t="s">
        <v>27</v>
      </c>
      <c r="B30" s="4">
        <v>1</v>
      </c>
      <c r="C30" s="4">
        <v>10</v>
      </c>
      <c r="D30" s="19">
        <v>4929</v>
      </c>
      <c r="E30" s="19">
        <v>5372.3</v>
      </c>
      <c r="F30" s="52">
        <f t="shared" si="2"/>
        <v>1.0899371069182391</v>
      </c>
      <c r="G30" s="4">
        <v>10</v>
      </c>
      <c r="H30" s="4">
        <v>112</v>
      </c>
      <c r="I30" s="4">
        <v>176</v>
      </c>
      <c r="J30" s="52">
        <f t="shared" si="13"/>
        <v>1.2371428571428571</v>
      </c>
      <c r="K30" s="4">
        <v>15</v>
      </c>
      <c r="L30" s="24">
        <f t="shared" si="4"/>
        <v>1.1273289693235784</v>
      </c>
      <c r="M30" s="47">
        <v>34183</v>
      </c>
      <c r="N30" s="19">
        <f t="shared" si="14"/>
        <v>27967.9</v>
      </c>
      <c r="O30" s="19">
        <f t="shared" si="15"/>
        <v>31529</v>
      </c>
      <c r="P30" s="19">
        <f t="shared" si="16"/>
        <v>3561.0999999999985</v>
      </c>
      <c r="Q30" s="19">
        <v>0</v>
      </c>
      <c r="R30" s="19">
        <f t="shared" si="8"/>
        <v>31529</v>
      </c>
      <c r="S30" s="19">
        <v>3107.5</v>
      </c>
      <c r="T30" s="19"/>
      <c r="U30" s="19">
        <v>3107.6</v>
      </c>
      <c r="V30" s="19"/>
      <c r="W30" s="19">
        <v>3000.2</v>
      </c>
      <c r="X30" s="19">
        <v>1411.1</v>
      </c>
      <c r="Y30" s="19">
        <v>2656.6</v>
      </c>
      <c r="Z30" s="19">
        <v>3258.3</v>
      </c>
      <c r="AA30" s="19">
        <v>7981.3</v>
      </c>
      <c r="AB30" s="19">
        <v>3503.2</v>
      </c>
      <c r="AC30" s="19">
        <f t="shared" si="9"/>
        <v>3503.2</v>
      </c>
      <c r="AD30" s="44"/>
      <c r="AE30" s="43"/>
      <c r="AF30" s="43"/>
      <c r="AG30" s="44"/>
      <c r="AH30" s="19">
        <f t="shared" si="10"/>
        <v>3503.2</v>
      </c>
      <c r="AI30" s="60"/>
      <c r="AJ30" s="60"/>
      <c r="AK30" s="60"/>
      <c r="AL30" s="60"/>
      <c r="AM30" s="36"/>
      <c r="AN30" s="1"/>
      <c r="AO30" s="1"/>
    </row>
    <row r="31" spans="1:41" s="2" customFormat="1" ht="16.5" customHeight="1">
      <c r="A31" s="6" t="s">
        <v>28</v>
      </c>
      <c r="B31" s="4">
        <v>1</v>
      </c>
      <c r="C31" s="4">
        <v>10</v>
      </c>
      <c r="D31" s="19">
        <v>9030</v>
      </c>
      <c r="E31" s="19">
        <v>9349.6</v>
      </c>
      <c r="F31" s="52">
        <f t="shared" si="2"/>
        <v>1.0353931339977851</v>
      </c>
      <c r="G31" s="4">
        <v>10</v>
      </c>
      <c r="H31" s="4">
        <v>174</v>
      </c>
      <c r="I31" s="4">
        <v>169</v>
      </c>
      <c r="J31" s="52">
        <f t="shared" si="13"/>
        <v>0.97126436781609193</v>
      </c>
      <c r="K31" s="4">
        <v>15</v>
      </c>
      <c r="L31" s="24">
        <f t="shared" si="4"/>
        <v>0.99779705306340649</v>
      </c>
      <c r="M31" s="47">
        <v>68749</v>
      </c>
      <c r="N31" s="19">
        <f t="shared" si="14"/>
        <v>56249.2</v>
      </c>
      <c r="O31" s="19">
        <f t="shared" si="15"/>
        <v>56125.3</v>
      </c>
      <c r="P31" s="19">
        <f t="shared" si="16"/>
        <v>-123.89999999999418</v>
      </c>
      <c r="Q31" s="19">
        <v>0</v>
      </c>
      <c r="R31" s="19">
        <f t="shared" si="8"/>
        <v>56125.3</v>
      </c>
      <c r="S31" s="19">
        <v>6200.2</v>
      </c>
      <c r="T31" s="19"/>
      <c r="U31" s="19">
        <v>6200.2</v>
      </c>
      <c r="V31" s="19"/>
      <c r="W31" s="19">
        <v>6369.9</v>
      </c>
      <c r="X31" s="19">
        <v>8390.1</v>
      </c>
      <c r="Y31" s="19">
        <v>6790.1</v>
      </c>
      <c r="Z31" s="19">
        <v>7145.9</v>
      </c>
      <c r="AA31" s="19">
        <v>2556.6</v>
      </c>
      <c r="AB31" s="19">
        <v>6236.2</v>
      </c>
      <c r="AC31" s="19">
        <f t="shared" si="9"/>
        <v>6236.1</v>
      </c>
      <c r="AD31" s="44"/>
      <c r="AE31" s="43"/>
      <c r="AF31" s="43"/>
      <c r="AG31" s="44"/>
      <c r="AH31" s="19">
        <f t="shared" si="10"/>
        <v>6236.1</v>
      </c>
      <c r="AI31" s="60"/>
      <c r="AJ31" s="60"/>
      <c r="AK31" s="60"/>
      <c r="AL31" s="60"/>
      <c r="AM31" s="36"/>
      <c r="AN31" s="1"/>
      <c r="AO31" s="1"/>
    </row>
    <row r="32" spans="1:41" s="2" customFormat="1" ht="17.100000000000001" customHeight="1">
      <c r="A32" s="6" t="s">
        <v>29</v>
      </c>
      <c r="B32" s="4">
        <v>1</v>
      </c>
      <c r="C32" s="4">
        <v>10</v>
      </c>
      <c r="D32" s="19">
        <v>2110</v>
      </c>
      <c r="E32" s="19">
        <v>2258.3000000000002</v>
      </c>
      <c r="F32" s="52">
        <f t="shared" si="2"/>
        <v>1.0702843601895735</v>
      </c>
      <c r="G32" s="4">
        <v>10</v>
      </c>
      <c r="H32" s="4">
        <v>165</v>
      </c>
      <c r="I32" s="4">
        <v>172</v>
      </c>
      <c r="J32" s="52">
        <f t="shared" si="13"/>
        <v>1.0424242424242425</v>
      </c>
      <c r="K32" s="4">
        <v>15</v>
      </c>
      <c r="L32" s="24">
        <f t="shared" si="4"/>
        <v>1.0382630639502679</v>
      </c>
      <c r="M32" s="47">
        <v>32495</v>
      </c>
      <c r="N32" s="19">
        <f t="shared" si="14"/>
        <v>26586.799999999999</v>
      </c>
      <c r="O32" s="19">
        <f t="shared" si="15"/>
        <v>27604.1</v>
      </c>
      <c r="P32" s="19">
        <f t="shared" si="16"/>
        <v>1017.2999999999993</v>
      </c>
      <c r="Q32" s="19">
        <v>3679.2</v>
      </c>
      <c r="R32" s="19">
        <f t="shared" si="8"/>
        <v>23924.899999999998</v>
      </c>
      <c r="S32" s="19">
        <v>2693.2</v>
      </c>
      <c r="T32" s="19"/>
      <c r="U32" s="19">
        <v>2693.2</v>
      </c>
      <c r="V32" s="19">
        <v>5925</v>
      </c>
      <c r="W32" s="19">
        <v>0</v>
      </c>
      <c r="X32" s="19">
        <v>628.9</v>
      </c>
      <c r="Y32" s="19">
        <v>1513.3</v>
      </c>
      <c r="Z32" s="19">
        <v>1947</v>
      </c>
      <c r="AA32" s="19">
        <v>2390</v>
      </c>
      <c r="AB32" s="19">
        <v>3067.2</v>
      </c>
      <c r="AC32" s="19">
        <f t="shared" si="9"/>
        <v>3067.1</v>
      </c>
      <c r="AD32" s="44"/>
      <c r="AE32" s="43"/>
      <c r="AF32" s="43"/>
      <c r="AG32" s="44"/>
      <c r="AH32" s="19">
        <f t="shared" si="10"/>
        <v>3067.1</v>
      </c>
      <c r="AI32" s="60"/>
      <c r="AJ32" s="60"/>
      <c r="AK32" s="60"/>
      <c r="AL32" s="60"/>
      <c r="AM32" s="36"/>
    </row>
    <row r="33" spans="1:41" s="2" customFormat="1" ht="17.100000000000001" customHeight="1">
      <c r="A33" s="6" t="s">
        <v>30</v>
      </c>
      <c r="B33" s="4">
        <v>1</v>
      </c>
      <c r="C33" s="4">
        <v>10</v>
      </c>
      <c r="D33" s="19">
        <v>6542</v>
      </c>
      <c r="E33" s="19">
        <v>6569.7</v>
      </c>
      <c r="F33" s="52">
        <f>IF(G33=0,0,IF(D33=0,1,IF(E33&lt;0,0,IF(E33/D33&gt;1.2,IF((E33/D33-1.2)*0.1+1.2&gt;1.3,1.3,(E33/D33-1.2)*0.1+1.2),E33/D33))))</f>
        <v>1.004234179150107</v>
      </c>
      <c r="G33" s="4">
        <v>10</v>
      </c>
      <c r="H33" s="4">
        <v>144</v>
      </c>
      <c r="I33" s="4">
        <v>140</v>
      </c>
      <c r="J33" s="52">
        <f t="shared" si="13"/>
        <v>0.97222222222222221</v>
      </c>
      <c r="K33" s="4">
        <v>15</v>
      </c>
      <c r="L33" s="24">
        <f t="shared" si="4"/>
        <v>0.98930500356669715</v>
      </c>
      <c r="M33" s="47">
        <v>45310</v>
      </c>
      <c r="N33" s="19">
        <f t="shared" si="14"/>
        <v>37071.800000000003</v>
      </c>
      <c r="O33" s="19">
        <f t="shared" si="15"/>
        <v>36675.300000000003</v>
      </c>
      <c r="P33" s="19">
        <f t="shared" si="16"/>
        <v>-396.5</v>
      </c>
      <c r="Q33" s="19">
        <v>4012.6</v>
      </c>
      <c r="R33" s="19">
        <f t="shared" si="8"/>
        <v>32662.700000000004</v>
      </c>
      <c r="S33" s="19">
        <v>3975.7</v>
      </c>
      <c r="T33" s="19">
        <v>4000</v>
      </c>
      <c r="U33" s="19">
        <v>0</v>
      </c>
      <c r="V33" s="19"/>
      <c r="W33" s="19">
        <v>4005.7</v>
      </c>
      <c r="X33" s="19">
        <v>4702.3</v>
      </c>
      <c r="Y33" s="19">
        <v>2565.9</v>
      </c>
      <c r="Z33" s="19">
        <v>3025.3</v>
      </c>
      <c r="AA33" s="19">
        <v>2237.6999999999998</v>
      </c>
      <c r="AB33" s="19">
        <v>4075.1</v>
      </c>
      <c r="AC33" s="19">
        <f t="shared" si="9"/>
        <v>4075</v>
      </c>
      <c r="AD33" s="44"/>
      <c r="AE33" s="43"/>
      <c r="AF33" s="43"/>
      <c r="AG33" s="44"/>
      <c r="AH33" s="19">
        <f t="shared" si="10"/>
        <v>4075</v>
      </c>
      <c r="AI33" s="60"/>
      <c r="AJ33" s="60"/>
      <c r="AK33" s="60"/>
      <c r="AL33" s="60"/>
      <c r="AM33" s="36"/>
      <c r="AN33" s="1"/>
      <c r="AO33" s="1"/>
    </row>
    <row r="34" spans="1:41" s="2" customFormat="1" ht="17.100000000000001" customHeight="1">
      <c r="A34" s="6" t="s">
        <v>31</v>
      </c>
      <c r="B34" s="4">
        <v>1</v>
      </c>
      <c r="C34" s="4">
        <v>10</v>
      </c>
      <c r="D34" s="19">
        <v>2649</v>
      </c>
      <c r="E34" s="19">
        <v>2585.8000000000002</v>
      </c>
      <c r="F34" s="52">
        <f t="shared" si="2"/>
        <v>0.97614194035485091</v>
      </c>
      <c r="G34" s="4">
        <v>10</v>
      </c>
      <c r="H34" s="4">
        <v>155</v>
      </c>
      <c r="I34" s="4">
        <v>151</v>
      </c>
      <c r="J34" s="52">
        <f t="shared" si="13"/>
        <v>0.97419354838709682</v>
      </c>
      <c r="K34" s="4">
        <v>15</v>
      </c>
      <c r="L34" s="24">
        <f t="shared" si="4"/>
        <v>0.9821235036958561</v>
      </c>
      <c r="M34" s="47">
        <v>48129</v>
      </c>
      <c r="N34" s="19">
        <f t="shared" si="14"/>
        <v>39378.300000000003</v>
      </c>
      <c r="O34" s="19">
        <f t="shared" si="15"/>
        <v>38674.400000000001</v>
      </c>
      <c r="P34" s="19">
        <f t="shared" si="16"/>
        <v>-703.90000000000146</v>
      </c>
      <c r="Q34" s="19">
        <v>1297.7</v>
      </c>
      <c r="R34" s="19">
        <f t="shared" si="8"/>
        <v>37376.700000000004</v>
      </c>
      <c r="S34" s="19">
        <v>3563.5</v>
      </c>
      <c r="T34" s="19"/>
      <c r="U34" s="19">
        <v>3563.4</v>
      </c>
      <c r="V34" s="19"/>
      <c r="W34" s="19">
        <v>5496.6</v>
      </c>
      <c r="X34" s="19">
        <v>6103.3</v>
      </c>
      <c r="Y34" s="19">
        <v>4162.5</v>
      </c>
      <c r="Z34" s="19">
        <v>4558.1000000000004</v>
      </c>
      <c r="AA34" s="19">
        <v>1334.9</v>
      </c>
      <c r="AB34" s="19">
        <v>4297.2</v>
      </c>
      <c r="AC34" s="19">
        <f t="shared" si="9"/>
        <v>4297.2</v>
      </c>
      <c r="AD34" s="44"/>
      <c r="AE34" s="43"/>
      <c r="AF34" s="43"/>
      <c r="AG34" s="44"/>
      <c r="AH34" s="19">
        <f t="shared" si="10"/>
        <v>4297.2</v>
      </c>
      <c r="AI34" s="60"/>
      <c r="AJ34" s="60"/>
      <c r="AK34" s="60"/>
      <c r="AL34" s="60"/>
      <c r="AM34" s="36"/>
    </row>
    <row r="35" spans="1:41" s="2" customFormat="1" ht="17.100000000000001" customHeight="1">
      <c r="A35" s="6" t="s">
        <v>1</v>
      </c>
      <c r="B35" s="4">
        <v>1</v>
      </c>
      <c r="C35" s="4">
        <v>10</v>
      </c>
      <c r="D35" s="19">
        <v>19458</v>
      </c>
      <c r="E35" s="19">
        <v>19354.5</v>
      </c>
      <c r="F35" s="52">
        <f t="shared" si="2"/>
        <v>0.99468085106382975</v>
      </c>
      <c r="G35" s="4">
        <v>10</v>
      </c>
      <c r="H35" s="4">
        <v>111</v>
      </c>
      <c r="I35" s="4">
        <v>105</v>
      </c>
      <c r="J35" s="52">
        <f t="shared" si="13"/>
        <v>0.94594594594594594</v>
      </c>
      <c r="K35" s="4">
        <v>15</v>
      </c>
      <c r="L35" s="24">
        <f t="shared" si="4"/>
        <v>0.97531421999507095</v>
      </c>
      <c r="M35" s="47">
        <v>62862</v>
      </c>
      <c r="N35" s="19">
        <f t="shared" si="14"/>
        <v>51432.5</v>
      </c>
      <c r="O35" s="19">
        <f t="shared" si="15"/>
        <v>50162.8</v>
      </c>
      <c r="P35" s="19">
        <f t="shared" si="16"/>
        <v>-1269.6999999999971</v>
      </c>
      <c r="Q35" s="19">
        <v>0</v>
      </c>
      <c r="R35" s="19">
        <f t="shared" si="8"/>
        <v>50162.8</v>
      </c>
      <c r="S35" s="19">
        <v>5714.7</v>
      </c>
      <c r="T35" s="19"/>
      <c r="U35" s="19">
        <v>5714.8</v>
      </c>
      <c r="V35" s="19"/>
      <c r="W35" s="19">
        <v>4642</v>
      </c>
      <c r="X35" s="19">
        <v>6084</v>
      </c>
      <c r="Y35" s="19">
        <v>5538.9</v>
      </c>
      <c r="Z35" s="19">
        <v>6712.8</v>
      </c>
      <c r="AA35" s="19">
        <v>4608.3999999999996</v>
      </c>
      <c r="AB35" s="19">
        <v>5573.6</v>
      </c>
      <c r="AC35" s="19">
        <f t="shared" si="9"/>
        <v>5573.6</v>
      </c>
      <c r="AD35" s="44"/>
      <c r="AE35" s="43"/>
      <c r="AF35" s="43"/>
      <c r="AG35" s="44"/>
      <c r="AH35" s="19">
        <f t="shared" si="10"/>
        <v>5573.6</v>
      </c>
      <c r="AI35" s="60"/>
      <c r="AJ35" s="60"/>
      <c r="AK35" s="60"/>
      <c r="AL35" s="60"/>
      <c r="AM35" s="36"/>
      <c r="AN35" s="1"/>
      <c r="AO35" s="1"/>
    </row>
    <row r="36" spans="1:41" s="2" customFormat="1" ht="17.100000000000001" customHeight="1">
      <c r="A36" s="6" t="s">
        <v>32</v>
      </c>
      <c r="B36" s="4">
        <v>1</v>
      </c>
      <c r="C36" s="4">
        <v>10</v>
      </c>
      <c r="D36" s="19">
        <v>8657</v>
      </c>
      <c r="E36" s="19">
        <v>8604.9</v>
      </c>
      <c r="F36" s="52">
        <f t="shared" si="2"/>
        <v>0.9939817488737438</v>
      </c>
      <c r="G36" s="4">
        <v>10</v>
      </c>
      <c r="H36" s="4">
        <v>112</v>
      </c>
      <c r="I36" s="4">
        <v>107</v>
      </c>
      <c r="J36" s="52">
        <f t="shared" si="13"/>
        <v>0.9553571428571429</v>
      </c>
      <c r="K36" s="4">
        <v>15</v>
      </c>
      <c r="L36" s="24">
        <f t="shared" si="4"/>
        <v>0.97914784661698817</v>
      </c>
      <c r="M36" s="47">
        <v>45090</v>
      </c>
      <c r="N36" s="19">
        <f t="shared" si="14"/>
        <v>36891.800000000003</v>
      </c>
      <c r="O36" s="19">
        <f t="shared" si="15"/>
        <v>36122.5</v>
      </c>
      <c r="P36" s="19">
        <f t="shared" si="16"/>
        <v>-769.30000000000291</v>
      </c>
      <c r="Q36" s="19">
        <v>0</v>
      </c>
      <c r="R36" s="19">
        <f t="shared" si="8"/>
        <v>36122.5</v>
      </c>
      <c r="S36" s="19">
        <v>4099.1000000000004</v>
      </c>
      <c r="T36" s="19"/>
      <c r="U36" s="19">
        <v>4099.1000000000004</v>
      </c>
      <c r="V36" s="19"/>
      <c r="W36" s="19">
        <v>3982</v>
      </c>
      <c r="X36" s="19">
        <v>4257.7</v>
      </c>
      <c r="Y36" s="19">
        <v>4109.5</v>
      </c>
      <c r="Z36" s="19">
        <v>4200.8999999999996</v>
      </c>
      <c r="AA36" s="19">
        <v>2249</v>
      </c>
      <c r="AB36" s="19">
        <v>3856.8</v>
      </c>
      <c r="AC36" s="19">
        <f t="shared" si="9"/>
        <v>5268.4</v>
      </c>
      <c r="AD36" s="44"/>
      <c r="AE36" s="43"/>
      <c r="AF36" s="43"/>
      <c r="AG36" s="44"/>
      <c r="AH36" s="19">
        <f t="shared" si="10"/>
        <v>5268.4</v>
      </c>
      <c r="AI36" s="60"/>
      <c r="AJ36" s="60"/>
      <c r="AK36" s="60"/>
      <c r="AL36" s="60"/>
      <c r="AM36" s="36"/>
      <c r="AN36" s="1"/>
      <c r="AO36" s="1"/>
    </row>
    <row r="37" spans="1:41" s="2" customFormat="1" ht="17.100000000000001" customHeight="1">
      <c r="A37" s="6" t="s">
        <v>33</v>
      </c>
      <c r="B37" s="4">
        <v>1</v>
      </c>
      <c r="C37" s="4">
        <v>10</v>
      </c>
      <c r="D37" s="19">
        <v>2576</v>
      </c>
      <c r="E37" s="19">
        <v>2806.7</v>
      </c>
      <c r="F37" s="52">
        <f t="shared" si="2"/>
        <v>1.089557453416149</v>
      </c>
      <c r="G37" s="4">
        <v>10</v>
      </c>
      <c r="H37" s="4">
        <v>131</v>
      </c>
      <c r="I37" s="4">
        <v>124</v>
      </c>
      <c r="J37" s="52">
        <f t="shared" si="13"/>
        <v>0.94656488549618323</v>
      </c>
      <c r="K37" s="4">
        <v>15</v>
      </c>
      <c r="L37" s="24">
        <f t="shared" si="4"/>
        <v>1.0026870804744068</v>
      </c>
      <c r="M37" s="47">
        <v>25173</v>
      </c>
      <c r="N37" s="19">
        <f t="shared" si="14"/>
        <v>20596.099999999999</v>
      </c>
      <c r="O37" s="19">
        <f t="shared" si="15"/>
        <v>20651.400000000001</v>
      </c>
      <c r="P37" s="19">
        <f t="shared" si="16"/>
        <v>55.30000000000291</v>
      </c>
      <c r="Q37" s="19">
        <v>0</v>
      </c>
      <c r="R37" s="19">
        <f t="shared" si="8"/>
        <v>20651.400000000001</v>
      </c>
      <c r="S37" s="19">
        <v>2288.5</v>
      </c>
      <c r="T37" s="19"/>
      <c r="U37" s="19">
        <v>2288.4</v>
      </c>
      <c r="V37" s="19"/>
      <c r="W37" s="19">
        <v>2419.1</v>
      </c>
      <c r="X37" s="19">
        <v>2579.9</v>
      </c>
      <c r="Y37" s="19">
        <v>2394.1</v>
      </c>
      <c r="Z37" s="19">
        <v>2596</v>
      </c>
      <c r="AA37" s="19">
        <v>1496.2</v>
      </c>
      <c r="AB37" s="19">
        <v>2294.6</v>
      </c>
      <c r="AC37" s="19">
        <f t="shared" si="9"/>
        <v>2294.6</v>
      </c>
      <c r="AD37" s="44"/>
      <c r="AE37" s="43"/>
      <c r="AF37" s="43"/>
      <c r="AG37" s="44"/>
      <c r="AH37" s="19">
        <f t="shared" si="10"/>
        <v>2294.6</v>
      </c>
      <c r="AI37" s="60"/>
      <c r="AJ37" s="60"/>
      <c r="AK37" s="60"/>
      <c r="AL37" s="60"/>
      <c r="AM37" s="36"/>
      <c r="AN37" s="1"/>
      <c r="AO37" s="1"/>
    </row>
    <row r="38" spans="1:41" s="2" customFormat="1" ht="17.100000000000001" customHeight="1">
      <c r="A38" s="6" t="s">
        <v>34</v>
      </c>
      <c r="B38" s="4">
        <v>1</v>
      </c>
      <c r="C38" s="4">
        <v>10</v>
      </c>
      <c r="D38" s="19">
        <v>3116</v>
      </c>
      <c r="E38" s="19">
        <v>3110.3</v>
      </c>
      <c r="F38" s="52">
        <f t="shared" si="2"/>
        <v>0.99817073170731718</v>
      </c>
      <c r="G38" s="4">
        <v>10</v>
      </c>
      <c r="H38" s="4">
        <v>131</v>
      </c>
      <c r="I38" s="4">
        <v>142</v>
      </c>
      <c r="J38" s="52">
        <f t="shared" si="13"/>
        <v>1.083969465648855</v>
      </c>
      <c r="K38" s="4">
        <v>15</v>
      </c>
      <c r="L38" s="24">
        <f t="shared" si="4"/>
        <v>1.0354642657658855</v>
      </c>
      <c r="M38" s="47">
        <v>62800</v>
      </c>
      <c r="N38" s="19">
        <f t="shared" si="14"/>
        <v>51381.8</v>
      </c>
      <c r="O38" s="19">
        <f t="shared" si="15"/>
        <v>53204</v>
      </c>
      <c r="P38" s="19">
        <f t="shared" si="16"/>
        <v>1822.1999999999971</v>
      </c>
      <c r="Q38" s="19">
        <v>4271.7</v>
      </c>
      <c r="R38" s="19">
        <f t="shared" si="8"/>
        <v>48932.3</v>
      </c>
      <c r="S38" s="19">
        <v>5501.5</v>
      </c>
      <c r="T38" s="19"/>
      <c r="U38" s="19">
        <v>5501.4</v>
      </c>
      <c r="V38" s="19"/>
      <c r="W38" s="19">
        <v>5651.7</v>
      </c>
      <c r="X38" s="19">
        <v>6070.6</v>
      </c>
      <c r="Y38" s="19">
        <v>3972.6</v>
      </c>
      <c r="Z38" s="19">
        <v>4494.8</v>
      </c>
      <c r="AA38" s="19">
        <v>5916.6</v>
      </c>
      <c r="AB38" s="19">
        <v>5911.5</v>
      </c>
      <c r="AC38" s="19">
        <f t="shared" si="9"/>
        <v>5911.6</v>
      </c>
      <c r="AD38" s="44"/>
      <c r="AE38" s="44"/>
      <c r="AF38" s="43"/>
      <c r="AG38" s="44"/>
      <c r="AH38" s="19">
        <f t="shared" si="10"/>
        <v>5911.6</v>
      </c>
      <c r="AI38" s="60"/>
      <c r="AJ38" s="60"/>
      <c r="AK38" s="60"/>
      <c r="AL38" s="60"/>
      <c r="AM38" s="36"/>
      <c r="AN38" s="1"/>
      <c r="AO38" s="1"/>
    </row>
    <row r="39" spans="1:41" s="2" customFormat="1" ht="17.100000000000001" customHeight="1">
      <c r="A39" s="6" t="s">
        <v>35</v>
      </c>
      <c r="B39" s="4">
        <v>1</v>
      </c>
      <c r="C39" s="4">
        <v>10</v>
      </c>
      <c r="D39" s="19">
        <v>3764</v>
      </c>
      <c r="E39" s="19">
        <v>4019</v>
      </c>
      <c r="F39" s="52">
        <f t="shared" si="2"/>
        <v>1.0677470775770457</v>
      </c>
      <c r="G39" s="4">
        <v>10</v>
      </c>
      <c r="H39" s="4">
        <v>143</v>
      </c>
      <c r="I39" s="4">
        <v>130</v>
      </c>
      <c r="J39" s="52">
        <f t="shared" si="13"/>
        <v>0.90909090909090906</v>
      </c>
      <c r="K39" s="4">
        <v>15</v>
      </c>
      <c r="L39" s="24">
        <f t="shared" si="4"/>
        <v>0.98039526891811712</v>
      </c>
      <c r="M39" s="47">
        <v>49997</v>
      </c>
      <c r="N39" s="19">
        <f t="shared" si="14"/>
        <v>40906.6</v>
      </c>
      <c r="O39" s="19">
        <f t="shared" si="15"/>
        <v>40104.6</v>
      </c>
      <c r="P39" s="19">
        <f t="shared" si="16"/>
        <v>-802</v>
      </c>
      <c r="Q39" s="19">
        <v>0</v>
      </c>
      <c r="R39" s="19">
        <f t="shared" si="8"/>
        <v>40104.6</v>
      </c>
      <c r="S39" s="19">
        <v>4176.7</v>
      </c>
      <c r="T39" s="19"/>
      <c r="U39" s="19">
        <v>4176.8</v>
      </c>
      <c r="V39" s="19"/>
      <c r="W39" s="19">
        <v>5250.1</v>
      </c>
      <c r="X39" s="19">
        <v>6261.6</v>
      </c>
      <c r="Y39" s="19">
        <v>4966.3</v>
      </c>
      <c r="Z39" s="19">
        <v>5530.6</v>
      </c>
      <c r="AA39" s="19">
        <v>830.4</v>
      </c>
      <c r="AB39" s="19">
        <v>4456.1000000000004</v>
      </c>
      <c r="AC39" s="19">
        <f t="shared" si="9"/>
        <v>4456</v>
      </c>
      <c r="AD39" s="44"/>
      <c r="AE39" s="44"/>
      <c r="AF39" s="43"/>
      <c r="AG39" s="44"/>
      <c r="AH39" s="19">
        <f t="shared" si="10"/>
        <v>4456</v>
      </c>
      <c r="AI39" s="60"/>
      <c r="AJ39" s="60"/>
      <c r="AK39" s="60"/>
      <c r="AL39" s="60"/>
      <c r="AM39" s="36"/>
      <c r="AN39" s="1"/>
      <c r="AO39" s="1"/>
    </row>
    <row r="40" spans="1:41" s="2" customFormat="1" ht="17.100000000000001" customHeight="1">
      <c r="A40" s="6" t="s">
        <v>36</v>
      </c>
      <c r="B40" s="4">
        <v>1</v>
      </c>
      <c r="C40" s="4">
        <v>10</v>
      </c>
      <c r="D40" s="19">
        <v>10510</v>
      </c>
      <c r="E40" s="19">
        <v>11129.6</v>
      </c>
      <c r="F40" s="52">
        <f t="shared" si="2"/>
        <v>1.05895337773549</v>
      </c>
      <c r="G40" s="4">
        <v>10</v>
      </c>
      <c r="H40" s="4">
        <v>151</v>
      </c>
      <c r="I40" s="4">
        <v>174</v>
      </c>
      <c r="J40" s="52">
        <f t="shared" si="13"/>
        <v>1.1523178807947019</v>
      </c>
      <c r="K40" s="4">
        <v>15</v>
      </c>
      <c r="L40" s="24">
        <f t="shared" si="4"/>
        <v>1.0821229139792981</v>
      </c>
      <c r="M40" s="47">
        <v>58982</v>
      </c>
      <c r="N40" s="19">
        <f t="shared" si="14"/>
        <v>48258</v>
      </c>
      <c r="O40" s="19">
        <f t="shared" si="15"/>
        <v>52221.1</v>
      </c>
      <c r="P40" s="19">
        <f t="shared" si="16"/>
        <v>3963.0999999999985</v>
      </c>
      <c r="Q40" s="19">
        <v>4194.6000000000004</v>
      </c>
      <c r="R40" s="19">
        <f t="shared" si="8"/>
        <v>48026.5</v>
      </c>
      <c r="S40" s="19">
        <v>5362</v>
      </c>
      <c r="T40" s="19"/>
      <c r="U40" s="19">
        <v>5362</v>
      </c>
      <c r="V40" s="19"/>
      <c r="W40" s="19">
        <v>5739.4</v>
      </c>
      <c r="X40" s="19">
        <v>5605.2</v>
      </c>
      <c r="Y40" s="19">
        <v>3839.4</v>
      </c>
      <c r="Z40" s="19">
        <v>3949.9</v>
      </c>
      <c r="AA40" s="19">
        <v>6563.9</v>
      </c>
      <c r="AB40" s="19">
        <v>5802.3</v>
      </c>
      <c r="AC40" s="19">
        <f t="shared" si="9"/>
        <v>5802.4</v>
      </c>
      <c r="AD40" s="44"/>
      <c r="AE40" s="43"/>
      <c r="AF40" s="43"/>
      <c r="AG40" s="44"/>
      <c r="AH40" s="19">
        <f t="shared" si="10"/>
        <v>5802.4</v>
      </c>
      <c r="AI40" s="60"/>
      <c r="AJ40" s="60"/>
      <c r="AK40" s="60"/>
      <c r="AL40" s="60"/>
      <c r="AM40" s="36"/>
      <c r="AN40" s="1"/>
      <c r="AO40" s="1"/>
    </row>
    <row r="41" spans="1:41" s="2" customFormat="1" ht="17.100000000000001" customHeight="1">
      <c r="A41" s="6" t="s">
        <v>37</v>
      </c>
      <c r="B41" s="4">
        <v>1</v>
      </c>
      <c r="C41" s="4">
        <v>10</v>
      </c>
      <c r="D41" s="19">
        <v>31622</v>
      </c>
      <c r="E41" s="19">
        <v>30661.4</v>
      </c>
      <c r="F41" s="52">
        <f t="shared" si="2"/>
        <v>0.96962241477452416</v>
      </c>
      <c r="G41" s="4">
        <v>10</v>
      </c>
      <c r="H41" s="4">
        <v>118</v>
      </c>
      <c r="I41" s="4">
        <v>117</v>
      </c>
      <c r="J41" s="52">
        <f t="shared" si="13"/>
        <v>0.99152542372881358</v>
      </c>
      <c r="K41" s="4">
        <v>15</v>
      </c>
      <c r="L41" s="24">
        <f t="shared" si="4"/>
        <v>0.98768872867649848</v>
      </c>
      <c r="M41" s="47">
        <v>89155</v>
      </c>
      <c r="N41" s="19">
        <f t="shared" si="14"/>
        <v>72945</v>
      </c>
      <c r="O41" s="19">
        <f t="shared" si="15"/>
        <v>72047</v>
      </c>
      <c r="P41" s="19">
        <f t="shared" si="16"/>
        <v>-898</v>
      </c>
      <c r="Q41" s="19">
        <v>0</v>
      </c>
      <c r="R41" s="19">
        <f t="shared" si="8"/>
        <v>72047</v>
      </c>
      <c r="S41" s="19">
        <v>7919.4</v>
      </c>
      <c r="T41" s="19"/>
      <c r="U41" s="19">
        <v>7919.3</v>
      </c>
      <c r="V41" s="19"/>
      <c r="W41" s="19">
        <v>6175.5</v>
      </c>
      <c r="X41" s="19">
        <v>10526.9</v>
      </c>
      <c r="Y41" s="19">
        <v>8135.3</v>
      </c>
      <c r="Z41" s="19">
        <v>10342.700000000001</v>
      </c>
      <c r="AA41" s="19">
        <v>5017.3999999999996</v>
      </c>
      <c r="AB41" s="19">
        <v>8005.2</v>
      </c>
      <c r="AC41" s="19">
        <f t="shared" si="9"/>
        <v>8005.3</v>
      </c>
      <c r="AD41" s="44"/>
      <c r="AE41" s="43"/>
      <c r="AF41" s="43"/>
      <c r="AG41" s="44"/>
      <c r="AH41" s="19">
        <f t="shared" si="10"/>
        <v>8005.3</v>
      </c>
      <c r="AI41" s="60"/>
      <c r="AJ41" s="60"/>
      <c r="AK41" s="60"/>
      <c r="AL41" s="60"/>
      <c r="AM41" s="36"/>
      <c r="AN41" s="1"/>
      <c r="AO41" s="1"/>
    </row>
    <row r="42" spans="1:41" s="2" customFormat="1" ht="17.100000000000001" customHeight="1">
      <c r="A42" s="6" t="s">
        <v>38</v>
      </c>
      <c r="B42" s="4">
        <v>1</v>
      </c>
      <c r="C42" s="4">
        <v>10</v>
      </c>
      <c r="D42" s="19">
        <v>5529</v>
      </c>
      <c r="E42" s="19">
        <v>5409</v>
      </c>
      <c r="F42" s="52">
        <f t="shared" si="2"/>
        <v>0.97829625610417792</v>
      </c>
      <c r="G42" s="4">
        <v>10</v>
      </c>
      <c r="H42" s="4">
        <v>162</v>
      </c>
      <c r="I42" s="4">
        <v>169</v>
      </c>
      <c r="J42" s="52">
        <f t="shared" si="13"/>
        <v>1.0432098765432098</v>
      </c>
      <c r="K42" s="4">
        <v>15</v>
      </c>
      <c r="L42" s="24">
        <f t="shared" si="4"/>
        <v>1.0123174488339979</v>
      </c>
      <c r="M42" s="47">
        <v>42307</v>
      </c>
      <c r="N42" s="19">
        <f t="shared" si="14"/>
        <v>34614.800000000003</v>
      </c>
      <c r="O42" s="19">
        <f t="shared" si="15"/>
        <v>35041.199999999997</v>
      </c>
      <c r="P42" s="19">
        <f t="shared" si="16"/>
        <v>426.39999999999418</v>
      </c>
      <c r="Q42" s="19">
        <v>2271.8000000000002</v>
      </c>
      <c r="R42" s="19">
        <f t="shared" si="8"/>
        <v>32769.399999999994</v>
      </c>
      <c r="S42" s="19">
        <v>3688.4</v>
      </c>
      <c r="T42" s="19">
        <v>7376.8</v>
      </c>
      <c r="U42" s="19">
        <v>0</v>
      </c>
      <c r="V42" s="19"/>
      <c r="W42" s="19">
        <v>0</v>
      </c>
      <c r="X42" s="19">
        <v>4942</v>
      </c>
      <c r="Y42" s="19">
        <v>3093.1</v>
      </c>
      <c r="Z42" s="19">
        <v>4011.7</v>
      </c>
      <c r="AA42" s="19">
        <v>1870.4</v>
      </c>
      <c r="AB42" s="19">
        <v>3893.5</v>
      </c>
      <c r="AC42" s="19">
        <f t="shared" si="9"/>
        <v>3893.5</v>
      </c>
      <c r="AD42" s="44"/>
      <c r="AE42" s="43"/>
      <c r="AF42" s="43"/>
      <c r="AG42" s="44"/>
      <c r="AH42" s="19">
        <f t="shared" si="10"/>
        <v>3893.5</v>
      </c>
      <c r="AI42" s="60"/>
      <c r="AJ42" s="60"/>
      <c r="AK42" s="60"/>
      <c r="AL42" s="60"/>
      <c r="AM42" s="36"/>
      <c r="AN42" s="1"/>
      <c r="AO42" s="1"/>
    </row>
    <row r="43" spans="1:41" s="2" customFormat="1" ht="17.100000000000001" customHeight="1">
      <c r="A43" s="6" t="s">
        <v>2</v>
      </c>
      <c r="B43" s="4">
        <v>1</v>
      </c>
      <c r="C43" s="4">
        <v>10</v>
      </c>
      <c r="D43" s="19">
        <v>2355</v>
      </c>
      <c r="E43" s="19">
        <v>2397.9</v>
      </c>
      <c r="F43" s="52">
        <f t="shared" si="2"/>
        <v>1.0182165605095541</v>
      </c>
      <c r="G43" s="4">
        <v>10</v>
      </c>
      <c r="H43" s="4">
        <v>138</v>
      </c>
      <c r="I43" s="4">
        <v>146</v>
      </c>
      <c r="J43" s="52">
        <f t="shared" si="13"/>
        <v>1.0579710144927537</v>
      </c>
      <c r="K43" s="4">
        <v>15</v>
      </c>
      <c r="L43" s="24">
        <f t="shared" si="4"/>
        <v>1.0300494520710528</v>
      </c>
      <c r="M43" s="47">
        <v>40323</v>
      </c>
      <c r="N43" s="19">
        <f t="shared" si="14"/>
        <v>32991.5</v>
      </c>
      <c r="O43" s="19">
        <f t="shared" si="15"/>
        <v>33982.9</v>
      </c>
      <c r="P43" s="19">
        <f t="shared" si="16"/>
        <v>991.40000000000146</v>
      </c>
      <c r="Q43" s="19">
        <v>505.2</v>
      </c>
      <c r="R43" s="19">
        <f t="shared" si="8"/>
        <v>33477.700000000004</v>
      </c>
      <c r="S43" s="19">
        <v>3399.3</v>
      </c>
      <c r="T43" s="19"/>
      <c r="U43" s="19">
        <v>3399.2</v>
      </c>
      <c r="V43" s="19"/>
      <c r="W43" s="19">
        <v>4115.1000000000004</v>
      </c>
      <c r="X43" s="19">
        <v>3980</v>
      </c>
      <c r="Y43" s="19">
        <v>3521.3</v>
      </c>
      <c r="Z43" s="19">
        <v>3731.4</v>
      </c>
      <c r="AA43" s="19">
        <v>3779.7</v>
      </c>
      <c r="AB43" s="19">
        <v>3775.8</v>
      </c>
      <c r="AC43" s="19">
        <f t="shared" si="9"/>
        <v>3775.9</v>
      </c>
      <c r="AD43" s="44"/>
      <c r="AE43" s="44"/>
      <c r="AF43" s="43"/>
      <c r="AG43" s="44"/>
      <c r="AH43" s="19">
        <f t="shared" si="10"/>
        <v>3775.9</v>
      </c>
      <c r="AI43" s="60"/>
      <c r="AJ43" s="60"/>
      <c r="AK43" s="60"/>
      <c r="AL43" s="60"/>
      <c r="AM43" s="36"/>
      <c r="AN43" s="1"/>
      <c r="AO43" s="1"/>
    </row>
    <row r="44" spans="1:41" s="2" customFormat="1" ht="17.100000000000001" customHeight="1">
      <c r="A44" s="6" t="s">
        <v>39</v>
      </c>
      <c r="B44" s="4">
        <v>1</v>
      </c>
      <c r="C44" s="4">
        <v>10</v>
      </c>
      <c r="D44" s="19">
        <v>2427</v>
      </c>
      <c r="E44" s="19">
        <v>2567.5</v>
      </c>
      <c r="F44" s="52">
        <f t="shared" si="2"/>
        <v>1.057890399670375</v>
      </c>
      <c r="G44" s="4">
        <v>10</v>
      </c>
      <c r="H44" s="4">
        <v>164</v>
      </c>
      <c r="I44" s="4">
        <v>167</v>
      </c>
      <c r="J44" s="52">
        <f t="shared" si="13"/>
        <v>1.0182926829268293</v>
      </c>
      <c r="K44" s="4">
        <v>15</v>
      </c>
      <c r="L44" s="24">
        <f t="shared" si="4"/>
        <v>1.0243798354458911</v>
      </c>
      <c r="M44" s="47">
        <v>35519</v>
      </c>
      <c r="N44" s="19">
        <f t="shared" si="14"/>
        <v>29061</v>
      </c>
      <c r="O44" s="19">
        <f t="shared" si="15"/>
        <v>29769.5</v>
      </c>
      <c r="P44" s="19">
        <f t="shared" si="16"/>
        <v>708.5</v>
      </c>
      <c r="Q44" s="19">
        <v>3813.5</v>
      </c>
      <c r="R44" s="19">
        <f t="shared" si="8"/>
        <v>25956</v>
      </c>
      <c r="S44" s="19">
        <v>2975.5</v>
      </c>
      <c r="T44" s="19"/>
      <c r="U44" s="19">
        <v>3123.2</v>
      </c>
      <c r="V44" s="19"/>
      <c r="W44" s="19">
        <v>3510.1</v>
      </c>
      <c r="X44" s="19">
        <v>4129</v>
      </c>
      <c r="Y44" s="19">
        <v>1909.1</v>
      </c>
      <c r="Z44" s="19">
        <v>2318.9</v>
      </c>
      <c r="AA44" s="19">
        <v>1374.8</v>
      </c>
      <c r="AB44" s="19">
        <v>3307.7</v>
      </c>
      <c r="AC44" s="19">
        <f t="shared" si="9"/>
        <v>3307.7</v>
      </c>
      <c r="AD44" s="44"/>
      <c r="AE44" s="43"/>
      <c r="AF44" s="43"/>
      <c r="AG44" s="44"/>
      <c r="AH44" s="19">
        <f t="shared" si="10"/>
        <v>3307.7</v>
      </c>
      <c r="AI44" s="60"/>
      <c r="AJ44" s="60"/>
      <c r="AK44" s="60"/>
      <c r="AL44" s="60"/>
      <c r="AM44" s="36"/>
      <c r="AN44" s="1"/>
      <c r="AO44" s="1"/>
    </row>
    <row r="45" spans="1:41" s="2" customFormat="1" ht="17.100000000000001" customHeight="1">
      <c r="A45" s="6" t="s">
        <v>3</v>
      </c>
      <c r="B45" s="4">
        <v>1</v>
      </c>
      <c r="C45" s="4">
        <v>10</v>
      </c>
      <c r="D45" s="19">
        <v>3640</v>
      </c>
      <c r="E45" s="19">
        <v>3623</v>
      </c>
      <c r="F45" s="52">
        <f t="shared" si="2"/>
        <v>0.99532967032967035</v>
      </c>
      <c r="G45" s="4">
        <v>10</v>
      </c>
      <c r="H45" s="4">
        <v>151</v>
      </c>
      <c r="I45" s="4">
        <v>150</v>
      </c>
      <c r="J45" s="52">
        <f t="shared" si="13"/>
        <v>0.99337748344370858</v>
      </c>
      <c r="K45" s="4">
        <v>15</v>
      </c>
      <c r="L45" s="24">
        <f t="shared" si="4"/>
        <v>0.99582739871292381</v>
      </c>
      <c r="M45" s="47">
        <v>36437</v>
      </c>
      <c r="N45" s="19">
        <f t="shared" si="14"/>
        <v>29812.1</v>
      </c>
      <c r="O45" s="19">
        <f t="shared" si="15"/>
        <v>29687.7</v>
      </c>
      <c r="P45" s="19">
        <f t="shared" si="16"/>
        <v>-124.39999999999782</v>
      </c>
      <c r="Q45" s="19">
        <v>3015.1</v>
      </c>
      <c r="R45" s="19">
        <f t="shared" si="8"/>
        <v>26672.600000000002</v>
      </c>
      <c r="S45" s="19">
        <v>2939</v>
      </c>
      <c r="T45" s="19"/>
      <c r="U45" s="19">
        <v>2939</v>
      </c>
      <c r="V45" s="19"/>
      <c r="W45" s="19">
        <v>2994.8</v>
      </c>
      <c r="X45" s="19">
        <v>3690.2</v>
      </c>
      <c r="Y45" s="19">
        <v>1934.7</v>
      </c>
      <c r="Z45" s="19">
        <v>2357.1</v>
      </c>
      <c r="AA45" s="19">
        <v>1655.9</v>
      </c>
      <c r="AB45" s="19">
        <v>3075.1</v>
      </c>
      <c r="AC45" s="19">
        <f t="shared" si="9"/>
        <v>5086.8</v>
      </c>
      <c r="AD45" s="44"/>
      <c r="AE45" s="44"/>
      <c r="AF45" s="43"/>
      <c r="AG45" s="44"/>
      <c r="AH45" s="19">
        <f t="shared" si="10"/>
        <v>5086.8</v>
      </c>
      <c r="AI45" s="60"/>
      <c r="AJ45" s="60"/>
      <c r="AK45" s="60"/>
      <c r="AL45" s="60"/>
      <c r="AM45" s="36"/>
      <c r="AN45" s="1"/>
      <c r="AO45" s="1"/>
    </row>
    <row r="46" spans="1:41" s="2" customFormat="1" ht="17.100000000000001" customHeight="1">
      <c r="A46" s="6" t="s">
        <v>40</v>
      </c>
      <c r="B46" s="4">
        <v>1</v>
      </c>
      <c r="C46" s="4">
        <v>10</v>
      </c>
      <c r="D46" s="19">
        <v>5416</v>
      </c>
      <c r="E46" s="19">
        <v>4877.6000000000004</v>
      </c>
      <c r="F46" s="52">
        <f t="shared" si="2"/>
        <v>0.90059084194977845</v>
      </c>
      <c r="G46" s="4">
        <v>10</v>
      </c>
      <c r="H46" s="4">
        <v>128</v>
      </c>
      <c r="I46" s="4">
        <v>129</v>
      </c>
      <c r="J46" s="52">
        <f t="shared" si="13"/>
        <v>1.0078125</v>
      </c>
      <c r="K46" s="4">
        <v>15</v>
      </c>
      <c r="L46" s="24">
        <f t="shared" si="4"/>
        <v>0.97494559769993672</v>
      </c>
      <c r="M46" s="47">
        <v>59681</v>
      </c>
      <c r="N46" s="19">
        <f>ROUND(M46/11*9,1)</f>
        <v>48829.9</v>
      </c>
      <c r="O46" s="19">
        <f>ROUND(L46*N46,1)</f>
        <v>47606.5</v>
      </c>
      <c r="P46" s="19">
        <f t="shared" si="16"/>
        <v>-1223.4000000000015</v>
      </c>
      <c r="Q46" s="19">
        <v>2251.6</v>
      </c>
      <c r="R46" s="19">
        <f>O46-Q46</f>
        <v>45354.9</v>
      </c>
      <c r="S46" s="19">
        <v>4165.3999999999996</v>
      </c>
      <c r="T46" s="19"/>
      <c r="U46" s="19">
        <v>4165.3</v>
      </c>
      <c r="V46" s="19"/>
      <c r="W46" s="19">
        <v>6257.2</v>
      </c>
      <c r="X46" s="19">
        <v>7778.7</v>
      </c>
      <c r="Y46" s="19">
        <v>4691</v>
      </c>
      <c r="Z46" s="19">
        <v>5696.5</v>
      </c>
      <c r="AA46" s="19">
        <v>2021.6</v>
      </c>
      <c r="AB46" s="19">
        <v>5289.6</v>
      </c>
      <c r="AC46" s="19">
        <f>ROUND(R46-SUM(S46:AB46),1)</f>
        <v>5289.6</v>
      </c>
      <c r="AD46" s="44"/>
      <c r="AE46" s="43"/>
      <c r="AF46" s="43"/>
      <c r="AG46" s="44"/>
      <c r="AH46" s="19">
        <f>IF(OR(AD46="+",AE46="+",AF46="+",AG46="+"),0,IF(AC46&lt;0,0,AC46))</f>
        <v>5289.6</v>
      </c>
      <c r="AI46" s="60"/>
      <c r="AJ46" s="60"/>
      <c r="AK46" s="60"/>
      <c r="AL46" s="60"/>
      <c r="AM46" s="36"/>
      <c r="AN46" s="1"/>
      <c r="AO46" s="1"/>
    </row>
    <row r="47" spans="1:41" s="22" customFormat="1" ht="17.100000000000001" customHeight="1">
      <c r="A47" s="21" t="s">
        <v>45</v>
      </c>
      <c r="B47" s="21"/>
      <c r="C47" s="21"/>
      <c r="D47" s="23">
        <f>D8+D19</f>
        <v>1093038</v>
      </c>
      <c r="E47" s="23">
        <f>E8+E19</f>
        <v>1045387.7999999999</v>
      </c>
      <c r="F47" s="53">
        <f>IF(E47/D47&gt;1.2,IF((E47/D47-1.2)*0.1+1.2&gt;1.3,1.3,(E47/D47-1.2)*0.1+1.2),E47/D47)</f>
        <v>0.9564057242291667</v>
      </c>
      <c r="G47" s="21"/>
      <c r="H47" s="21"/>
      <c r="I47" s="21"/>
      <c r="J47" s="21"/>
      <c r="K47" s="21"/>
      <c r="L47" s="49">
        <f>O47/N47</f>
        <v>0.99791161666212203</v>
      </c>
      <c r="M47" s="48">
        <f>M8+M19</f>
        <v>2921734</v>
      </c>
      <c r="N47" s="23">
        <f>N8+N19</f>
        <v>2390509.4000000004</v>
      </c>
      <c r="O47" s="23">
        <f>O8+O19</f>
        <v>2385517.0999999996</v>
      </c>
      <c r="P47" s="23">
        <f>P8+P19</f>
        <v>-4992.2999999999738</v>
      </c>
      <c r="Q47" s="23">
        <f t="shared" ref="Q47:R47" si="17">Q8+Q19</f>
        <v>129448.4</v>
      </c>
      <c r="R47" s="23">
        <f t="shared" si="17"/>
        <v>2256068.7000000002</v>
      </c>
      <c r="S47" s="23">
        <f t="shared" ref="S47:AB47" si="18">S8+S19</f>
        <v>253744.5</v>
      </c>
      <c r="T47" s="23">
        <f t="shared" si="18"/>
        <v>213621.19999999998</v>
      </c>
      <c r="U47" s="23">
        <f t="shared" si="18"/>
        <v>154610.49999999997</v>
      </c>
      <c r="V47" s="23">
        <f t="shared" si="18"/>
        <v>5925</v>
      </c>
      <c r="W47" s="23">
        <f t="shared" si="18"/>
        <v>165545.1</v>
      </c>
      <c r="X47" s="23">
        <f t="shared" si="18"/>
        <v>305389.00000000006</v>
      </c>
      <c r="Y47" s="23">
        <f t="shared" si="18"/>
        <v>227368.90000000002</v>
      </c>
      <c r="Z47" s="23">
        <f t="shared" si="18"/>
        <v>204657.90000000002</v>
      </c>
      <c r="AA47" s="23">
        <f t="shared" si="18"/>
        <v>189906.90000000002</v>
      </c>
      <c r="AB47" s="23">
        <f t="shared" si="18"/>
        <v>264316.69999999995</v>
      </c>
      <c r="AC47" s="23">
        <f>AC8+AC19</f>
        <v>270983</v>
      </c>
      <c r="AD47" s="38">
        <f t="shared" ref="AD47:AF47" si="19">COUNTIF(AD9:AD46,"+")</f>
        <v>0</v>
      </c>
      <c r="AE47" s="38">
        <f t="shared" si="19"/>
        <v>0</v>
      </c>
      <c r="AF47" s="38">
        <f t="shared" si="19"/>
        <v>0</v>
      </c>
      <c r="AG47" s="38">
        <f>COUNTIF(AG9:AG46,"+")</f>
        <v>0</v>
      </c>
      <c r="AH47" s="23">
        <f>AH8+AH19</f>
        <v>270983</v>
      </c>
      <c r="AI47" s="60"/>
      <c r="AJ47" s="60"/>
      <c r="AK47" s="60"/>
      <c r="AL47" s="60"/>
      <c r="AM47" s="1"/>
      <c r="AN47" s="1"/>
      <c r="AO47" s="1"/>
    </row>
    <row r="48" spans="1:41" ht="21" customHeight="1"/>
    <row r="49" spans="1:34" ht="17.25" customHeight="1">
      <c r="A49" s="41" t="s">
        <v>50</v>
      </c>
      <c r="B49" s="40"/>
      <c r="C49" s="62" t="s">
        <v>52</v>
      </c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45"/>
      <c r="AH49" s="45"/>
    </row>
    <row r="50" spans="1:34" ht="17.25" customHeight="1">
      <c r="B50" s="42" t="s">
        <v>51</v>
      </c>
      <c r="C50" s="62" t="s">
        <v>55</v>
      </c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45"/>
      <c r="AH50" s="45"/>
    </row>
    <row r="52" spans="1:34" ht="15" customHeight="1"/>
  </sheetData>
  <mergeCells count="33">
    <mergeCell ref="S5:S6"/>
    <mergeCell ref="T5:T6"/>
    <mergeCell ref="AC3:AC6"/>
    <mergeCell ref="S3:AB4"/>
    <mergeCell ref="A3:A6"/>
    <mergeCell ref="M3:M6"/>
    <mergeCell ref="P3:P6"/>
    <mergeCell ref="O3:O6"/>
    <mergeCell ref="L3:L6"/>
    <mergeCell ref="N3:N6"/>
    <mergeCell ref="B3:C5"/>
    <mergeCell ref="D3:G5"/>
    <mergeCell ref="AD3:AG3"/>
    <mergeCell ref="AD4:AD6"/>
    <mergeCell ref="AH3:AH6"/>
    <mergeCell ref="AE4:AF4"/>
    <mergeCell ref="AG4:AG6"/>
    <mergeCell ref="B1:M1"/>
    <mergeCell ref="C49:AF49"/>
    <mergeCell ref="C50:AF50"/>
    <mergeCell ref="AE5:AE6"/>
    <mergeCell ref="AF5:AF6"/>
    <mergeCell ref="U5:U6"/>
    <mergeCell ref="V5:V6"/>
    <mergeCell ref="W5:W6"/>
    <mergeCell ref="X5:X6"/>
    <mergeCell ref="Q3:Q6"/>
    <mergeCell ref="R3:R6"/>
    <mergeCell ref="Y5:Y6"/>
    <mergeCell ref="Z5:Z6"/>
    <mergeCell ref="AA5:AA6"/>
    <mergeCell ref="AB5:AB6"/>
    <mergeCell ref="H3:K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0" fitToHeight="0" pageOrder="overThenDown" orientation="landscape" r:id="rId1"/>
  <headerFooter differentFirst="1" alignWithMargins="0">
    <oddFooter>&amp;R&amp;P</oddFooter>
  </headerFooter>
  <colBreaks count="1" manualBreakCount="1">
    <brk id="18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85" t="s">
        <v>100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9" t="s">
        <v>46</v>
      </c>
    </row>
    <row r="3" spans="1:12" ht="147" customHeight="1">
      <c r="A3" s="86" t="s">
        <v>15</v>
      </c>
      <c r="B3" s="87" t="s">
        <v>41</v>
      </c>
      <c r="C3" s="89" t="s">
        <v>54</v>
      </c>
      <c r="D3" s="89"/>
      <c r="E3" s="89"/>
      <c r="F3" s="90" t="s">
        <v>74</v>
      </c>
      <c r="G3" s="91"/>
      <c r="H3" s="91"/>
      <c r="I3" s="90" t="s">
        <v>75</v>
      </c>
      <c r="J3" s="91"/>
      <c r="K3" s="91"/>
      <c r="L3" s="88" t="s">
        <v>44</v>
      </c>
    </row>
    <row r="4" spans="1:12" ht="32.1" customHeight="1">
      <c r="A4" s="86"/>
      <c r="B4" s="87"/>
      <c r="C4" s="12" t="s">
        <v>42</v>
      </c>
      <c r="D4" s="12" t="s">
        <v>43</v>
      </c>
      <c r="E4" s="54" t="s">
        <v>76</v>
      </c>
      <c r="F4" s="12" t="s">
        <v>42</v>
      </c>
      <c r="G4" s="12" t="s">
        <v>43</v>
      </c>
      <c r="H4" s="56" t="s">
        <v>77</v>
      </c>
      <c r="I4" s="12" t="s">
        <v>42</v>
      </c>
      <c r="J4" s="12" t="s">
        <v>43</v>
      </c>
      <c r="K4" s="56" t="s">
        <v>78</v>
      </c>
      <c r="L4" s="88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-19393.899999999954</v>
      </c>
      <c r="C6" s="28"/>
      <c r="D6" s="28"/>
      <c r="E6" s="28">
        <f>SUM(E7:E16)</f>
        <v>0</v>
      </c>
      <c r="F6" s="28"/>
      <c r="G6" s="28"/>
      <c r="H6" s="28">
        <f>SUM(H7:H16)</f>
        <v>-21895.180728998985</v>
      </c>
      <c r="I6" s="28"/>
      <c r="J6" s="28"/>
      <c r="K6" s="28">
        <f>SUM(K7:K16)</f>
        <v>2501.2807289990296</v>
      </c>
      <c r="L6" s="28"/>
    </row>
    <row r="7" spans="1:12" ht="15" customHeight="1">
      <c r="A7" s="15" t="s">
        <v>5</v>
      </c>
      <c r="B7" s="29">
        <f>'Расчет дотаций'!P9</f>
        <v>-10317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-6.8875245785047889E-2</v>
      </c>
      <c r="G7" s="33">
        <f>F7*'Расчет дотаций'!G9</f>
        <v>-1.0331286867757183</v>
      </c>
      <c r="H7" s="32">
        <f t="shared" ref="H7:H16" si="1">$B7*G7/$L7</f>
        <v>-7666.6955517355655</v>
      </c>
      <c r="I7" s="33">
        <f>'Расчет дотаций'!J9-1</f>
        <v>-1.7857142857142905E-2</v>
      </c>
      <c r="J7" s="33">
        <f>I7*'Расчет дотаций'!K9</f>
        <v>-0.35714285714285809</v>
      </c>
      <c r="K7" s="32">
        <f t="shared" ref="K7:K16" si="2">$B7*J7/$L7</f>
        <v>-2650.304448264435</v>
      </c>
      <c r="L7" s="31">
        <f>D7+G7+J7</f>
        <v>-1.3902715439185764</v>
      </c>
    </row>
    <row r="8" spans="1:12" ht="15" customHeight="1">
      <c r="A8" s="15" t="s">
        <v>6</v>
      </c>
      <c r="B8" s="29">
        <f>'Расчет дотаций'!P10</f>
        <v>-8594.5999999999767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-5.1212692991033926E-2</v>
      </c>
      <c r="G8" s="33">
        <f>F8*'Расчет дотаций'!G10</f>
        <v>-0.76819039486550889</v>
      </c>
      <c r="H8" s="32">
        <f t="shared" si="1"/>
        <v>-8594.5999999999767</v>
      </c>
      <c r="I8" s="33">
        <f>'Расчет дотаций'!J10-1</f>
        <v>0</v>
      </c>
      <c r="J8" s="33">
        <f>I8*'Расчет дотаций'!K10</f>
        <v>0</v>
      </c>
      <c r="K8" s="32">
        <f t="shared" si="2"/>
        <v>0</v>
      </c>
      <c r="L8" s="31">
        <f t="shared" ref="L8:L43" si="3">D8+G8+J8</f>
        <v>-0.76819039486550889</v>
      </c>
    </row>
    <row r="9" spans="1:12" ht="15" customHeight="1">
      <c r="A9" s="15" t="s">
        <v>7</v>
      </c>
      <c r="B9" s="29">
        <f>'Расчет дотаций'!P11</f>
        <v>590.20000000001164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-3.4452916969256786E-2</v>
      </c>
      <c r="G9" s="33">
        <f>F9*'Расчет дотаций'!G11</f>
        <v>-0.51679375453885179</v>
      </c>
      <c r="H9" s="32">
        <f t="shared" si="1"/>
        <v>-1627.3225959603847</v>
      </c>
      <c r="I9" s="33">
        <f>'Расчет дотаций'!J11-1</f>
        <v>3.5211267605633756E-2</v>
      </c>
      <c r="J9" s="33">
        <f>I9*'Расчет дотаций'!K11</f>
        <v>0.70422535211267512</v>
      </c>
      <c r="K9" s="32">
        <f t="shared" si="2"/>
        <v>2217.5225959603963</v>
      </c>
      <c r="L9" s="31">
        <f t="shared" si="3"/>
        <v>0.18743159757382333</v>
      </c>
    </row>
    <row r="10" spans="1:12" ht="15" customHeight="1">
      <c r="A10" s="15" t="s">
        <v>8</v>
      </c>
      <c r="B10" s="29">
        <f>'Расчет дотаций'!P12</f>
        <v>621.40000000000873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-6.0485187200158275E-2</v>
      </c>
      <c r="G10" s="33">
        <f>F10*'Расчет дотаций'!G12</f>
        <v>-0.90727780800237412</v>
      </c>
      <c r="H10" s="32">
        <f t="shared" si="1"/>
        <v>-1504.3285315841479</v>
      </c>
      <c r="I10" s="33">
        <f>'Расчет дотаций'!J12-1</f>
        <v>6.4102564102564097E-2</v>
      </c>
      <c r="J10" s="33">
        <f>I10*'Расчет дотаций'!K12</f>
        <v>1.2820512820512819</v>
      </c>
      <c r="K10" s="32">
        <f t="shared" si="2"/>
        <v>2125.7285315841564</v>
      </c>
      <c r="L10" s="31">
        <f t="shared" si="3"/>
        <v>0.37477347404890782</v>
      </c>
    </row>
    <row r="11" spans="1:12" ht="15" customHeight="1">
      <c r="A11" s="15" t="s">
        <v>9</v>
      </c>
      <c r="B11" s="29">
        <f>'Расчет дотаций'!P13</f>
        <v>506.19999999999709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1.1867832299304437E-2</v>
      </c>
      <c r="G11" s="33">
        <f>F11*'Расчет дотаций'!G13</f>
        <v>0.17801748448956656</v>
      </c>
      <c r="H11" s="32">
        <f t="shared" si="1"/>
        <v>254.94666946616852</v>
      </c>
      <c r="I11" s="33">
        <f>'Расчет дотаций'!J13-1</f>
        <v>8.7719298245614308E-3</v>
      </c>
      <c r="J11" s="33">
        <f>I11*'Расчет дотаций'!K13</f>
        <v>0.17543859649122862</v>
      </c>
      <c r="K11" s="32">
        <f t="shared" si="2"/>
        <v>251.2533305338286</v>
      </c>
      <c r="L11" s="31">
        <f t="shared" si="3"/>
        <v>0.35345608098079517</v>
      </c>
    </row>
    <row r="12" spans="1:12" ht="15" customHeight="1">
      <c r="A12" s="15" t="s">
        <v>10</v>
      </c>
      <c r="B12" s="29">
        <f>'Расчет дотаций'!P14</f>
        <v>-2811.6999999999971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-3.5608800482218261E-2</v>
      </c>
      <c r="G12" s="33">
        <f>F12*'Расчет дотаций'!G14</f>
        <v>-0.53413200723327392</v>
      </c>
      <c r="H12" s="32">
        <f t="shared" si="1"/>
        <v>-442.84790375258279</v>
      </c>
      <c r="I12" s="33">
        <f>'Расчет дотаций'!J14-1</f>
        <v>-0.1428571428571429</v>
      </c>
      <c r="J12" s="33">
        <f>I12*'Расчет дотаций'!K14</f>
        <v>-2.8571428571428581</v>
      </c>
      <c r="K12" s="32">
        <f t="shared" si="2"/>
        <v>-2368.8520962474145</v>
      </c>
      <c r="L12" s="31">
        <f t="shared" si="3"/>
        <v>-3.3912748643761321</v>
      </c>
    </row>
    <row r="13" spans="1:12" ht="15" customHeight="1">
      <c r="A13" s="15" t="s">
        <v>11</v>
      </c>
      <c r="B13" s="29">
        <f>'Расчет дотаций'!P15</f>
        <v>-2109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-5.3388598022105827E-2</v>
      </c>
      <c r="G13" s="33">
        <f>F13*'Расчет дотаций'!G15</f>
        <v>-0.8008289703315874</v>
      </c>
      <c r="H13" s="32">
        <f t="shared" si="1"/>
        <v>-959.77527370542884</v>
      </c>
      <c r="I13" s="33">
        <f>'Расчет дотаций'!J15-1</f>
        <v>-4.7945205479452024E-2</v>
      </c>
      <c r="J13" s="33">
        <f>I13*'Расчет дотаций'!K15</f>
        <v>-0.95890410958904049</v>
      </c>
      <c r="K13" s="32">
        <f t="shared" si="2"/>
        <v>-1149.2247262945712</v>
      </c>
      <c r="L13" s="31">
        <f t="shared" si="3"/>
        <v>-1.7597330799206279</v>
      </c>
    </row>
    <row r="14" spans="1:12" ht="15" customHeight="1">
      <c r="A14" s="15" t="s">
        <v>12</v>
      </c>
      <c r="B14" s="29">
        <f>'Расчет дотаций'!P16</f>
        <v>774.20000000000437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-1.3333333333333419E-2</v>
      </c>
      <c r="G14" s="33">
        <f>F14*'Расчет дотаций'!G16</f>
        <v>-0.20000000000000129</v>
      </c>
      <c r="H14" s="32">
        <f t="shared" si="1"/>
        <v>-171.3877862595439</v>
      </c>
      <c r="I14" s="33">
        <f>'Расчет дотаций'!J16-1</f>
        <v>5.5172413793103559E-2</v>
      </c>
      <c r="J14" s="33">
        <f>I14*'Расчет дотаций'!K16</f>
        <v>1.1034482758620712</v>
      </c>
      <c r="K14" s="32">
        <f t="shared" si="2"/>
        <v>945.58778625954824</v>
      </c>
      <c r="L14" s="31">
        <f t="shared" si="3"/>
        <v>0.90344827586206988</v>
      </c>
    </row>
    <row r="15" spans="1:12" ht="15" customHeight="1">
      <c r="A15" s="15" t="s">
        <v>13</v>
      </c>
      <c r="B15" s="29">
        <f>'Расчет дотаций'!P17</f>
        <v>616.69999999999709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-3.7933361450864678E-2</v>
      </c>
      <c r="G15" s="33">
        <f>F15*'Расчет дотаций'!G17</f>
        <v>-0.56900042176297017</v>
      </c>
      <c r="H15" s="32">
        <f t="shared" si="1"/>
        <v>-698.41341559936507</v>
      </c>
      <c r="I15" s="33">
        <f>'Расчет дотаций'!J17-1</f>
        <v>5.3571428571428603E-2</v>
      </c>
      <c r="J15" s="33">
        <f>I15*'Расчет дотаций'!K17</f>
        <v>1.0714285714285721</v>
      </c>
      <c r="K15" s="32">
        <f t="shared" si="2"/>
        <v>1315.1134155993623</v>
      </c>
      <c r="L15" s="31">
        <f t="shared" si="3"/>
        <v>0.5024281496656019</v>
      </c>
    </row>
    <row r="16" spans="1:12" ht="15" customHeight="1">
      <c r="A16" s="15" t="s">
        <v>14</v>
      </c>
      <c r="B16" s="29">
        <f>'Расчет дотаций'!P18</f>
        <v>1329.7000000000007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-4.7495717021062145E-2</v>
      </c>
      <c r="G16" s="33">
        <f>F16*'Расчет дотаций'!G18</f>
        <v>-0.71243575531593217</v>
      </c>
      <c r="H16" s="32">
        <f t="shared" si="1"/>
        <v>-484.75633986815751</v>
      </c>
      <c r="I16" s="33">
        <f>'Расчет дотаций'!J18-1</f>
        <v>0.1333333333333333</v>
      </c>
      <c r="J16" s="33">
        <f>I16*'Расчет дотаций'!K18</f>
        <v>2.6666666666666661</v>
      </c>
      <c r="K16" s="32">
        <f t="shared" si="2"/>
        <v>1814.4563398681582</v>
      </c>
      <c r="L16" s="31">
        <f t="shared" si="3"/>
        <v>1.9542309113507339</v>
      </c>
    </row>
    <row r="17" spans="1:12" ht="15" customHeight="1">
      <c r="A17" s="16" t="s">
        <v>17</v>
      </c>
      <c r="B17" s="28">
        <f>SUM(B18:B44)</f>
        <v>14401.59999999998</v>
      </c>
      <c r="C17" s="28"/>
      <c r="D17" s="28"/>
      <c r="E17" s="28">
        <f>SUM(E18:E44)</f>
        <v>0</v>
      </c>
      <c r="F17" s="28"/>
      <c r="G17" s="28"/>
      <c r="H17" s="28">
        <f>SUM(H18:H44)</f>
        <v>8586.7015637253207</v>
      </c>
      <c r="I17" s="28"/>
      <c r="J17" s="28"/>
      <c r="K17" s="28">
        <f>SUM(K18:K44)</f>
        <v>5814.8984362746587</v>
      </c>
      <c r="L17" s="28"/>
    </row>
    <row r="18" spans="1:12" ht="15" customHeight="1">
      <c r="A18" s="17" t="s">
        <v>0</v>
      </c>
      <c r="B18" s="29">
        <f>'Расчет дотаций'!P20</f>
        <v>1718.0999999999985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5.6216931216930277E-3</v>
      </c>
      <c r="G18" s="33">
        <f>F18*'Расчет дотаций'!G20</f>
        <v>5.6216931216930277E-2</v>
      </c>
      <c r="H18" s="32">
        <f t="shared" ref="H18:H44" si="5">$B18*G18/$L18</f>
        <v>37.328519394209863</v>
      </c>
      <c r="I18" s="33">
        <f>'Расчет дотаций'!J20-1</f>
        <v>0.16874999999999996</v>
      </c>
      <c r="J18" s="33">
        <f>I18*'Расчет дотаций'!K20</f>
        <v>2.5312499999999991</v>
      </c>
      <c r="K18" s="32">
        <f t="shared" ref="K18:K44" si="6">$B18*J18/$L18</f>
        <v>1680.7714806057886</v>
      </c>
      <c r="L18" s="31">
        <f t="shared" si="3"/>
        <v>2.5874669312169294</v>
      </c>
    </row>
    <row r="19" spans="1:12" ht="15" customHeight="1">
      <c r="A19" s="17" t="s">
        <v>18</v>
      </c>
      <c r="B19" s="29">
        <f>'Расчет дотаций'!P21</f>
        <v>-356.5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3.2338838572189665E-2</v>
      </c>
      <c r="G19" s="33">
        <f>F19*'Расчет дотаций'!G21</f>
        <v>0.32338838572189665</v>
      </c>
      <c r="H19" s="32">
        <f t="shared" si="5"/>
        <v>387.7815917938583</v>
      </c>
      <c r="I19" s="33">
        <f>'Расчет дотаций'!J21-1</f>
        <v>-4.1379310344827558E-2</v>
      </c>
      <c r="J19" s="33">
        <f>I19*'Расчет дотаций'!K21</f>
        <v>-0.62068965517241337</v>
      </c>
      <c r="K19" s="32">
        <f t="shared" si="6"/>
        <v>-744.2815917938583</v>
      </c>
      <c r="L19" s="31">
        <f t="shared" si="3"/>
        <v>-0.29730126945051671</v>
      </c>
    </row>
    <row r="20" spans="1:12" ht="15" customHeight="1">
      <c r="A20" s="17" t="s">
        <v>19</v>
      </c>
      <c r="B20" s="29">
        <f>'Расчет дотаций'!P22</f>
        <v>1468.7000000000007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6.9925742574257432E-2</v>
      </c>
      <c r="G20" s="33">
        <f>F20*'Расчет дотаций'!G22</f>
        <v>0.69925742574257432</v>
      </c>
      <c r="H20" s="32">
        <f t="shared" si="5"/>
        <v>582.50061235157932</v>
      </c>
      <c r="I20" s="33">
        <f>'Расчет дотаций'!J22-1</f>
        <v>7.0921985815602939E-2</v>
      </c>
      <c r="J20" s="33">
        <f>I20*'Расчет дотаций'!K22</f>
        <v>1.0638297872340441</v>
      </c>
      <c r="K20" s="32">
        <f t="shared" si="6"/>
        <v>886.19938764842152</v>
      </c>
      <c r="L20" s="31">
        <f t="shared" si="3"/>
        <v>1.7630872129766184</v>
      </c>
    </row>
    <row r="21" spans="1:12" ht="15" customHeight="1">
      <c r="A21" s="17" t="s">
        <v>20</v>
      </c>
      <c r="B21" s="29">
        <f>'Расчет дотаций'!P23</f>
        <v>628.59999999999854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5.7138660399529861E-2</v>
      </c>
      <c r="G21" s="33">
        <f>F21*'Расчет дотаций'!G23</f>
        <v>0.57138660399529861</v>
      </c>
      <c r="H21" s="32">
        <f t="shared" si="5"/>
        <v>547.00887691290802</v>
      </c>
      <c r="I21" s="33">
        <f>'Расчет дотаций'!J23-1</f>
        <v>5.6818181818181213E-3</v>
      </c>
      <c r="J21" s="33">
        <f>I21*'Расчет дотаций'!K23</f>
        <v>8.5227272727271819E-2</v>
      </c>
      <c r="K21" s="32">
        <f t="shared" si="6"/>
        <v>81.591123087090551</v>
      </c>
      <c r="L21" s="31">
        <f t="shared" si="3"/>
        <v>0.65661387672257043</v>
      </c>
    </row>
    <row r="22" spans="1:12" ht="15" customHeight="1">
      <c r="A22" s="17" t="s">
        <v>21</v>
      </c>
      <c r="B22" s="29">
        <f>'Расчет дотаций'!P24</f>
        <v>653.59999999999854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8.847687400318982E-2</v>
      </c>
      <c r="G22" s="33">
        <f>F22*'Расчет дотаций'!G24</f>
        <v>0.8847687400318982</v>
      </c>
      <c r="H22" s="32">
        <f t="shared" si="5"/>
        <v>1030.7598263634986</v>
      </c>
      <c r="I22" s="33">
        <f>'Расчет дотаций'!J24-1</f>
        <v>-2.1582733812949617E-2</v>
      </c>
      <c r="J22" s="33">
        <f>I22*'Расчет дотаций'!K24</f>
        <v>-0.32374100719424426</v>
      </c>
      <c r="K22" s="32">
        <f t="shared" si="6"/>
        <v>-377.15982636349992</v>
      </c>
      <c r="L22" s="31">
        <f t="shared" si="3"/>
        <v>0.56102773283765395</v>
      </c>
    </row>
    <row r="23" spans="1:12" ht="15" customHeight="1">
      <c r="A23" s="17" t="s">
        <v>22</v>
      </c>
      <c r="B23" s="29">
        <f>'Расчет дотаций'!P25</f>
        <v>293.59999999999854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6.081794195250656E-2</v>
      </c>
      <c r="G23" s="33">
        <f>F23*'Расчет дотаций'!G25</f>
        <v>0.6081794195250656</v>
      </c>
      <c r="H23" s="32">
        <f t="shared" si="5"/>
        <v>672.99843727802158</v>
      </c>
      <c r="I23" s="33">
        <f>'Расчет дотаций'!J25-1</f>
        <v>-2.2857142857142909E-2</v>
      </c>
      <c r="J23" s="33">
        <f>I23*'Расчет дотаций'!K25</f>
        <v>-0.34285714285714364</v>
      </c>
      <c r="K23" s="32">
        <f t="shared" si="6"/>
        <v>-379.3984372780231</v>
      </c>
      <c r="L23" s="31">
        <f t="shared" si="3"/>
        <v>0.26532227666792196</v>
      </c>
    </row>
    <row r="24" spans="1:12" ht="15" customHeight="1">
      <c r="A24" s="17" t="s">
        <v>23</v>
      </c>
      <c r="B24" s="29">
        <f>'Расчет дотаций'!P26</f>
        <v>2040.7999999999884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6.4318594791035855E-2</v>
      </c>
      <c r="G24" s="33">
        <f>F24*'Расчет дотаций'!G26</f>
        <v>0.64318594791035855</v>
      </c>
      <c r="H24" s="32">
        <f t="shared" si="5"/>
        <v>1694.2092891587979</v>
      </c>
      <c r="I24" s="33">
        <f>'Расчет дотаций'!J26-1</f>
        <v>8.7719298245614308E-3</v>
      </c>
      <c r="J24" s="33">
        <f>I24*'Расчет дотаций'!K26</f>
        <v>0.13157894736842146</v>
      </c>
      <c r="K24" s="32">
        <f t="shared" si="6"/>
        <v>346.59071084119063</v>
      </c>
      <c r="L24" s="31">
        <f t="shared" si="3"/>
        <v>0.77476489527878001</v>
      </c>
    </row>
    <row r="25" spans="1:12" ht="15" customHeight="1">
      <c r="A25" s="17" t="s">
        <v>24</v>
      </c>
      <c r="B25" s="29">
        <f>'Расчет дотаций'!P27</f>
        <v>415.09999999999854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0.13223090799759474</v>
      </c>
      <c r="G25" s="33">
        <f>F25*'Расчет дотаций'!G27</f>
        <v>1.3223090799759474</v>
      </c>
      <c r="H25" s="32">
        <f t="shared" si="5"/>
        <v>618.44972162488375</v>
      </c>
      <c r="I25" s="33">
        <f>'Расчет дотаций'!J27-1</f>
        <v>-2.8985507246376829E-2</v>
      </c>
      <c r="J25" s="33">
        <f>I25*'Расчет дотаций'!K27</f>
        <v>-0.43478260869565244</v>
      </c>
      <c r="K25" s="32">
        <f t="shared" si="6"/>
        <v>-203.34972162488526</v>
      </c>
      <c r="L25" s="31">
        <f t="shared" si="3"/>
        <v>0.88752647128029494</v>
      </c>
    </row>
    <row r="26" spans="1:12" ht="15" customHeight="1">
      <c r="A26" s="17" t="s">
        <v>25</v>
      </c>
      <c r="B26" s="29">
        <f>'Расчет дотаций'!P28</f>
        <v>1269.3000000000029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6.7452558941920593E-2</v>
      </c>
      <c r="G26" s="33">
        <f>F26*'Расчет дотаций'!G28</f>
        <v>0.67452558941920593</v>
      </c>
      <c r="H26" s="32">
        <f t="shared" si="5"/>
        <v>688.16315687857764</v>
      </c>
      <c r="I26" s="33">
        <f>'Расчет дотаций'!J28-1</f>
        <v>3.7974683544303778E-2</v>
      </c>
      <c r="J26" s="33">
        <f>I26*'Расчет дотаций'!K28</f>
        <v>0.56962025316455667</v>
      </c>
      <c r="K26" s="32">
        <f t="shared" si="6"/>
        <v>581.13684312142527</v>
      </c>
      <c r="L26" s="31">
        <f t="shared" si="3"/>
        <v>1.2441458425837626</v>
      </c>
    </row>
    <row r="27" spans="1:12" ht="15" customHeight="1">
      <c r="A27" s="17" t="s">
        <v>26</v>
      </c>
      <c r="B27" s="29">
        <f>'Расчет дотаций'!P29</f>
        <v>36.099999999998545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6.7764857881136953E-2</v>
      </c>
      <c r="G27" s="33">
        <f>F27*'Расчет дотаций'!G29</f>
        <v>0.67764857881136953</v>
      </c>
      <c r="H27" s="32">
        <f t="shared" si="5"/>
        <v>388.95485772014337</v>
      </c>
      <c r="I27" s="33">
        <f>'Расчет дотаций'!J29-1</f>
        <v>-4.0983606557377095E-2</v>
      </c>
      <c r="J27" s="33">
        <f>I27*'Расчет дотаций'!K29</f>
        <v>-0.61475409836065642</v>
      </c>
      <c r="K27" s="32">
        <f t="shared" si="6"/>
        <v>-352.85485772014476</v>
      </c>
      <c r="L27" s="31">
        <f t="shared" si="3"/>
        <v>6.2894480450713108E-2</v>
      </c>
    </row>
    <row r="28" spans="1:12" ht="15" customHeight="1">
      <c r="A28" s="17" t="s">
        <v>27</v>
      </c>
      <c r="B28" s="29">
        <f>'Расчет дотаций'!P30</f>
        <v>3561.0999999999985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8.9937106918239085E-2</v>
      </c>
      <c r="G28" s="33">
        <f>F28*'Расчет дотаций'!G30</f>
        <v>0.89937106918239085</v>
      </c>
      <c r="H28" s="32">
        <f t="shared" si="5"/>
        <v>718.66718412935268</v>
      </c>
      <c r="I28" s="33">
        <f>'Расчет дотаций'!J30-1</f>
        <v>0.2371428571428571</v>
      </c>
      <c r="J28" s="33">
        <f>I28*'Расчет дотаций'!K30</f>
        <v>3.5571428571428565</v>
      </c>
      <c r="K28" s="32">
        <f t="shared" si="6"/>
        <v>2842.4328158706462</v>
      </c>
      <c r="L28" s="31">
        <f t="shared" si="3"/>
        <v>4.4565139263252469</v>
      </c>
    </row>
    <row r="29" spans="1:12" ht="15" customHeight="1">
      <c r="A29" s="17" t="s">
        <v>28</v>
      </c>
      <c r="B29" s="29">
        <f>'Расчет дотаций'!P31</f>
        <v>-123.89999999999418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3.5393133997785098E-2</v>
      </c>
      <c r="G29" s="33">
        <f>F29*'Расчет дотаций'!G31</f>
        <v>0.35393133997785098</v>
      </c>
      <c r="H29" s="32">
        <f t="shared" si="5"/>
        <v>568.74585706499431</v>
      </c>
      <c r="I29" s="33">
        <f>'Расчет дотаций'!J31-1</f>
        <v>-2.8735632183908066E-2</v>
      </c>
      <c r="J29" s="33">
        <f>I29*'Расчет дотаций'!K31</f>
        <v>-0.431034482758621</v>
      </c>
      <c r="K29" s="32">
        <f t="shared" si="6"/>
        <v>-692.64585706498849</v>
      </c>
      <c r="L29" s="31">
        <f t="shared" si="3"/>
        <v>-7.7103142780770018E-2</v>
      </c>
    </row>
    <row r="30" spans="1:12" ht="15" customHeight="1">
      <c r="A30" s="17" t="s">
        <v>29</v>
      </c>
      <c r="B30" s="29">
        <f>'Расчет дотаций'!P32</f>
        <v>1017.2999999999993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7.0284360189573514E-2</v>
      </c>
      <c r="G30" s="33">
        <f>F30*'Расчет дотаций'!G32</f>
        <v>0.70284360189573514</v>
      </c>
      <c r="H30" s="32">
        <f t="shared" si="5"/>
        <v>533.90003860631168</v>
      </c>
      <c r="I30" s="33">
        <f>'Расчет дотаций'!J32-1</f>
        <v>4.2424242424242475E-2</v>
      </c>
      <c r="J30" s="33">
        <f>I30*'Расчет дотаций'!K32</f>
        <v>0.63636363636363713</v>
      </c>
      <c r="K30" s="32">
        <f t="shared" si="6"/>
        <v>483.39996139368765</v>
      </c>
      <c r="L30" s="31">
        <f t="shared" si="3"/>
        <v>1.3392072382593723</v>
      </c>
    </row>
    <row r="31" spans="1:12" ht="15" customHeight="1">
      <c r="A31" s="17" t="s">
        <v>30</v>
      </c>
      <c r="B31" s="29">
        <f>'Расчет дотаций'!P33</f>
        <v>-396.5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4.2341791501070425E-3</v>
      </c>
      <c r="G31" s="33">
        <f>F31*'Расчет дотаций'!G33</f>
        <v>4.2341791501070425E-2</v>
      </c>
      <c r="H31" s="32">
        <f t="shared" si="5"/>
        <v>44.850132716259914</v>
      </c>
      <c r="I31" s="33">
        <f>'Расчет дотаций'!J33-1</f>
        <v>-2.777777777777779E-2</v>
      </c>
      <c r="J31" s="33">
        <f>I31*'Расчет дотаций'!K33</f>
        <v>-0.41666666666666685</v>
      </c>
      <c r="K31" s="32">
        <f t="shared" si="6"/>
        <v>-441.35013271625991</v>
      </c>
      <c r="L31" s="31">
        <f t="shared" si="3"/>
        <v>-0.37432487516559643</v>
      </c>
    </row>
    <row r="32" spans="1:12" ht="15" customHeight="1">
      <c r="A32" s="17" t="s">
        <v>31</v>
      </c>
      <c r="B32" s="29">
        <f>'Расчет дотаций'!P34</f>
        <v>-703.90000000000146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-2.3858059645149088E-2</v>
      </c>
      <c r="G32" s="33">
        <f>F32*'Расчет дотаций'!G34</f>
        <v>-0.23858059645149088</v>
      </c>
      <c r="H32" s="32">
        <f t="shared" si="5"/>
        <v>-268.40811210587844</v>
      </c>
      <c r="I32" s="33">
        <f>'Расчет дотаций'!J34-1</f>
        <v>-2.5806451612903181E-2</v>
      </c>
      <c r="J32" s="33">
        <f>I32*'Расчет дотаций'!K34</f>
        <v>-0.38709677419354771</v>
      </c>
      <c r="K32" s="32">
        <f t="shared" si="6"/>
        <v>-435.49188789412301</v>
      </c>
      <c r="L32" s="31">
        <f t="shared" si="3"/>
        <v>-0.62567737064503859</v>
      </c>
    </row>
    <row r="33" spans="1:13" ht="15" customHeight="1">
      <c r="A33" s="17" t="s">
        <v>1</v>
      </c>
      <c r="B33" s="29">
        <f>'Расчет дотаций'!P35</f>
        <v>-1269.6999999999971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-5.3191489361702482E-3</v>
      </c>
      <c r="G33" s="33">
        <f>F33*'Расчет дотаций'!G35</f>
        <v>-5.3191489361702482E-2</v>
      </c>
      <c r="H33" s="32">
        <f t="shared" si="5"/>
        <v>-78.167886855241576</v>
      </c>
      <c r="I33" s="33">
        <f>'Расчет дотаций'!J35-1</f>
        <v>-5.4054054054054057E-2</v>
      </c>
      <c r="J33" s="33">
        <f>I33*'Расчет дотаций'!K35</f>
        <v>-0.81081081081081086</v>
      </c>
      <c r="K33" s="32">
        <f t="shared" si="6"/>
        <v>-1191.5321131447556</v>
      </c>
      <c r="L33" s="31">
        <f t="shared" si="3"/>
        <v>-0.86400230017251334</v>
      </c>
    </row>
    <row r="34" spans="1:13" ht="15" customHeight="1">
      <c r="A34" s="17" t="s">
        <v>32</v>
      </c>
      <c r="B34" s="29">
        <f>'Расчет дотаций'!P36</f>
        <v>-769.30000000000291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-6.0182511262562022E-3</v>
      </c>
      <c r="G34" s="33">
        <f>F34*'Расчет дотаций'!G36</f>
        <v>-6.0182511262562022E-2</v>
      </c>
      <c r="H34" s="32">
        <f t="shared" si="5"/>
        <v>-63.437649496133091</v>
      </c>
      <c r="I34" s="33">
        <f>'Расчет дотаций'!J36-1</f>
        <v>-4.4642857142857095E-2</v>
      </c>
      <c r="J34" s="33">
        <f>I34*'Расчет дотаций'!K36</f>
        <v>-0.66964285714285643</v>
      </c>
      <c r="K34" s="32">
        <f t="shared" si="6"/>
        <v>-705.86235050386972</v>
      </c>
      <c r="L34" s="31">
        <f t="shared" si="3"/>
        <v>-0.72982536840541845</v>
      </c>
    </row>
    <row r="35" spans="1:13" ht="15" customHeight="1">
      <c r="A35" s="17" t="s">
        <v>33</v>
      </c>
      <c r="B35" s="29">
        <f>'Расчет дотаций'!P37</f>
        <v>55.30000000000291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8.9557453416148958E-2</v>
      </c>
      <c r="G35" s="33">
        <f>F35*'Расчет дотаций'!G37</f>
        <v>0.89557453416148958</v>
      </c>
      <c r="H35" s="32">
        <f t="shared" si="5"/>
        <v>526.59671991684775</v>
      </c>
      <c r="I35" s="33">
        <f>'Расчет дотаций'!J37-1</f>
        <v>-5.3435114503816772E-2</v>
      </c>
      <c r="J35" s="33">
        <f>I35*'Расчет дотаций'!K37</f>
        <v>-0.80152671755725158</v>
      </c>
      <c r="K35" s="32">
        <f t="shared" si="6"/>
        <v>-471.29671991684484</v>
      </c>
      <c r="L35" s="31">
        <f t="shared" si="3"/>
        <v>9.4047816604237999E-2</v>
      </c>
    </row>
    <row r="36" spans="1:13" ht="15" customHeight="1">
      <c r="A36" s="17" t="s">
        <v>34</v>
      </c>
      <c r="B36" s="29">
        <f>'Расчет дотаций'!P38</f>
        <v>1822.1999999999971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-1.8292682926828174E-3</v>
      </c>
      <c r="G36" s="33">
        <f>F36*'Расчет дотаций'!G38</f>
        <v>-1.8292682926828174E-2</v>
      </c>
      <c r="H36" s="32">
        <f t="shared" si="5"/>
        <v>-26.85433682078806</v>
      </c>
      <c r="I36" s="33">
        <f>'Расчет дотаций'!J38-1</f>
        <v>8.3969465648854991E-2</v>
      </c>
      <c r="J36" s="33">
        <f>I36*'Расчет дотаций'!K38</f>
        <v>1.2595419847328249</v>
      </c>
      <c r="K36" s="32">
        <f t="shared" si="6"/>
        <v>1849.0543368207852</v>
      </c>
      <c r="L36" s="31">
        <f t="shared" si="3"/>
        <v>1.2412493018059967</v>
      </c>
    </row>
    <row r="37" spans="1:13" ht="15" customHeight="1">
      <c r="A37" s="17" t="s">
        <v>35</v>
      </c>
      <c r="B37" s="29">
        <f>'Расчет дотаций'!P39</f>
        <v>-802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6.7747077577045678E-2</v>
      </c>
      <c r="G37" s="33">
        <f>F37*'Расчет дотаций'!G39</f>
        <v>0.67747077577045678</v>
      </c>
      <c r="H37" s="32">
        <f t="shared" si="5"/>
        <v>791.83738120380042</v>
      </c>
      <c r="I37" s="33">
        <f>'Расчет дотаций'!J39-1</f>
        <v>-9.0909090909090939E-2</v>
      </c>
      <c r="J37" s="33">
        <f>I37*'Расчет дотаций'!K39</f>
        <v>-1.3636363636363642</v>
      </c>
      <c r="K37" s="32">
        <f t="shared" si="6"/>
        <v>-1593.8373812038005</v>
      </c>
      <c r="L37" s="31">
        <f t="shared" si="3"/>
        <v>-0.68616558786590742</v>
      </c>
    </row>
    <row r="38" spans="1:13" ht="15" customHeight="1">
      <c r="A38" s="17" t="s">
        <v>36</v>
      </c>
      <c r="B38" s="29">
        <f>'Расчет дотаций'!P40</f>
        <v>3963.0999999999985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5.8953377735490031E-2</v>
      </c>
      <c r="G38" s="33">
        <f>F38*'Расчет дотаций'!G40</f>
        <v>0.58953377735490031</v>
      </c>
      <c r="H38" s="32">
        <f t="shared" si="5"/>
        <v>812.85171904437709</v>
      </c>
      <c r="I38" s="33">
        <f>'Расчет дотаций'!J40-1</f>
        <v>0.15231788079470188</v>
      </c>
      <c r="J38" s="33">
        <f>I38*'Расчет дотаций'!K40</f>
        <v>2.2847682119205279</v>
      </c>
      <c r="K38" s="32">
        <f t="shared" si="6"/>
        <v>3150.2482809556218</v>
      </c>
      <c r="L38" s="31">
        <f t="shared" si="3"/>
        <v>2.8743019892754282</v>
      </c>
    </row>
    <row r="39" spans="1:13" ht="15" customHeight="1">
      <c r="A39" s="17" t="s">
        <v>37</v>
      </c>
      <c r="B39" s="29">
        <f>'Расчет дотаций'!P41</f>
        <v>-898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-3.0377585225475845E-2</v>
      </c>
      <c r="G39" s="33">
        <f>F39*'Расчет дотаций'!G41</f>
        <v>-0.30377585225475845</v>
      </c>
      <c r="H39" s="32">
        <f t="shared" si="5"/>
        <v>-633.08006403630213</v>
      </c>
      <c r="I39" s="33">
        <f>'Расчет дотаций'!J41-1</f>
        <v>-8.4745762711864181E-3</v>
      </c>
      <c r="J39" s="33">
        <f>I39*'Расчет дотаций'!K41</f>
        <v>-0.12711864406779627</v>
      </c>
      <c r="K39" s="32">
        <f t="shared" si="6"/>
        <v>-264.91993596369792</v>
      </c>
      <c r="L39" s="31">
        <f t="shared" si="3"/>
        <v>-0.43089449632255472</v>
      </c>
    </row>
    <row r="40" spans="1:13" ht="15" customHeight="1">
      <c r="A40" s="17" t="s">
        <v>38</v>
      </c>
      <c r="B40" s="29">
        <f>'Расчет дотаций'!P42</f>
        <v>426.39999999999418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-2.1703743895822081E-2</v>
      </c>
      <c r="G40" s="33">
        <f>F40*'Расчет дотаций'!G42</f>
        <v>-0.21703743895822081</v>
      </c>
      <c r="H40" s="32">
        <f t="shared" si="5"/>
        <v>-214.66588975643671</v>
      </c>
      <c r="I40" s="33">
        <f>'Расчет дотаций'!J42-1</f>
        <v>4.3209876543209846E-2</v>
      </c>
      <c r="J40" s="33">
        <f>I40*'Расчет дотаций'!K42</f>
        <v>0.6481481481481477</v>
      </c>
      <c r="K40" s="32">
        <f t="shared" si="6"/>
        <v>641.06588975643092</v>
      </c>
      <c r="L40" s="31">
        <f t="shared" si="3"/>
        <v>0.43111070918992689</v>
      </c>
    </row>
    <row r="41" spans="1:13" ht="15" customHeight="1">
      <c r="A41" s="17" t="s">
        <v>2</v>
      </c>
      <c r="B41" s="29">
        <f>'Расчет дотаций'!P43</f>
        <v>991.40000000000146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1.8216560509554114E-2</v>
      </c>
      <c r="G41" s="33">
        <f>F41*'Расчет дотаций'!G43</f>
        <v>0.18216560509554114</v>
      </c>
      <c r="H41" s="32">
        <f t="shared" si="5"/>
        <v>171.71597240507657</v>
      </c>
      <c r="I41" s="33">
        <f>'Расчет дотаций'!J43-1</f>
        <v>5.7971014492753659E-2</v>
      </c>
      <c r="J41" s="33">
        <f>I41*'Расчет дотаций'!K43</f>
        <v>0.86956521739130488</v>
      </c>
      <c r="K41" s="32">
        <f t="shared" si="6"/>
        <v>819.68402759492494</v>
      </c>
      <c r="L41" s="31">
        <f t="shared" si="3"/>
        <v>1.051730822486846</v>
      </c>
    </row>
    <row r="42" spans="1:13" ht="15" customHeight="1">
      <c r="A42" s="17" t="s">
        <v>39</v>
      </c>
      <c r="B42" s="29">
        <f>'Расчет дотаций'!P44</f>
        <v>708.5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5.7890399670375015E-2</v>
      </c>
      <c r="G42" s="33">
        <f>F42*'Расчет дотаций'!G44</f>
        <v>0.57890399670375015</v>
      </c>
      <c r="H42" s="32">
        <f t="shared" si="5"/>
        <v>480.67063170756848</v>
      </c>
      <c r="I42" s="33">
        <f>'Расчет дотаций'!J44-1</f>
        <v>1.8292682926829285E-2</v>
      </c>
      <c r="J42" s="33">
        <f>I42*'Расчет дотаций'!K44</f>
        <v>0.27439024390243927</v>
      </c>
      <c r="K42" s="32">
        <f>$B42*J42/$L42</f>
        <v>227.82936829243155</v>
      </c>
      <c r="L42" s="31">
        <f t="shared" si="3"/>
        <v>0.85329424060618941</v>
      </c>
    </row>
    <row r="43" spans="1:13" ht="15" customHeight="1">
      <c r="A43" s="17" t="s">
        <v>3</v>
      </c>
      <c r="B43" s="29">
        <f>'Расчет дотаций'!P45</f>
        <v>-124.39999999999782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-4.6703296703296537E-3</v>
      </c>
      <c r="G43" s="33">
        <f>F43*'Расчет дотаций'!G45</f>
        <v>-4.6703296703296537E-2</v>
      </c>
      <c r="H43" s="32">
        <f t="shared" si="5"/>
        <v>-39.782583779742431</v>
      </c>
      <c r="I43" s="33">
        <f>'Расчет дотаций'!J45-1</f>
        <v>-6.6225165562914245E-3</v>
      </c>
      <c r="J43" s="33">
        <f>I43*'Расчет дотаций'!K45</f>
        <v>-9.9337748344371368E-2</v>
      </c>
      <c r="K43" s="32">
        <f t="shared" si="6"/>
        <v>-84.617416220255379</v>
      </c>
      <c r="L43" s="31">
        <f t="shared" si="3"/>
        <v>-0.14604104504766791</v>
      </c>
    </row>
    <row r="44" spans="1:13" ht="15" customHeight="1">
      <c r="A44" s="17" t="s">
        <v>40</v>
      </c>
      <c r="B44" s="29">
        <f>'Расчет дотаций'!P46</f>
        <v>-1223.4000000000015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-9.9409158050221547E-2</v>
      </c>
      <c r="G44" s="33">
        <f>F44*'Расчет дотаций'!G46</f>
        <v>-0.99409158050221547</v>
      </c>
      <c r="H44" s="32">
        <f t="shared" si="5"/>
        <v>-1386.8924396952207</v>
      </c>
      <c r="I44" s="33">
        <f>'Расчет дотаций'!J46-1</f>
        <v>7.8125E-3</v>
      </c>
      <c r="J44" s="33">
        <f>I44*'Расчет дотаций'!K46</f>
        <v>0.1171875</v>
      </c>
      <c r="K44" s="32">
        <f t="shared" si="6"/>
        <v>163.49243969521928</v>
      </c>
      <c r="L44" s="31">
        <f>D44+G44+J44</f>
        <v>-0.87690408050221547</v>
      </c>
    </row>
    <row r="45" spans="1:13" s="27" customFormat="1" ht="15" customHeight="1">
      <c r="A45" s="26" t="s">
        <v>45</v>
      </c>
      <c r="B45" s="30">
        <f>B6+B17</f>
        <v>-4992.2999999999738</v>
      </c>
      <c r="C45" s="30"/>
      <c r="D45" s="30"/>
      <c r="E45" s="30">
        <f>E6+E17</f>
        <v>0</v>
      </c>
      <c r="F45" s="30"/>
      <c r="G45" s="30"/>
      <c r="H45" s="30">
        <f>H6+H17</f>
        <v>-13308.479165273664</v>
      </c>
      <c r="I45" s="30"/>
      <c r="J45" s="30"/>
      <c r="K45" s="30">
        <f>K6+K17</f>
        <v>8316.1791652736883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2023-10-13T09:16:35Z</cp:lastPrinted>
  <dcterms:created xsi:type="dcterms:W3CDTF">2010-02-05T14:48:49Z</dcterms:created>
  <dcterms:modified xsi:type="dcterms:W3CDTF">2023-10-23T05:39:02Z</dcterms:modified>
</cp:coreProperties>
</file>