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22944" windowHeight="8016"/>
  </bookViews>
  <sheets>
    <sheet name="Лист1" sheetId="1" r:id="rId1"/>
    <sheet name="Лист2" sheetId="2" r:id="rId2"/>
    <sheet name="Лист3" sheetId="3" r:id="rId3"/>
    <sheet name="Лист4" sheetId="4" r:id="rId4"/>
  </sheets>
  <externalReferences>
    <externalReference r:id="rId5"/>
  </externalReferences>
  <definedNames>
    <definedName name="_xlnm.Print_Area" localSheetId="0">Лист1!$A$1:$L$418</definedName>
    <definedName name="_xlnm.Print_Area" localSheetId="3">Лист4!$A$1:$M$15</definedName>
  </definedNames>
  <calcPr calcId="125725" calcMode="manual"/>
</workbook>
</file>

<file path=xl/calcChain.xml><?xml version="1.0" encoding="utf-8"?>
<calcChain xmlns="http://schemas.openxmlformats.org/spreadsheetml/2006/main">
  <c r="J115" i="1"/>
  <c r="J114"/>
  <c r="J112"/>
  <c r="J109"/>
  <c r="J107"/>
  <c r="J103"/>
  <c r="J101"/>
  <c r="J100"/>
  <c r="J94"/>
  <c r="J92"/>
  <c r="J88"/>
  <c r="J87"/>
  <c r="J86"/>
  <c r="J83"/>
  <c r="J79"/>
  <c r="J78"/>
  <c r="J73"/>
  <c r="J330"/>
  <c r="J378" l="1"/>
  <c r="J376"/>
  <c r="J34"/>
  <c r="J121"/>
  <c r="J407"/>
  <c r="J374"/>
  <c r="J373"/>
  <c r="J372"/>
  <c r="J371"/>
  <c r="J59"/>
  <c r="J60"/>
  <c r="J41"/>
  <c r="J35"/>
  <c r="J30"/>
  <c r="J29"/>
  <c r="J28"/>
  <c r="J25"/>
  <c r="J24"/>
  <c r="F23"/>
  <c r="F21"/>
  <c r="E417"/>
  <c r="F380"/>
  <c r="F414"/>
  <c r="F413"/>
  <c r="E413"/>
  <c r="F245"/>
  <c r="D413"/>
  <c r="F407"/>
  <c r="F399"/>
  <c r="F398"/>
  <c r="F397"/>
  <c r="F376"/>
  <c r="F375"/>
  <c r="E375"/>
  <c r="D375"/>
  <c r="F373"/>
  <c r="F371"/>
  <c r="F370"/>
  <c r="E119"/>
  <c r="D119"/>
  <c r="F119" s="1"/>
  <c r="F79"/>
  <c r="F72"/>
  <c r="E63"/>
  <c r="J126"/>
  <c r="E129"/>
  <c r="F129" s="1"/>
  <c r="D129"/>
  <c r="F128"/>
  <c r="F125"/>
  <c r="J143"/>
  <c r="J142"/>
  <c r="F148"/>
  <c r="E148"/>
  <c r="D148"/>
  <c r="F136"/>
  <c r="F134"/>
  <c r="J237"/>
  <c r="J229"/>
  <c r="J228"/>
  <c r="J299"/>
  <c r="J293"/>
  <c r="J287"/>
  <c r="J285"/>
  <c r="F296"/>
  <c r="F284"/>
  <c r="J155"/>
  <c r="J152"/>
  <c r="J150"/>
  <c r="F157"/>
  <c r="F149"/>
  <c r="J368"/>
  <c r="F369"/>
  <c r="E369"/>
  <c r="F365"/>
  <c r="F368"/>
  <c r="J405"/>
  <c r="J404"/>
  <c r="J403"/>
  <c r="J402"/>
  <c r="J234"/>
  <c r="J231"/>
  <c r="J219"/>
  <c r="J218"/>
  <c r="J215"/>
  <c r="J213"/>
  <c r="J212"/>
  <c r="J211"/>
  <c r="J210"/>
  <c r="J209"/>
  <c r="J208"/>
  <c r="J206"/>
  <c r="J202"/>
  <c r="J200"/>
  <c r="J197"/>
  <c r="J196"/>
  <c r="J194"/>
  <c r="D240"/>
  <c r="F239"/>
  <c r="E239"/>
  <c r="E240" s="1"/>
  <c r="F240" s="1"/>
  <c r="D239"/>
  <c r="F234"/>
  <c r="F231"/>
  <c r="J312"/>
  <c r="F340"/>
  <c r="J361"/>
  <c r="J358"/>
  <c r="J356"/>
  <c r="J354"/>
  <c r="F362"/>
  <c r="D362"/>
  <c r="E362"/>
  <c r="F357"/>
  <c r="F353"/>
  <c r="J171"/>
  <c r="J169"/>
  <c r="J167"/>
  <c r="J166"/>
  <c r="J164"/>
  <c r="J162"/>
  <c r="J161"/>
  <c r="D172"/>
  <c r="E172"/>
  <c r="F166"/>
  <c r="F158"/>
  <c r="F20"/>
  <c r="J15"/>
  <c r="J282"/>
  <c r="J280"/>
  <c r="J278"/>
  <c r="J277"/>
  <c r="J275"/>
  <c r="J271"/>
  <c r="J267"/>
  <c r="J265"/>
  <c r="J264"/>
  <c r="J263"/>
  <c r="J260"/>
  <c r="J259"/>
  <c r="J258"/>
  <c r="J257"/>
  <c r="J256"/>
  <c r="J255"/>
  <c r="J253"/>
  <c r="J252"/>
  <c r="J251"/>
  <c r="J250"/>
  <c r="J249"/>
  <c r="J248"/>
  <c r="J247"/>
  <c r="J246"/>
  <c r="J382"/>
  <c r="J19"/>
  <c r="J17"/>
  <c r="J12"/>
  <c r="J10"/>
  <c r="F9"/>
  <c r="J348"/>
  <c r="J347"/>
  <c r="J340"/>
  <c r="J338"/>
  <c r="J336"/>
  <c r="F321"/>
  <c r="J190"/>
  <c r="J186"/>
  <c r="J183"/>
  <c r="J182"/>
  <c r="J180"/>
  <c r="J178"/>
  <c r="J177"/>
  <c r="J175"/>
  <c r="J174"/>
  <c r="E191"/>
  <c r="F180"/>
  <c r="F173"/>
  <c r="F327"/>
  <c r="F325"/>
  <c r="F120"/>
  <c r="J69"/>
  <c r="J68"/>
  <c r="J66"/>
  <c r="F66"/>
  <c r="F64"/>
  <c r="J65"/>
  <c r="F172" l="1"/>
  <c r="J363"/>
  <c r="J131"/>
  <c r="J46"/>
  <c r="J45"/>
  <c r="J44"/>
  <c r="J40"/>
  <c r="J36"/>
  <c r="J31"/>
  <c r="J27"/>
  <c r="J26"/>
  <c r="J184"/>
  <c r="J276"/>
  <c r="J273"/>
  <c r="J269"/>
  <c r="D414"/>
  <c r="E124"/>
  <c r="F123"/>
  <c r="F122"/>
  <c r="F167"/>
  <c r="F408"/>
  <c r="E400"/>
  <c r="D400"/>
  <c r="F400" s="1"/>
  <c r="J395"/>
  <c r="J394"/>
  <c r="J393"/>
  <c r="J365"/>
  <c r="E324"/>
  <c r="E301"/>
  <c r="J199"/>
  <c r="J198"/>
  <c r="E233"/>
  <c r="J188"/>
  <c r="E328" l="1"/>
  <c r="J113"/>
  <c r="J110"/>
  <c r="J84"/>
  <c r="J82"/>
  <c r="J74"/>
  <c r="J67" l="1"/>
  <c r="E71"/>
  <c r="D71"/>
  <c r="F71" s="1"/>
  <c r="J11"/>
  <c r="E20"/>
  <c r="D20"/>
  <c r="F14"/>
  <c r="F13" i="4"/>
  <c r="J11"/>
  <c r="E11"/>
  <c r="J9"/>
  <c r="F9"/>
  <c r="J62" i="1"/>
  <c r="J42"/>
  <c r="J39"/>
  <c r="J33"/>
  <c r="J22"/>
  <c r="J132"/>
  <c r="J130"/>
  <c r="J409"/>
  <c r="J397"/>
  <c r="E352"/>
  <c r="D352"/>
  <c r="J272"/>
  <c r="J342"/>
  <c r="J341"/>
  <c r="J298"/>
  <c r="J295"/>
  <c r="J128"/>
  <c r="J223"/>
  <c r="D369"/>
  <c r="J14"/>
  <c r="J13"/>
  <c r="J359"/>
  <c r="J357"/>
  <c r="F352" l="1"/>
  <c r="J70" l="1"/>
  <c r="E410"/>
  <c r="D410"/>
  <c r="D324"/>
  <c r="D301"/>
  <c r="F301" s="1"/>
  <c r="E283"/>
  <c r="D283"/>
  <c r="D233"/>
  <c r="D191"/>
  <c r="F191" s="1"/>
  <c r="E133"/>
  <c r="D133"/>
  <c r="F131"/>
  <c r="F130"/>
  <c r="D124"/>
  <c r="F124" s="1"/>
  <c r="F35" i="2"/>
  <c r="F14"/>
  <c r="E42"/>
  <c r="D42"/>
  <c r="E41"/>
  <c r="C41"/>
  <c r="C40"/>
  <c r="E40" s="1"/>
  <c r="E33"/>
  <c r="H33"/>
  <c r="F29"/>
  <c r="J29"/>
  <c r="J10"/>
  <c r="C33"/>
  <c r="J30"/>
  <c r="F30"/>
  <c r="J28"/>
  <c r="J27"/>
  <c r="F27"/>
  <c r="J26"/>
  <c r="F26"/>
  <c r="J25"/>
  <c r="F25"/>
  <c r="J24"/>
  <c r="F24"/>
  <c r="J23"/>
  <c r="F23"/>
  <c r="J22"/>
  <c r="F22"/>
  <c r="J21"/>
  <c r="F21"/>
  <c r="J20"/>
  <c r="F20"/>
  <c r="J19"/>
  <c r="F19"/>
  <c r="J18"/>
  <c r="F18"/>
  <c r="J17"/>
  <c r="F17"/>
  <c r="J16"/>
  <c r="F16"/>
  <c r="J15"/>
  <c r="F15"/>
  <c r="J14"/>
  <c r="J13"/>
  <c r="F13"/>
  <c r="J12"/>
  <c r="J11"/>
  <c r="F11"/>
  <c r="F10"/>
  <c r="F9"/>
  <c r="F8"/>
  <c r="F7"/>
  <c r="G7" s="1"/>
  <c r="I6"/>
  <c r="I33" s="1"/>
  <c r="H6"/>
  <c r="E6"/>
  <c r="D6"/>
  <c r="D33" s="1"/>
  <c r="A6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J5"/>
  <c r="F5"/>
  <c r="D328" i="1" l="1"/>
  <c r="F328" s="1"/>
  <c r="F324"/>
  <c r="F410"/>
  <c r="F283"/>
  <c r="F133"/>
  <c r="F233"/>
  <c r="C44" i="2"/>
  <c r="E44" s="1"/>
  <c r="G33"/>
  <c r="J7"/>
  <c r="J33" l="1"/>
  <c r="D24" i="1" l="1"/>
  <c r="D63" s="1"/>
  <c r="E378"/>
  <c r="J326"/>
  <c r="J323"/>
  <c r="J321"/>
  <c r="J289"/>
  <c r="J224"/>
  <c r="J214"/>
  <c r="E138"/>
  <c r="E411" s="1"/>
  <c r="D138"/>
  <c r="J55"/>
  <c r="J54"/>
  <c r="J53"/>
  <c r="J52"/>
  <c r="J51"/>
  <c r="J50"/>
  <c r="J49"/>
  <c r="J48"/>
  <c r="J23"/>
  <c r="F63" l="1"/>
  <c r="D411"/>
  <c r="F411" s="1"/>
  <c r="D415"/>
  <c r="F415" l="1"/>
  <c r="D417"/>
  <c r="F417" s="1"/>
</calcChain>
</file>

<file path=xl/sharedStrings.xml><?xml version="1.0" encoding="utf-8"?>
<sst xmlns="http://schemas.openxmlformats.org/spreadsheetml/2006/main" count="770" uniqueCount="555">
  <si>
    <t>Приложение № 8</t>
  </si>
  <si>
    <t>к Порядку принятия решений о разработке</t>
  </si>
  <si>
    <t>муниципальных программ городского округа Жигулевск</t>
  </si>
  <si>
    <t>их формирования и реализации от 07.04.2020 № 37 нпа</t>
  </si>
  <si>
    <t>№ п/п</t>
  </si>
  <si>
    <t>Наименование программы (подпрограммы)</t>
  </si>
  <si>
    <t>Тип средств</t>
  </si>
  <si>
    <t xml:space="preserve">Финансирование программы, тыс.руб </t>
  </si>
  <si>
    <t>Уровень освоения, %</t>
  </si>
  <si>
    <t xml:space="preserve">Целевые индикаторы и показатели программ </t>
  </si>
  <si>
    <t>Профинансировано в отчетном периоде, тыс. руб.</t>
  </si>
  <si>
    <t>Наименование индикатора</t>
  </si>
  <si>
    <t>Достигнуто в отчетном периоде</t>
  </si>
  <si>
    <t>Степень достижения индикатора, %</t>
  </si>
  <si>
    <t>Пояснения по отклонению от плановых показателей</t>
  </si>
  <si>
    <t>МБ</t>
  </si>
  <si>
    <t>Задача 1. Развитие приоритетных направлений туризма на территории городского округа Жигулевск</t>
  </si>
  <si>
    <t>Задача 2. Проведение активной информативной политики, направленной на формирование и поддержку позитивного имиджа городского округа Жигулевск как территории, благоприятной для туризма</t>
  </si>
  <si>
    <t xml:space="preserve">Количество публикаций и информации в средствах массовой информации о мероприятиях в сфере туризма в городском округе Жигулевск, ед. 
</t>
  </si>
  <si>
    <t>Задача 4. Обеспечение деятельности МБУ "Центр развития туризма" по развитию туризма в городском округе Жигулевск</t>
  </si>
  <si>
    <t>Количество мероприятий в рамках муниципального задания, шт.</t>
  </si>
  <si>
    <t>ИТОГО по Программе:</t>
  </si>
  <si>
    <t xml:space="preserve"> </t>
  </si>
  <si>
    <t xml:space="preserve">Задача 1.  Приведение к нормативным параметрам элементов благоустройства и выполнение комплексного благоустройства территорий городского округа </t>
  </si>
  <si>
    <t xml:space="preserve">Площадь усовершенствованных покрытий, убираемых механизированным способом, включая остановки общественного транспорта, м2 </t>
  </si>
  <si>
    <t xml:space="preserve">ОБ </t>
  </si>
  <si>
    <t xml:space="preserve">Площадь неусовершенствованных покрытий, убираемых вручную, м2 </t>
  </si>
  <si>
    <t>ФБ</t>
  </si>
  <si>
    <t xml:space="preserve">Площадь окашиваемых территорий, м2 </t>
  </si>
  <si>
    <t>Объем убранных деревьев, упавших после сильных ветров, м3</t>
  </si>
  <si>
    <t>Количество высаженной цветочной рассады, шт.</t>
  </si>
  <si>
    <t>Количество обустроенных мест массового отдыха населения в водоохранных зонах, на особо охраняемых и других природных территориях элементами сбора и удаления отходов (шт).</t>
  </si>
  <si>
    <t>Количество спиленных аварийных деревьев, куб.м.</t>
  </si>
  <si>
    <t>Количество деревьев, подвергнутых формовочной обрезке, куб.м.</t>
  </si>
  <si>
    <t>Количество благоустроенных территоррий общего пользования в рамках реализации мероприятий государственной программы "Поддержка инициатив населения муниципальных образований в Самарской области"</t>
  </si>
  <si>
    <t>Количество обслуживаемых фонтанов в сквере около ДК "Жигулевский", шт.</t>
  </si>
  <si>
    <t>Количество благоустроенных сельских территорий, шт.</t>
  </si>
  <si>
    <t>Благоустройство территорий по наказам избирателей, шт.</t>
  </si>
  <si>
    <t>Количество приобретенной техники по лизингу, ед.</t>
  </si>
  <si>
    <t>Задача 2. Совершенствование системы обращения с отходами производства и потребления</t>
  </si>
  <si>
    <t xml:space="preserve">Количество оборудованных мест сбора и удаления отходов на территории жилищного фонда элементами сбора и удаления отходов на территории городского округа Жигулевск, шт. </t>
  </si>
  <si>
    <t>Объем ликвидированных несанкционированных объектов размещения отходов, м3</t>
  </si>
  <si>
    <t>Количество проведенных месячников санитарной очистки территории городского округа Жигулевск, шт.</t>
  </si>
  <si>
    <t>Задача 3. Содержание в надлежащем состоянии ливневых ручьев и ливневой канализации, предназначенных для приема и отвода талых и дождевых вод</t>
  </si>
  <si>
    <t>Протяженность промытых трубопроводов ливневой канализации (различных диаметров), п.м.</t>
  </si>
  <si>
    <t xml:space="preserve">Объем очищенных камер, проходных и полупроходных каналов от мокрого ила и грязи, м3 </t>
  </si>
  <si>
    <t xml:space="preserve">Площадь очищенных ливневых ручьев от ила, грязи, мусора, ТБО и сорной растительности, м2 </t>
  </si>
  <si>
    <t>Задача 4.  Поддержание текущего состояния существующих кладбищ городского округа Жигулевск в нормативном состоянии</t>
  </si>
  <si>
    <t>Площадь территории мест захоронения, на которой выполнены работы по благоустройству, м2</t>
  </si>
  <si>
    <t>Доля очищенной территории кладбищ от случайного и негабаритного мусора, %</t>
  </si>
  <si>
    <t>Процент по выполнению работ по уборке негабаритного мусора с территории кладбищ, %</t>
  </si>
  <si>
    <t>Степень очистки территории кладбища от свежевыпавшего снега, %</t>
  </si>
  <si>
    <t>Доля обработанных асфальтовых покрытий на кладбищах противогололедными материалами, %</t>
  </si>
  <si>
    <t>Объем собранного мусора в контейнеры и вывезенного на полигон ТБО с территории кладбищ (городское кладбище), %</t>
  </si>
  <si>
    <t>Объем собранного мусора в контейнеры и вывезенного на полигон ТБО с территории кладбищ (сельские кладбища), %</t>
  </si>
  <si>
    <t>Обеспечение своевременного ухода за бесхозными могилами спецквартала кладбища, шт.</t>
  </si>
  <si>
    <t>Задача 5. Увеличение числа освещенных улиц за счет восстановления линий наружного освещения и  обеспечение подачи электроэнергии для осуществления уличного освещения на территории городского округа Жигулевск</t>
  </si>
  <si>
    <t>Количество единиц оборудования, применяемых при проведении работ по ремонту уличного освещения г.о.Жигулевск  шт.</t>
  </si>
  <si>
    <t>Количество отремонтированных (реконструированных) светоточек уличного освещения городского округа Жигулевск, шт.</t>
  </si>
  <si>
    <t>Объем потребленной электроэнергии для осуществления уличного освещения, тыс.кВт/ч</t>
  </si>
  <si>
    <t>Задача 6</t>
  </si>
  <si>
    <t>Количесто снесенного ветхого аварийного жилья, шт.</t>
  </si>
  <si>
    <t>Задача 1</t>
  </si>
  <si>
    <t>1. Число погибших в ДТП, чел.</t>
  </si>
  <si>
    <t>ОБ</t>
  </si>
  <si>
    <t>2. Протяженность отремонтированных дорог местного значения, км.</t>
  </si>
  <si>
    <t>3. Площадь ямочного ремонта дорог местного значения, м2</t>
  </si>
  <si>
    <t>4. Площадь отремонтированных внутриквартальных дорог, м2</t>
  </si>
  <si>
    <t>5. Площадь ямочного ремонта внутриквартальных дорог, м2</t>
  </si>
  <si>
    <t>7. Протяженность автодорог и дорог частного сектора, включенных в муниципальное задание МБУ "Благоустройство"</t>
  </si>
  <si>
    <t>Муниципальная программа  «Обеспечение общественной безопасности на территории городского округа Жигулевск» на 2022-2027 годы</t>
  </si>
  <si>
    <t>Уровень преступности на 10 тысяч населения, ед.</t>
  </si>
  <si>
    <t>Количество народных дружин, действующих на территории городского округа Жигулевск, ед.</t>
  </si>
  <si>
    <t>Задача 2</t>
  </si>
  <si>
    <t>Количество межнациональных конфликтов, ед.</t>
  </si>
  <si>
    <r>
      <rPr>
        <b/>
        <sz val="12"/>
        <rFont val="Times New Roman"/>
        <family val="1"/>
        <charset val="204"/>
      </rPr>
      <t>Задача 3</t>
    </r>
    <r>
      <rPr>
        <sz val="12"/>
        <rFont val="Times New Roman"/>
        <family val="1"/>
        <charset val="204"/>
      </rPr>
      <t/>
    </r>
  </si>
  <si>
    <t>Количество преступлений, совершенных несовершеннолетними в возрасте от 14 до 18 лет, шт.</t>
  </si>
  <si>
    <t>Количество участников преступлений в возрасте от 14 до 18 лет, шт.</t>
  </si>
  <si>
    <t>Задача 4</t>
  </si>
  <si>
    <t>Количество проведенных мероприятий по профилактике терроризма и экстремизма, ед.</t>
  </si>
  <si>
    <t>Количество проведенных проверок выполнения минимальных требований антитеррористической защищенности объектов вероятных террористических посягательств, ед.</t>
  </si>
  <si>
    <t>Количество проведенных проверок выполнения требований антитеррористической защищенности объектов массового пребывания людей, ед.</t>
  </si>
  <si>
    <t>Задача 5</t>
  </si>
  <si>
    <t>Поэтапное сокращение больных наркоманией, ед.</t>
  </si>
  <si>
    <t>Количество профилактических мероприятий антинаркотической направленности, ед.</t>
  </si>
  <si>
    <t>Количество участников мероприятий по формированию здорового образа жизни, ед.</t>
  </si>
  <si>
    <t>Доля нормативных правовых актов, прошедших антикоррупционную эксперизу, от общего количества нормативных правовых актов, принятых в отчетном периоде, %</t>
  </si>
  <si>
    <t>Доля устраненных коррупционных факторов в муниципальных правовых актах (проектах), прошедших антикоррупционную экспертизу, от общего количества выявленных коррупционных факторов, %</t>
  </si>
  <si>
    <t>Колличество проведенных обследований антикоррупционной деятельности структурных подразделений админситрации городского округа Жигулевск, ед.</t>
  </si>
  <si>
    <t>Доля представлений прокуратуры в отношении муниципальных служащих, представивших неполные (недостоверные) сведения о доходах от общего числа муницппальных служащих, представляющих указанные сведения, %</t>
  </si>
  <si>
    <t>Количество проведенных мероприятий по вопросам противодействия коррупции, ед.</t>
  </si>
  <si>
    <t>Количество проведенных плановых проверок при размещении мунципального заказа в целях предупреждения и выявления нарушений законодательства Российской Федерации о размещении заказов и иных нормативных правовых актов, ед.</t>
  </si>
  <si>
    <t>Количество проведенных проверок информации о наличии или возможности возникновения конфликта интересов у муниципального служащего, поступающей представителю нанимателя в установленном законодательством порядке, ед.</t>
  </si>
  <si>
    <t>Количество проведенных проверок, направленных на выявление факторов неправомерного отчуждения муниципальной ответственности, ед.</t>
  </si>
  <si>
    <t>Задача 7</t>
  </si>
  <si>
    <t>Протяженность минерализированных полос в местах примыкания территории городского округа Жигулевск к лесным массивам, км.</t>
  </si>
  <si>
    <t>Количество добровольных пожарных, чел.</t>
  </si>
  <si>
    <t>Количество проведенных пожарно-профилактических мероприятий, ед.</t>
  </si>
  <si>
    <t>Задача 8</t>
  </si>
  <si>
    <t>Количество обученных специалистов организации в МБУ "Центр гражданской защиты" городского округа Жигулевск, чел.</t>
  </si>
  <si>
    <t>Выполнение Плана комплектования учебных учреждений Самарской области на учебный год от городского округа Жигулевск, %</t>
  </si>
  <si>
    <t>Количество чрезвычайных ситуаций, произошедших на территории городского округа Жигулевск, ед.</t>
  </si>
  <si>
    <t>Число погибших и пострадавших при чрезвычайных ситуациях, чел.</t>
  </si>
  <si>
    <t>Доля выездов спасателей аварийной спасательной группы МБУ «Центр гражданской защиты» г.о. Жигулевск на вызовы, в результате которых оказана помощь населению городского округа Жигулевск, оказавшемуся в ситуации, угрожающей жизни и (или) здоровью и (или) сохранности имущества, в том числе пожары, аварийно-спасательные работы, поисково-спасательные работы, дорожно-транспортные происшествия и происшествия на водных объектах, от общего количества выездов, %</t>
  </si>
  <si>
    <t>Задача 9</t>
  </si>
  <si>
    <t>Количество профилактических мероприятий по обеспечению безопасности людей на водных объектах, ед.</t>
  </si>
  <si>
    <t>Задача 10</t>
  </si>
  <si>
    <t>Площадь, на которой проведены дератизационные обработки от грызунов, га.</t>
  </si>
  <si>
    <t>Площадь на которой проведены акарицидные обработки от клещей, га</t>
  </si>
  <si>
    <t>Площадь муниципальных объектов, на которой проведены обработки от грызунов и членистоногих (дератизация, дезинсекция), га</t>
  </si>
  <si>
    <t>Количество отловленных животных без владельцев, ед.</t>
  </si>
  <si>
    <t>Задача 11</t>
  </si>
  <si>
    <t>Количество зарегистрированных утечек информации ограниченного доступа и персональных данных, ед.</t>
  </si>
  <si>
    <t>Количество нарушений установленных российким законодательством требований по защите такой информации персональных данных в администрации городского округа Жигулевск, а также в муниципальных предприятиях (учреждениях), ед.</t>
  </si>
  <si>
    <t>Задача 1. Предоставление  молодым семьям - участникам программы социальных выплат на приобретение жилья или строительство индивидуального жилого дома</t>
  </si>
  <si>
    <t>Количество молодых семей, улучшивших жилищные условия, ед.</t>
  </si>
  <si>
    <t>Задача 1. Проведение эффективной градостроительной политики, создание условий для строительства жилья экономкласса</t>
  </si>
  <si>
    <t>Годовой объем ввода жилья, кв.м</t>
  </si>
  <si>
    <t>Задача 2. Развитие коммунальной, транспортной и социальной инфраструктуры для строительства жилья экономкласса</t>
  </si>
  <si>
    <t>Количество реконструированных котельных, шт.</t>
  </si>
  <si>
    <t>Количество маршрутных наблюдений за загрязнением атмосферного воздуха, шт.</t>
  </si>
  <si>
    <t>Количество проведенных субботников "Зеленая весна" на территории г.о.Жигулевск, шт</t>
  </si>
  <si>
    <t>Корректировка проектной сметной документации и производство работ по ликвидации и рекультивации массивов существующих объектов, в том числе реконструкция их элементов, шт.</t>
  </si>
  <si>
    <t>Количество случаев отключения потребителей от источников энергоресурсов по причине несвоевременных расчетов за поставленные ресурсы, шт</t>
  </si>
  <si>
    <t>Задача 2. Устранение аварийных ситуаций, связанных с техническим состоянием зданий и систем жизнеобеспечения образовательных учреждений , повышение противопожарной безопасности объектов</t>
  </si>
  <si>
    <t>Количество жалоб потребителей на несвоевременное оказание услуг по причине неудовлетворительного технического обслуживания, шт</t>
  </si>
  <si>
    <t xml:space="preserve">ФБ </t>
  </si>
  <si>
    <t>Количество случаев закрытия объектов по причине нарушения противопожарного режима и несвоевременного устранения предписаний ОГПН, %</t>
  </si>
  <si>
    <t>Количество случаев закрытия объектов образования на срок более одних суток по причине несвоевременного устранения аварий систем инженерного обеспечения (электро, тепло, водоснабжения) , шт</t>
  </si>
  <si>
    <t>Количество случаев закрытия объектов по причине нарушения санэпидемиологического состояния и несвоевременного устранения предписаний ОРПН, шт</t>
  </si>
  <si>
    <t>Задача 3. Проведение капитального ремонта и подготовка учреждений образования к новому учебному году</t>
  </si>
  <si>
    <t>Капитальный ремонт зданий общеобразовательх учреждений, находящихся в оперативном управлении МКУ "ТО и ЭЗ", шт.</t>
  </si>
  <si>
    <t>Подготовка зданий общеобразовательных учреждений находящихся в оперативном управлении МКУ "ТО и ЭЗ", к новому учебному году, шт</t>
  </si>
  <si>
    <t>Установка систем оповещения и управления эвакуацией в зданиях учреждений образования, шт.</t>
  </si>
  <si>
    <t>Количество отремонтированных пищеблоков в общеобразовательных учреждениях, шт.</t>
  </si>
  <si>
    <t>Задача 4. Проектирование и строительство дошкольных образовательных учреждений</t>
  </si>
  <si>
    <t>Проектирование и строительство дошкольных образовательных учреждений в рамках национальных проектов</t>
  </si>
  <si>
    <t>х</t>
  </si>
  <si>
    <t>Задача 1. Создание условий для развития физической культуры и спорта</t>
  </si>
  <si>
    <t xml:space="preserve">Количество проведенных официальных физкультурных и спортивных мероприятий, ед.
</t>
  </si>
  <si>
    <t>Доля жителей городского округа Жигулевск, регулярно занимающихся физической культурой и спортом, %</t>
  </si>
  <si>
    <t>Количество предоставленных услуг МАУ "ЦРФКИС", услуг</t>
  </si>
  <si>
    <t>Уровень обеспеченности населения спортивными сооружениями исходя из единовременной пропускной способности объектов спорта, %</t>
  </si>
  <si>
    <t>Задача 2.  Популяризация физической культуры и спорта</t>
  </si>
  <si>
    <t>Количество опубликованных материалов о потенциальных возможностях для занятий физической культурой и спортом, о проводимых физкультурно-спортивных мероприятиях, достижениях спортсменов, материалов, пропагандирующих здоровый образ ед.</t>
  </si>
  <si>
    <t>Удельный вес социально ориентированных некоммерческих организаций, оказывающих услуги в области физической культуры и спорта, от общего количества организаций, оказывающих услуги в области физической культуры и спорта, %</t>
  </si>
  <si>
    <t>-</t>
  </si>
  <si>
    <t>Задача 1. Укрепление материально-технической базы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</si>
  <si>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отремонтированных зданий муниципальных учреждений, осуществляющих деятельность в сфере культуры на территории городского округа Жигулевск Самарской области, ед.</t>
  </si>
  <si>
    <t>Задача 2. Модернизация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</si>
  <si>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представленных (во всех формах) зрителю музейных предметов, ед</t>
  </si>
  <si>
    <t>Задача 3. Сохранение и популяризация традиционной народной культуры и развитие самодеятельного художественного творчества</t>
  </si>
  <si>
    <t>Количество детей,  привлекаемых к участию в творческих мероприятиях, человек</t>
  </si>
  <si>
    <t>Задача 4. Формирование положительного имиджа городского округа Жигулевск Самарской области</t>
  </si>
  <si>
    <t>Количество городских культурно-досуговых мероприятий, ед.</t>
  </si>
  <si>
    <t>Количество участников культурно-досуговых мероприятий, проводимых муниципальными учреждениями клубного типа, человек</t>
  </si>
  <si>
    <t>Задача 5. Укрепление кадрового потенциала сферы культуры</t>
  </si>
  <si>
    <t>Доля специалистов сферы культуры, прошедших обучение, переподготовку, повышение квалификации, в общем количестве специалистов учреждений культуры городского округа Жигулевск, %</t>
  </si>
  <si>
    <t>Задача 6. Обеспечение деятельности муниципальных учреждений культуры</t>
  </si>
  <si>
    <t>Соотношение средней заработной платы работников муниципальных учреждений культуры городского округа Жигулевск Самарской области и средней заработной платы в Самарской области, %</t>
  </si>
  <si>
    <t>Задача 1. Вовлечение молодежи в самостоятельную социально-экономическую деятельность, содействие занятости молодежи.</t>
  </si>
  <si>
    <t>Количество созданных рабочих мест для несовершеннолетних граждан, принявших участие в мероприятиях в период каникул и свободное от учебы время, ед.</t>
  </si>
  <si>
    <t>Количество созданных рабочих мест для молодых людей в возрасте от 18 до 30 лет, учавствующих в мероприятиях по временному трудоустройству</t>
  </si>
  <si>
    <t>Задача 2.  Поддержка молодежных инициатив, деятельности детских и молодежных обьединений городского округа Жигулевск</t>
  </si>
  <si>
    <t>Количество молодежных объединений, принявших участие в мероприятиях городского и (или) областного и (или) всероссийского уровней</t>
  </si>
  <si>
    <t>Количество молодежи, вовлеченной в добровольческую деятельность, человек</t>
  </si>
  <si>
    <t>Задача 3. Приобщение молодежи к вопросам духовно-нравственного и патриотического воспитания</t>
  </si>
  <si>
    <t xml:space="preserve">Количество граждан, регулярно учавствующих в работе патриотических объединений и клубов, человек </t>
  </si>
  <si>
    <t>Задача 4.  Создание условий для интеллектуального, творческого развития молодежи, приобщение к здоровому образу жизни</t>
  </si>
  <si>
    <t>Количество городских мероприятий в сфере молодежной политики, ед.</t>
  </si>
  <si>
    <t>0</t>
  </si>
  <si>
    <t>Количество посещений мероприятий, ед.</t>
  </si>
  <si>
    <t>Задача 5. Профилактика негативных процессов в развитии молодежи и компенсация недостатка жизненного опыта, интеграция молодых людей, оказавшихся в трудной жизненной ситуации, в жизнь общества и формирование единого реабилитационного пространства</t>
  </si>
  <si>
    <t>Количество мероприятий, направленных на профилактику асоциального и деструктивного поведения подростков и молодежи, поддержка детей и молодежи, находящейся в социально-опасном положении, ед.</t>
  </si>
  <si>
    <t>Задача 6. Огранизация отдыха, оздоровления детей и подростков в каникулярное время</t>
  </si>
  <si>
    <t>Количество  детей, пребывающих в лагарях дневного пребывания</t>
  </si>
  <si>
    <t>Задача 7. Оказание муниципальной услуги "Организация реализации государственной молодежной политики, занятости подростков во внеурочное время" МБУ "ДМО" в рамках муниципального задания</t>
  </si>
  <si>
    <t>Количество организованных мероприятий в рамках текущей деятельности, ед.</t>
  </si>
  <si>
    <t>Задача 1. Координация взаимодействия администрации городского округа Жигулевск, общественных объединений, других учреждений и организаций при решении проблем ветеранов.</t>
  </si>
  <si>
    <t>Количество консультаций, данных ветеранам, по вопросам предоставления мер социальной поддержки, чел.</t>
  </si>
  <si>
    <t xml:space="preserve">количество ветеранов обратившихся        </t>
  </si>
  <si>
    <t>Количество ветеранов, прошедших ежегодный медицинский осмотр, чел.</t>
  </si>
  <si>
    <t>Количество ветеранов, получивших социальные услуги, чел.</t>
  </si>
  <si>
    <t xml:space="preserve">количество ветеранов/пенсионеров состоящих на социальном обслуживании </t>
  </si>
  <si>
    <t>Количество ветеранов, получивших услуги пункта проката технических средств реабилитации, чел.</t>
  </si>
  <si>
    <t>количество обратившихся        в КЦСО</t>
  </si>
  <si>
    <t>Количество ветеранов, обученных навыкам пользования техническими средствами реабилитации, чел.</t>
  </si>
  <si>
    <t>Количество ветеранов, обеспеченных путевками на санаторно-курортное лечение, чел.</t>
  </si>
  <si>
    <t>Задача 3 . Создание условий для активного участия ветеранов в общественной жизни, упрочение социальных связей</t>
  </si>
  <si>
    <t>Количество ветеранов, охваченных культурно-массовыми и спортивными мероприятиями, чел.</t>
  </si>
  <si>
    <t>Итого по подпрограмме №1:</t>
  </si>
  <si>
    <t>Количество инвалидов, которым определены показания для проведения  эндопротезирования, глазопротезирования, кардиохирургических операций, чел.</t>
  </si>
  <si>
    <t>25/1/6</t>
  </si>
  <si>
    <t>Количество инвалидов, поставленных на диспансерный учет для восстановительно-поддерживающей терапии, чел.</t>
  </si>
  <si>
    <t>250</t>
  </si>
  <si>
    <t>количество обратившихся        на БМСЭ</t>
  </si>
  <si>
    <t>Количество лиц, прошедших  диспансеризацию из числа лиц, впервые признанных инвалидами и инвалидов трудоспособного возраста, чел.</t>
  </si>
  <si>
    <t>250/100</t>
  </si>
  <si>
    <t>Количество обследованных инвалидов по рекомендации БМСЭ, чел.</t>
  </si>
  <si>
    <t>350</t>
  </si>
  <si>
    <t xml:space="preserve">Количество инвалидов, направленных в реабилитационные центры, чел. </t>
  </si>
  <si>
    <t>35</t>
  </si>
  <si>
    <t>Количество безработных инвалидов, направленных на обучение согласно индивидуальной программе реабилитации (ИПР), чел.</t>
  </si>
  <si>
    <t>10</t>
  </si>
  <si>
    <t>2</t>
  </si>
  <si>
    <t xml:space="preserve">Количество  безработных инвалидов, получивших профориентационные консультации, чел. </t>
  </si>
  <si>
    <t>30</t>
  </si>
  <si>
    <t>Количество безработных  инвалидов, получившие государственные услуги по социальной адаптации, чел.</t>
  </si>
  <si>
    <t xml:space="preserve">Количество  безработных инвалидов, направленных  на временные работы, чел. </t>
  </si>
  <si>
    <t>Количество  безработных инвалидов, направленных  на  общественные работы, чел.</t>
  </si>
  <si>
    <t>16</t>
  </si>
  <si>
    <t>Количество безработных инвалидов, получивших государственные услуги по психологической поддержке, чел.</t>
  </si>
  <si>
    <t>Количество инвалидов, обеспеченных  вспомогательными техническими средствами реабилитации в соответствии с индивидуальными программами реабилитации, чел. /средств (шт.)</t>
  </si>
  <si>
    <t>100/120</t>
  </si>
  <si>
    <t>Количество инвалидов, получивших  услуги пункта проката вспомогательных технических средств реабилитации за счет средств областного бюджета, чел.</t>
  </si>
  <si>
    <t>100</t>
  </si>
  <si>
    <t xml:space="preserve">Количество инвалидов,  обученных  навыкам пользования техническими средствами реабилитации, чел. </t>
  </si>
  <si>
    <t>200</t>
  </si>
  <si>
    <t xml:space="preserve">Количество муниципальных учреждений, оборудованных с целью обеспечения доступности для инвалидов пандусами и поручнями и парковочными местами,ед. </t>
  </si>
  <si>
    <t>отсутствие финансирования</t>
  </si>
  <si>
    <t>Количество инвалидов, получивших "Транспортные услуги"</t>
  </si>
  <si>
    <t>Количество обустроенных колясочных съездов на перекрестках улиц</t>
  </si>
  <si>
    <t>Количество социально-значимых объектов муниципальной собственности, адаптированных с учетом требований их доступности для маломобильных граждан, ед.</t>
  </si>
  <si>
    <t>1</t>
  </si>
  <si>
    <t>Количество культурно-массовых и спортивных мероприятий, проведенных для инвалидов и детей-инвалидов, ед./чел.</t>
  </si>
  <si>
    <t>75/2000</t>
  </si>
  <si>
    <t>Количество консультаций, данных инвалидам по вопросам предоставления мер социальной поддержки, ед.</t>
  </si>
  <si>
    <t>Итого по подпрограмме №2:</t>
  </si>
  <si>
    <t>количество обратившихся        граждан за компенсацией</t>
  </si>
  <si>
    <t xml:space="preserve"> Приобретение и установка автономных пожарных дымовых извещателей многодетным семьям, получающим пенсию по потере кормильца, семьям с детьми-инвалидами многодетным семьям, признанным в установленном порядке малоимущими, а также семьям с детьми находящимися в социально опасном положении, ед.</t>
  </si>
  <si>
    <t>Итого по подпрограмме №3:</t>
  </si>
  <si>
    <t>Задача 1. Развитие инфраструктуры поддержки малого и среднего предпринимательства</t>
  </si>
  <si>
    <t xml:space="preserve"> Количество центров "Мой бизнес" расположенных на территории городского округа Жигулевск, оказывающих комплекс услуг, сервисов и мер поддержки субьектами МСП, ед.</t>
  </si>
  <si>
    <t>Задача 2. Развитие системы информационной и консультативной поддержки СМСП , а также физических лицам, желающим организовать свой бизнес</t>
  </si>
  <si>
    <t>Задача 3. Развитие системы финансовой поддержки СМСП, путем обеспечения доступа СМСП к финансовым ресурсам</t>
  </si>
  <si>
    <t>Количество займов, предоставленных СМСП в Фонде, ед.</t>
  </si>
  <si>
    <t>Объем займов, предоставленных СМСП в Фонде, млн.руб.</t>
  </si>
  <si>
    <t>Количество СМСП, действующих более 1 года</t>
  </si>
  <si>
    <t>Количество СМСП, действующих до 1 года</t>
  </si>
  <si>
    <t>Задача 4. Развитие и поддержка предпринимательской инициативы. Пропаганда предпринимательства.</t>
  </si>
  <si>
    <t>Количество публикаций в муниципальных СМИ, официальных сайтах, наружная реклама</t>
  </si>
  <si>
    <t>Количество СМСП, участников региональных предпринимательских конкурсов</t>
  </si>
  <si>
    <t xml:space="preserve">Задача 5. Реализация образовательных программ для СМСП, а также физических лиц, желающих организовать собственный бизнес. Подготовка, переподготовка и повышение квалификации кадров СМСП </t>
  </si>
  <si>
    <t>Количество проведенных мероприятий (семинаров, конференций, круглых столов, встреч по актуальным вопросам предпринимательской деятельности), ед.</t>
  </si>
  <si>
    <t>Задача 6. Содействие развитию социально ориентированного предпринимательства</t>
  </si>
  <si>
    <t xml:space="preserve"> Количество СМСП, отвечающих критериям отнесения к социальному предпринимательству, направленных в МЭР СО (ИКАСО)</t>
  </si>
  <si>
    <t>Задача 7. Выведение на экспорт при поддержке центров (агентств) координации поддержки ориентированных СМСП</t>
  </si>
  <si>
    <t xml:space="preserve"> Количество СМСП, получивших услуги ЦПЭ</t>
  </si>
  <si>
    <t>Объем поддержанного экспорта СМСП-экспортеров, заключивших экспортные контракты по результатам услуг ЦПЭ</t>
  </si>
  <si>
    <t>Задача 8. Развитие торговли городского округа Жигулевск и повышение конкурентоспособности товаров местного производства</t>
  </si>
  <si>
    <t>Рост оборота розничной торговли к предыдущему году, %</t>
  </si>
  <si>
    <t>Количество отчетов специализированной организации об оценке рыночной стоимости платы за размещение нестационарного торгового объекта в отношении свободных мест размещения нестационарных торговых объектов, включенных в схему размещения нестационарных торговых объектов на территории городского округа Жигулевск, ед.</t>
  </si>
  <si>
    <t>Количество организованных ярмарок на территории городского округа Жигулевск в соответствии с действующим законодательством, ед.</t>
  </si>
  <si>
    <t>Количество выявленных административных правонарушений, ответственность за которые предусмотрена статьей 6.1. Закона Самарской области от 01.11.2007 № 115-ГД "Об административных правонарушениях на территории Самарской области", в целях упорядочивания торговой деятельности на территории городского округа Жигулевск, ед.</t>
  </si>
  <si>
    <t>Задача 9. Развитие общественного питания городского округа Жигулевск</t>
  </si>
  <si>
    <t>Количество мест нестационарных торговых объектов и мобильных объектов общественного питания, включенных в Схему размещения нестационарных торговых объектов, расположенных на территории городского округа Жигулевск</t>
  </si>
  <si>
    <t>Задача 10. Реализация комплекса мер по защите прав потребителей в городском округе Жигулевск.</t>
  </si>
  <si>
    <t>Количество публикаций и сообщений в средствах массовой информации, направленных на повышение потребительской грамотности, ед.</t>
  </si>
  <si>
    <t>Задача 1. Обеспечение проведения оценки рыночной стоимости объектов муниципального и бесхозяйного имущества</t>
  </si>
  <si>
    <t xml:space="preserve">Количество объектов  муниципального имущества, находящегося в казне, в отношении которых проведена оценка рыночной стоимости, ед. </t>
  </si>
  <si>
    <t>Задача 2. Обеспечение изготовления технической документации на объекты недвижимости. Признание и регистрация прав муниципальной собственности</t>
  </si>
  <si>
    <t>Количество объектов муниципального имущества, на которые подготовлена техническая документация, ед.</t>
  </si>
  <si>
    <t>Задача 3. Поддержание объектов муниципальной собственности, находящихся в казне, в надлежащем состоянии</t>
  </si>
  <si>
    <t>Количество объектов муниципальной собственности, находящихся в казне,  содержание которых осуществляется  за счет средств Программы, ед.</t>
  </si>
  <si>
    <t>Количество объектов обслуживаемого внутридомового газового оборудования, ед.</t>
  </si>
  <si>
    <t>Задача 4. Обеспечение содержания незаселенных жилых помещений муниципального жилищного фонда</t>
  </si>
  <si>
    <t>Количество незаселенных жилых помещений муниципального жилищного фонда, содержание которых осуществляется за счет средств программы</t>
  </si>
  <si>
    <t>В соответствии с заключенными договорами на незаселенные муниципальные квартиры</t>
  </si>
  <si>
    <t>Задача 5. Обеспечение возможности проведения капитального ремонты жилых домов, в которых расположены муниципальные жилые помещения, нежилые помещения казны</t>
  </si>
  <si>
    <t>Количество помещений муниципального жилищного фонда и нежилых помещений казны для оплаты взносов на капитальный ремонт, единиц</t>
  </si>
  <si>
    <t>Итого по подпрограмме № 1:</t>
  </si>
  <si>
    <t>Задача 6, 7, 8, 9, 10</t>
  </si>
  <si>
    <t>Доля сданных в аренду субъектами малого и среднего предпринимательства и организациям, образующим инфраструктуру поддержки субъектов малого и среднего предпринимательства, объектов недвижимого имущества. включенных в  перечень, в общем количестве объектов недвижимого имущества, включенных в данный перечень, %</t>
  </si>
  <si>
    <t>Итого по подпрограмме № 2:</t>
  </si>
  <si>
    <t>Задача 1. Совершенствование муниципальной нормативной правовой базы, регулирующей вопросы муниципальной службы в городском округе Жигулевск</t>
  </si>
  <si>
    <t xml:space="preserve">Актуальность сформированной нормативной нормативной базы, регулирующей вопросы муниципальной службы на территории городского округа Жигулевск, %                                       </t>
  </si>
  <si>
    <t>Задача 2. Формирование системы непрерывного обучения, профессиональной переподготовки и повышения квалификации для профессионального развития муниципальных служащих</t>
  </si>
  <si>
    <t>Доля муниципальных служащих, прошедших обучение по программам повышения квалификации (от количества муниципальных служащих, которым необходимо обучение), %</t>
  </si>
  <si>
    <t>не менее 25</t>
  </si>
  <si>
    <t>Количество муниципальных служащих, принявших участие в мероприятиях, проводимых Правительством Самарской области, человек</t>
  </si>
  <si>
    <t>Задача 3. Внедрение эффективных технологий и современных методов кадровой работы, направленных на повышение компетенции муниципальных служащих, обеспечение условий для их результативной профессиональной служебной деятельности</t>
  </si>
  <si>
    <t>Доля муниципальных служащих, данные о которых включены в Реестр муниципальных служащих городского округа Жигулевск (от общего количества муниципальных служащих), %</t>
  </si>
  <si>
    <t>Доля должностей муниципальной службы, для которых утверждены должностные инструкции, соответствующие требованиям, установленным муниципальными правовыми актами городского округа Жигулевск, %</t>
  </si>
  <si>
    <t>Задача 4. Формирование системы функционального кадрового резерва, применение методов подбора наиболее квалифицированных кадров для муниципальной службы, оценки результатов служебной деятельности муниципальных служащих, а также создание условий для их должностного роста</t>
  </si>
  <si>
    <t>Доля должностей муниципальной службы, для которых сформирован кадровый резерв от общего количества должностей муниципальной службы, для которых требуется формирование кадрового резерва, %</t>
  </si>
  <si>
    <t>Наличие программного продукта АКС управления персоналом (с необходимым количеством специальных модулей), ед.</t>
  </si>
  <si>
    <t>Количество поощрений муниципальных служащих, ед.</t>
  </si>
  <si>
    <t>не менее 5 в год</t>
  </si>
  <si>
    <t>Задача 5. Создание условий для обеспечения устойчивого развития кадрового потенциала, повышения эффективности, престижа, открытости и прозрачности муниципальной службы в городском округе Жигулевск; развитие и совершенствование механизмов предупреждения коррупции, выявления и разрешения конфликта интересов на муниципальной службе</t>
  </si>
  <si>
    <t>Количество заседаний комиссии по соблюдению требований к служебному поведению муниципальных служащих и регулированию конфликта интересов на муниципальной службе, ед.</t>
  </si>
  <si>
    <t>Актуализация размещенной информации по вопросам муниципальной службы, %</t>
  </si>
  <si>
    <t>Доля сведений о доходах, о расходах, об имуществе и обязательствах имущественного характера, представленных муниципальными служащими и членами их семей, в отношении которых проведен внутренний мониторинг на их полноту и достоверность (от общего количества предоставленных сведений), %</t>
  </si>
  <si>
    <t>Задача 1. Развитие качества предоставления государственных и муниципальных услуг, оптимизация порядка оказания услуг, необходимых и обязательных для получения государственных и муниципальных услуг.</t>
  </si>
  <si>
    <t>Соблюдение сроков оказания государственных и муниципальных услуг (в том числе предельных сроков осуществления административных процедур, указанных в соглашениях с органами власти и организациями, ответственными за оказание государственных и муниципальных услуг, предоставляемых на базе МФЦ), %</t>
  </si>
  <si>
    <t>Отсутствие жалоб потребителей государственных и муниципальных услуг, жалобы</t>
  </si>
  <si>
    <t>не более 2</t>
  </si>
  <si>
    <t>Удовлетворенность потребителей государственных и муниципальных услуг работой МФЦ, %</t>
  </si>
  <si>
    <t>Соблюдение сроков, полноты и достоверности донесения информации, %</t>
  </si>
  <si>
    <t>Итого по подпрограмме № 3:</t>
  </si>
  <si>
    <t xml:space="preserve">Муниципальная программа 
«Улучшение условий и охраны труда в городском округе Жигулевск» на 2022-2026 годы </t>
  </si>
  <si>
    <t>Задача 1. Обеспечение оценки условий и охраны труда работников и получения работниками объективной информации о состоянии условий и охраны труда на рабочих местах</t>
  </si>
  <si>
    <t>1.1. Удельный вес рабочих мест, на которых проведена специальная оценка условий труда, от общего количества рабочих мест, запланированных к проведению специальной оценке условий труда, %</t>
  </si>
  <si>
    <t>Задача 2. Содействие внедрению современной высокотехнологичной продукции и технологий, способствующих улучшению условий и охраны труда</t>
  </si>
  <si>
    <t>2.1. Удельный вес замененных светильников, от общего количества светильников, подлежащих замене для устранения вредных факторов и приведения в соответствие с нормами освещенности рабочих мест, %</t>
  </si>
  <si>
    <t>Задача 3. Обеспечение оценки профессиональных рисков</t>
  </si>
  <si>
    <t>3.1. Удельный вес должностей и профессий, на которых проведена оценка профессиональных рисков, от общего количества должностей и профессий, %</t>
  </si>
  <si>
    <t>Задача 4. Обеспечение непрерывной подготовки работников по охране труда на основе современных технологий обучения</t>
  </si>
  <si>
    <t>4.1. Удельный вес обученных работников по охране труда, от общего количества работников, запланированных к обучению, %</t>
  </si>
  <si>
    <t>Задача 5. Информационное обеспечение и пропаганда охраны труда</t>
  </si>
  <si>
    <t>5.1. Количество опубликованных в городской газете и на официальном сайте администрации городского округа Жигулевск статей по вопросам охраны труда, Ед.</t>
  </si>
  <si>
    <t xml:space="preserve">5.2. Доля организаций, разработавших корпоративную программу «Нулевой травматизм», от общего количества организаций, % </t>
  </si>
  <si>
    <t>5.3. Количество проведенных городских семинаров и совещаний с рассмотрением вопросов охраны труда, Ед.</t>
  </si>
  <si>
    <t>5.4. Количество приобретенных (обновленных) стендов по охране труда, Ед.</t>
  </si>
  <si>
    <t>5.5. Количество подписок на журналы по охране труда, Ед.</t>
  </si>
  <si>
    <t>Задача 6. Повышение эффективности обеспечения соблюдения трудового законодательства и иных нормативных правовых актов, содержащих нормы трудового права</t>
  </si>
  <si>
    <t>6.1. Доля организаций, состоящих на учете, ежеквартально предоставляющих отчеты установленной формы в бюро охраны труда администрации городского округа Жигулевск, %</t>
  </si>
  <si>
    <t>Задача 7. Реализация превентивных мер, направленных на улучшение условий труда работников, снижение уровней производственного травматизма и профессиональной заболеваемости, включая совершенствование лечебно-профилактического обслуживания и обеспечение современными высокотехнологичными средствами индивидуальной и коллективной защиты работающего населения</t>
  </si>
  <si>
    <t>7.1. Численность пострадавших в результате несчастных случаев на производстве со смертельным исходом, Чел.</t>
  </si>
  <si>
    <t>7.2. Численность пострадавших в результате несчастных случаев на производстве с утратой трудоспособности на 1 рабочий день и более, Чел.</t>
  </si>
  <si>
    <t>7.3. Количество дней временной нетрудоспособности в связи с несчастным случаем на производстве в расчете на 1 пострадавшего, Дн.</t>
  </si>
  <si>
    <t>7.4.Численность работников с впервые установленным профессиональным заболеванием, Чел.</t>
  </si>
  <si>
    <t>7.5. Доля работников, прошедших обязательные медосмотры (обследования), от общего количества запланированных к прохождению медосмотров, %</t>
  </si>
  <si>
    <t>7.6. Доля работников, обеспеченных сертифицированными средствами индивидуальной и коллективной защиты, от количества запланированных к обеспечению сертифицированными средствами индивидуальной и коллективной защиты, %</t>
  </si>
  <si>
    <t>Задача 1. Оказание финансовой поддержки СОНКО</t>
  </si>
  <si>
    <t>Задача 2. Оказание информационной, методической и имущественной поддержки СОНКО, содействие в повышении квалификации работников и добровольцев СОНКО</t>
  </si>
  <si>
    <t>Количество объектов, включенных в Перечень имущества городского округа Жигулевск, свободного от прав третьих лиц, используемого в целях предоставления его во владение и (или) пользование на долгосрочной основе СОНКО, ед.</t>
  </si>
  <si>
    <t>Задача 3. Содействие СОНКО в развитии гражданского общества</t>
  </si>
  <si>
    <t>Муниципальная  программа "Капитальный ремонт общего имущества в многоквартирных домах, расположенных на территории городского округа Жигулевск"</t>
  </si>
  <si>
    <t>Средства жильцов МКД</t>
  </si>
  <si>
    <t>Количество многоквартирных домов, в которых проведены первоочередные виды работ по капитальному ремонту, шт.</t>
  </si>
  <si>
    <t>Количество медицинских работников, получивших компенсацию расходов по договору найма (поднайма) жилого помещения, чел.</t>
  </si>
  <si>
    <t>Количество врачей ГБУЗ СО "ЖЦГБ" прошедших повышение квалификации</t>
  </si>
  <si>
    <t>Количествол терапевтов и педиатров, воспользовавшихся бесплатным проездом на общественном транспорте для обслуживания вызовов.</t>
  </si>
  <si>
    <t>Количество студентов высших учебных заведений и ординаторов, получающих денежную выплату</t>
  </si>
  <si>
    <t xml:space="preserve">Муниципальная программа городского округа Жигулевск  "Формирование комфортной городской среды на территории городского округа Жигулевск на 2018-2024 годы" </t>
  </si>
  <si>
    <t xml:space="preserve">                                                                           МБ</t>
  </si>
  <si>
    <t>Количество благоустроенных дворовых территорий, шт.</t>
  </si>
  <si>
    <t>Количество благоустроенных муниципальных территорий общего пользования, шт.</t>
  </si>
  <si>
    <t>Доля благоустроенных дворовых территорий, %</t>
  </si>
  <si>
    <t>Доля благоустроенных муниципальных территорий общего пользования, %</t>
  </si>
  <si>
    <t>Итого по Программе:</t>
  </si>
  <si>
    <t>Задача 1.Выявление ветхого жилищного фонда на территории городского округа Жигулевск</t>
  </si>
  <si>
    <t>Количество визуальных осмотров многоквартирных жилых домов, шт.</t>
  </si>
  <si>
    <t>Задача 2. Инвентаризация имеющегося ветхого жилищного фонда и принятие решения о дальнейшем его использовании.</t>
  </si>
  <si>
    <t>Количество изготовленных технических паспортов с текущей степенью износа МКД ветхого жилищного фонда</t>
  </si>
  <si>
    <t xml:space="preserve">Количествообследований ветхого жилищного фонда </t>
  </si>
  <si>
    <t>Задача 3. Переселение граждан из аварийного жилищного фонда, признанного таковым до 01 января 2017 г.</t>
  </si>
  <si>
    <t>Число граждан, переселенных из аврийного жилищного фонда</t>
  </si>
  <si>
    <t>Количество расселяемых жилых помещений из аварийного жилищного фонда</t>
  </si>
  <si>
    <t>Общая площадь приобретаемых или построенных жилых помещений для переселения из аварийного жилищного фонда</t>
  </si>
  <si>
    <t>Приобретение программного обеспечения "Технокад-муниципалитет"</t>
  </si>
  <si>
    <t>Количество расселенных жилых помещений, которые не были расселены в процессе реализации областных адресных программ по переселению граждан из аварийного жилищного фонда на территории Самарской области, признанного таковым до 01.01.2012</t>
  </si>
  <si>
    <t>Муниципальная программа "Оздоровление Волги. Проектирование и реконструкция канализационных очистных сооружений городского округа Жигулевск" на 2019 - 2023 годы</t>
  </si>
  <si>
    <t>Объем сбросов загрязненных сточных вод, отводимых в реку Волга Самарской области на территории городского округа Жигулевск в результате реконструкции канализационных очистных сооружений, тыс.м3/год</t>
  </si>
  <si>
    <t>Муниципальная программа "Укрепление общественного здоровья среди населения городского округа Жигулевск" на 2020-2024 годы</t>
  </si>
  <si>
    <t>Количество проведенных скрининговых обследований</t>
  </si>
  <si>
    <t>Количество публикаций в СМИ и в сети Интернет направленных на формирование здорового образа жизни, шт.</t>
  </si>
  <si>
    <t>Количество проведенных городских мероприятий мотивирующих граждан к здоровому образу жизни, шт.</t>
  </si>
  <si>
    <t>Количество граждан, ежегодно проходящих профилактический осмотр и (или) диспансеризацию, человек</t>
  </si>
  <si>
    <t>Количество участников молодежных акций антиалкогольной, анитнаркотической и антитабачной направленности, чел.</t>
  </si>
  <si>
    <t>Наличие ХВС для многодетных семей в мкр. В-2</t>
  </si>
  <si>
    <t>ВСЕГО:</t>
  </si>
  <si>
    <t>Местный бюджет</t>
  </si>
  <si>
    <t>Областной бюджет</t>
  </si>
  <si>
    <t>Федеральный бюджет</t>
  </si>
  <si>
    <t>Безвозмездные поступления</t>
  </si>
  <si>
    <t>2.1.Количество СОНКО, получивших информационную, методическую и консультационную поддержку, ед.</t>
  </si>
  <si>
    <t>2.2.Количество представителей СОНКО, принявших участие в мероприятиях, способствующих повышению квалификации, чел.</t>
  </si>
  <si>
    <t>2.3. Количество СОНКО, принявших участие в конкурсах грантов,ед.</t>
  </si>
  <si>
    <t>1.1.Количество СОНКО, получивших финансовую поддержку, ед.</t>
  </si>
  <si>
    <t>3.1.Количество волонтеров, вовлеченных в реализацию социально-значимых мероприятий и проектов на территории городского округа Жигулевск, чел.</t>
  </si>
  <si>
    <t>1. Количество земельных участков, поставленных на государственный кадастровый учет, ед</t>
  </si>
  <si>
    <t>2. Отчет о рыночной стоимости земельного участка, ед.</t>
  </si>
  <si>
    <t>Программа</t>
  </si>
  <si>
    <t>Итого</t>
  </si>
  <si>
    <t>Местый</t>
  </si>
  <si>
    <t>Областной</t>
  </si>
  <si>
    <t>Федеральный</t>
  </si>
  <si>
    <t>Предпринимательство</t>
  </si>
  <si>
    <t>Повышение качества МУ</t>
  </si>
  <si>
    <t>КАДРЫ</t>
  </si>
  <si>
    <t>МФЦ</t>
  </si>
  <si>
    <t>Жигулевский рабочий</t>
  </si>
  <si>
    <t>Вода</t>
  </si>
  <si>
    <t>Дороги</t>
  </si>
  <si>
    <t>Охрана труда</t>
  </si>
  <si>
    <t>ТОиЭЗ</t>
  </si>
  <si>
    <t>Молодая семья</t>
  </si>
  <si>
    <t>Строительство</t>
  </si>
  <si>
    <t>Мед.кадры</t>
  </si>
  <si>
    <t>НКО</t>
  </si>
  <si>
    <t>КУМИ</t>
  </si>
  <si>
    <t>Благоустройство</t>
  </si>
  <si>
    <t>Туризм</t>
  </si>
  <si>
    <t>Спорт</t>
  </si>
  <si>
    <t>Молодежь</t>
  </si>
  <si>
    <t>Культура</t>
  </si>
  <si>
    <t>Соц.поддержка</t>
  </si>
  <si>
    <t>ФКГС</t>
  </si>
  <si>
    <t>Инвентаризация</t>
  </si>
  <si>
    <t>Охрана ОС</t>
  </si>
  <si>
    <t>Земля</t>
  </si>
  <si>
    <t>Волга</t>
  </si>
  <si>
    <t>Общественная безопасность</t>
  </si>
  <si>
    <t>Здоровье</t>
  </si>
  <si>
    <t>Кап.ремонт</t>
  </si>
  <si>
    <t>*</t>
  </si>
  <si>
    <t>по бюджету</t>
  </si>
  <si>
    <t>разница</t>
  </si>
  <si>
    <t>4 КВАРТАЛ</t>
  </si>
  <si>
    <r>
      <t xml:space="preserve">Бюджетные ассигнования на </t>
    </r>
    <r>
      <rPr>
        <b/>
        <sz val="13"/>
        <color indexed="10"/>
        <rFont val="Arial Cyr"/>
        <charset val="204"/>
      </rPr>
      <t>01.01.2023</t>
    </r>
  </si>
  <si>
    <r>
      <t xml:space="preserve">Касса на </t>
    </r>
    <r>
      <rPr>
        <b/>
        <sz val="13"/>
        <color indexed="10"/>
        <rFont val="Arial Cyr"/>
        <charset val="204"/>
      </rPr>
      <t>01.01.2023</t>
    </r>
  </si>
  <si>
    <t>Задача 1. Своевременная оплата коммунальных расходов, на содержание зданий с целью обеспечения бесперебойной поставки энергоресурсов потребителям</t>
  </si>
  <si>
    <t>не менее 10       в год</t>
  </si>
  <si>
    <t>Количество участников  летнего фестиваля на территории городского пляжа</t>
  </si>
  <si>
    <t xml:space="preserve">количество обратившихся  в ГБУЗ СО ЦГБ      </t>
  </si>
  <si>
    <t>количество ветеранов обратившихся        в КЦСО</t>
  </si>
  <si>
    <t xml:space="preserve">количество путевок выделяемых МСДиСП </t>
  </si>
  <si>
    <t>количество принявших участие в мероприятиях</t>
  </si>
  <si>
    <t>Задача 1.Обеспечение мероприятий по медицинской, социальной и психологической реабилитации инвалидов</t>
  </si>
  <si>
    <t>количество обратившихся в ГБУ СО ЦСО</t>
  </si>
  <si>
    <t>Задача 2. Обеспечение инвалидов средствами реабилитации и приспособлениями, облегчающими их труд и быт</t>
  </si>
  <si>
    <t>Задача 3 Обеспечение беспрепятственного доступа и пользования инвалидами объектами социальной и транспортной инфраструктуры</t>
  </si>
  <si>
    <t>Задача 4. Обеспечение социокультурной реабилитации инвалидов</t>
  </si>
  <si>
    <t>Задача 5. Информационное, кадровое и методическое обеспечение системы реабилитации инвалидов.</t>
  </si>
  <si>
    <t xml:space="preserve"> Компенсация гражданам расходов за питание в общеобразовательных учреждениях детям из многодетных семей, получающих пенсию по потере кормильца, детям — инвалидам, детям, прибывшим из зоны проведения специальной операции, детям супругов и несовершеннолетним родственникам (брат, сестра, племянник и т.д.),  находящимся на иждивении гражданина, призванного на военную службу по мобилизации в Вооруженные Силы Российской Федерации  (одного вида, обед или завтрак), а также  компенсация гражданам 50% расходов за питание (завтрак) детям из многодетных семей, признанных в установленном порядке малоимущими</t>
  </si>
  <si>
    <t xml:space="preserve">Подпрограмма № 4:
«Предоставление мер социальной поддержки отдельным категориям граждан» на 2018-2025 годы </t>
  </si>
  <si>
    <t>459 247,951</t>
  </si>
  <si>
    <t>Доля расходов, направленных на приобретение основных средств, в общем объеме расходов муниципальтных учреждений культуры</t>
  </si>
  <si>
    <t>Ежегодное увеличение не менее чем на  10% количества объектов имущества в перечне имущества городского округа Жигулевск, предназначенного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(ед.)в тос числе:</t>
  </si>
  <si>
    <t>4703,8</t>
  </si>
  <si>
    <t>Итого по подпрограмме №4:</t>
  </si>
  <si>
    <t>2,46</t>
  </si>
  <si>
    <t>1500</t>
  </si>
  <si>
    <t>5000</t>
  </si>
  <si>
    <t>196,445</t>
  </si>
  <si>
    <t>Проведение экскурсий в музей "Жигулевская мозаика",музей Николы Теслы,музей промышленных предприятий г.о.Жигулевск</t>
  </si>
  <si>
    <t>Наличие проекта "Визит-Центра" в селе Ширяево</t>
  </si>
  <si>
    <t>Наличие положительного заключения гос.экспертизы проекта "Визит-Центра" в селе Ширяево</t>
  </si>
  <si>
    <t>количество путевок выделяемых МСДиСП в 2023</t>
  </si>
  <si>
    <t>количество направлений выделенных министерством здравоохранения в 2023</t>
  </si>
  <si>
    <t>количество определено министерством труда, занятости и миграционной политики в 2023 году</t>
  </si>
  <si>
    <t>количество средств выделенных МСДиСП в 2023 году</t>
  </si>
  <si>
    <t>отсутствие специального транспорта</t>
  </si>
  <si>
    <t>Количество публикаций и телерепортажей, посвященных актуальным проблемам инвалидов, деятельности их общественных организаций; освещающих мероприятия по созданию безбарьерной среды жизнедеятельности для маломобильных групп населения в г.о.Жигулевск</t>
  </si>
  <si>
    <t xml:space="preserve">Подпрограмма № 3:
«Социальная поддержка многодетных семей» на 2018-2025 годы </t>
  </si>
  <si>
    <t xml:space="preserve">Подпрограмма № 2: "Доступная среда" на 2018-2025 годы
</t>
  </si>
  <si>
    <t>Подпрограмма № 1: "Ветераны" на 2018-2025 годы</t>
  </si>
  <si>
    <t xml:space="preserve">Муниципальная программа «О мерах социальной поддержки отдельных категорий граждан городского округа Жигулевск» на 2018-2025 годы
</t>
  </si>
  <si>
    <t xml:space="preserve">Муниципальная программа «Развитие малого и среднего предпринимательства, торговли и потребительского рынка в городском округе Жигулевск» на 2022-2025 годы
</t>
  </si>
  <si>
    <t>Количество поездок в общественном транспорте городского округа Жигулевск,компенсируемых детям, детям супругов и несовершеннолетним родственникам (брат, сестра, племянник и т.д.), находящихся на иждивении гражданина, призванного на военную службу по мобилизации в Вооруженные Силы Российской Федерации.</t>
  </si>
  <si>
    <t>Количество граждан,получивших социальную поддержку</t>
  </si>
  <si>
    <t>Количество обратившихся граждан</t>
  </si>
  <si>
    <t>Денежная выплата осущ.2 раза в год:                           1) не позднее 10 августа текущего финансового года за период с 1 января по 30 июня текущего финансового года.                                   2) не позднее 10 декабря текущего финансового года за период с 1 июля по 31 декабря текущего финансового года.</t>
  </si>
  <si>
    <t>выполнение 4 кв.</t>
  </si>
  <si>
    <t xml:space="preserve">в соответствии с заключенными договорами </t>
  </si>
  <si>
    <t>освоение финансирования планиркеся до конца года</t>
  </si>
  <si>
    <t xml:space="preserve">Предусмотрено на 2023 год,          тыс. руб. </t>
  </si>
  <si>
    <t>Предусмотрено на 2023 год</t>
  </si>
  <si>
    <t>выполнение в 4 кв.</t>
  </si>
  <si>
    <t>Количество СМСП,получивших комплексные услуги центра "Мой бизнес"</t>
  </si>
  <si>
    <t xml:space="preserve"> Количество вновь созданных СМПС, получивших услуги центра "Мой бизнес"</t>
  </si>
  <si>
    <t>Количество СМСП, зарегистрированных на платформе "МСП РФ"</t>
  </si>
  <si>
    <t>срок исполнения декабрь 2023 г.</t>
  </si>
  <si>
    <t>в том числе уникальных</t>
  </si>
  <si>
    <t>Количество СМСП, получивших услуги в центре "Мой бизнес" в г.о.Жигулевск,</t>
  </si>
  <si>
    <t>Количество самозанятых граждан, получивших услуги в центре "Мой бизнес" в г.о.Жигулевск</t>
  </si>
  <si>
    <t>Количество потенциальных СМСП, получивших услуги в центре "Мой бизнес" в г.о.Жигулевск</t>
  </si>
  <si>
    <t>Количество обращений в центр "Мой бизнес" в г.о.Жигулевск за услугами и мерами поддержки</t>
  </si>
  <si>
    <t>Количество субьектов МСП</t>
  </si>
  <si>
    <t>Количество СМСП, зарегистрированных на платформе экспорта</t>
  </si>
  <si>
    <t>Задача 4. Переселение граждан из аварийного жилищного фонда,признанного таковым после 01 января 2017 г.</t>
  </si>
  <si>
    <t>Общая  площадь расселенных жилых помещений</t>
  </si>
  <si>
    <t>планируется выполнение во 2 кв.</t>
  </si>
  <si>
    <t>3. Проведение комплексных кадастровых работ (ККР) ед.</t>
  </si>
  <si>
    <t>выполнени в 4 кв.</t>
  </si>
  <si>
    <t xml:space="preserve">не менее 10       </t>
  </si>
  <si>
    <t>Количество направленных в АО "ГФСО" заявок от СМСП, заинтересованных в получении финансовой поддержке,в том числе:</t>
  </si>
  <si>
    <t>по итогам года</t>
  </si>
  <si>
    <t>Капитальный ремонт сетей водоснабжения с.Ширяево г.о.Жигулевск</t>
  </si>
  <si>
    <t>работы проводятся в рамках МЗ МБУ "Благоустройство" в течение календарного года</t>
  </si>
  <si>
    <t>в случае выделения денежных средств</t>
  </si>
  <si>
    <t>Количество изготтовленных табличек на контейнерные площадка для ТБО(график работы,наименование обслуживающей организации и перевозчика) и наклеек на контейнера для раздельного сбора ТБО,шт</t>
  </si>
  <si>
    <t>Муниципальная программа "Создание условий для развития туризма и обустройство отдельных рекреационных зон на территории городского округа Жигулевск" на 2018-2025 годы</t>
  </si>
  <si>
    <t xml:space="preserve"> Муниципальная программа «Благоустройство городского округа Жигулевск» на 2018-2025 годы
</t>
  </si>
  <si>
    <t xml:space="preserve"> Муниципальная программа «Модернизация и развитие улично-дорожной сети, внутриквартальных дорог и остановок общественного транспорта на территории городского округа Жигулевск» на 2022-2025 годы</t>
  </si>
  <si>
    <t xml:space="preserve">Муниципальная программа: "Молодой семье - доступное жилье" на 2015-2025 годы
</t>
  </si>
  <si>
    <t>Муниципальная программа "Стимулирование жилищного строительства на территории городского округа Жигулевск Самарской области" на 2016-2025 годы</t>
  </si>
  <si>
    <t>Муниципальная программа «Охрана окружающей среды городского округа Жигулевск» на 2019-2025годы</t>
  </si>
  <si>
    <t>Муниципальная программа "Строительство, содержание и ремонт зданий общеобразовательных учреждений городского округа Жигулевск" на 2022-2025 годы</t>
  </si>
  <si>
    <t xml:space="preserve">Муниципальная программа «Развитие физической культуры и спорта в городском округе Жигулевск» на 2018-2025 годы
</t>
  </si>
  <si>
    <t xml:space="preserve">Муниципальная программа городского округа Жигулевск «Культура» на 2018 -2025 годы
</t>
  </si>
  <si>
    <t xml:space="preserve">Муниципальная программа городского округа Жигулевск "Молодежь Жигулевска" на 2018-2025 годы
</t>
  </si>
  <si>
    <t xml:space="preserve"> Муниципальная программа «Учет и содержание муниципального имущества городского округа Жигулевск» на 2018-2025 годы</t>
  </si>
  <si>
    <r>
      <t xml:space="preserve">Подпрограмма № 1:        </t>
    </r>
    <r>
      <rPr>
        <u/>
        <sz val="12"/>
        <rFont val="Times New Roman"/>
        <family val="1"/>
        <charset val="204"/>
      </rPr>
      <t>Учет и содержание муниципального имущества городского округа Жигулевск на 2018-2025 годы</t>
    </r>
  </si>
  <si>
    <r>
      <rPr>
        <b/>
        <sz val="12"/>
        <rFont val="Times New Roman"/>
        <family val="1"/>
        <charset val="204"/>
      </rPr>
      <t xml:space="preserve">Подпрограмма № 2: </t>
    </r>
    <r>
      <rPr>
        <u/>
        <sz val="12"/>
        <rFont val="Times New Roman"/>
        <family val="1"/>
        <charset val="204"/>
      </rPr>
      <t>Управление муниципальным имуществом городского округа Жигулевск по оказанию имущественной поддержки субъектам малого и среднего предпринимательства на 2018-2025 годы</t>
    </r>
  </si>
  <si>
    <r>
      <t xml:space="preserve">Муниципальная программа «Повышение качества предоставления муниципальных услуг» на 2022-2025 годы
                                              </t>
    </r>
    <r>
      <rPr>
        <sz val="12"/>
        <rFont val="Times New Roman"/>
        <family val="1"/>
        <charset val="204"/>
      </rPr>
      <t xml:space="preserve">Подпрограмма №1:
«Развитие муниципальной службы в городском округе Жигулевск» 
на 2022-2025 годы
</t>
    </r>
    <r>
      <rPr>
        <b/>
        <sz val="12"/>
        <rFont val="Times New Roman"/>
        <family val="1"/>
        <charset val="204"/>
      </rPr>
      <t xml:space="preserve">
</t>
    </r>
  </si>
  <si>
    <t xml:space="preserve">Подпрограмма № 2:
«Повышение качества предоставления государственных и муниципальных услуг на базе МБУ «МФЦ» на 2022-2025 годы </t>
  </si>
  <si>
    <t>Подпрограмма №3: "Опубликование нормативно-правовых актов и иной официальной информации городского округа Жигулевск" на 2022-2025 годы</t>
  </si>
  <si>
    <t>Муниципальная программа "Поддержка социально ориентированных некоммерческих организаций городского округа Жигулевск" на 2016-2025 годы</t>
  </si>
  <si>
    <t>Муниципальная программа городского округа Жигулевск "Медицинские кадры" на 2016-2025 годы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</si>
  <si>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2019-2025 годы</t>
  </si>
  <si>
    <t>Муниципальная программа "Инвентаризация ветхого жилищного фонда на территории городского округа Жигулевск Самарской области" на 2019 - 2023 годы</t>
  </si>
  <si>
    <t>Муниципальная программа «Развитие систем водоснабжения, водоочистки и водоотведения городского округа Жигулевск» на 2014-2023 годы</t>
  </si>
  <si>
    <t>Количество замозанятых граждан</t>
  </si>
  <si>
    <t>Отчет о ходе реализации муниципальной программы городского округа Жигулевск по состоянию на 01.01.2023                                                                                                                                                                                                                                                                                                                                                                                                                                                                                                   Наименование структурного подразделения (головного исполнителя) муниципальной программы :     Отдел по земельным отношениям</t>
  </si>
  <si>
    <t>Начальник отдела по земельным отношениям КУМИ                                                                    А.Ю.Бардин</t>
  </si>
  <si>
    <t>Количество участников фестиваля "Жигулевский окунь-2023"</t>
  </si>
  <si>
    <t>Факт ЦИ ниже плана,что свидетельствует о благоприятном развитии оперативной обстановки на территории г.о. Жигулевск</t>
  </si>
  <si>
    <t>Выполнение в 4 кв.</t>
  </si>
  <si>
    <t>Факт ЦИ ниже плана,что свидетельствует о благоприятной динамике</t>
  </si>
  <si>
    <t>выполнение производится в течении календарного года</t>
  </si>
  <si>
    <t>Количество установленных знаков на водных объектах, ед.</t>
  </si>
  <si>
    <t>Количество поддержаных студентов педагогов</t>
  </si>
  <si>
    <t>21</t>
  </si>
  <si>
    <t>6</t>
  </si>
  <si>
    <t>количество обратившихся        в УСЗН, КЦСОН и КСПН в 2023 году</t>
  </si>
  <si>
    <t>Количество обратившихся граждан.                          Вносятся изменения в плановый показатель.</t>
  </si>
  <si>
    <t>по официальной информации Самарастата за январь-март 2023 г.</t>
  </si>
  <si>
    <t>работы проводятся в рамках МЗ МБУ "Благоустройство.  Выполнение в 4 кв.</t>
  </si>
  <si>
    <t>Работы выполнены в рамках доведенных лимитов субсидий из бюджета Самарской области</t>
  </si>
  <si>
    <t>Отчет о ходе реализации муниципальных программ городского округа Жигулевск по состоянию на "01" октября 2023 года</t>
  </si>
  <si>
    <t>95,81</t>
  </si>
  <si>
    <t>случаев профессиональной заболеваемости в 1,2,3квартале не установлено</t>
  </si>
  <si>
    <t>большая часть медосмотров запланирована на 4 квартал 2023 г.</t>
  </si>
  <si>
    <t>Создание и размещение малых архитектурных форм на территориях,прилегающих к туристическим ресурсам , расположенных на территориях муниципального образования</t>
  </si>
  <si>
    <t>23/0/33</t>
  </si>
  <si>
    <t>92%/0/550%</t>
  </si>
  <si>
    <t>348</t>
  </si>
  <si>
    <t>348/375</t>
  </si>
  <si>
    <t>139,2%/375%</t>
  </si>
  <si>
    <t>486</t>
  </si>
  <si>
    <t>39</t>
  </si>
  <si>
    <t>5</t>
  </si>
  <si>
    <t>51</t>
  </si>
  <si>
    <t>8</t>
  </si>
  <si>
    <t>85/124</t>
  </si>
  <si>
    <t>85%/103,33%</t>
  </si>
  <si>
    <t>184</t>
  </si>
  <si>
    <t>176</t>
  </si>
  <si>
    <t>180/2203</t>
  </si>
  <si>
    <t>240%/110,15%</t>
  </si>
  <si>
    <t>9</t>
  </si>
  <si>
    <t>Количество поездок к местам проведения мероприятий для участников специальной военной операции и членов их семей</t>
  </si>
  <si>
    <t>274 611,04</t>
  </si>
  <si>
    <t xml:space="preserve">работы проводятся в рамках МЗ МБУ "Благоустройство. </t>
  </si>
  <si>
    <t>Количество отремонтированных подпорных стенок и лестниц</t>
  </si>
  <si>
    <t>Закупка и установка системы видеонаблюдения на контейнерных площадках</t>
  </si>
  <si>
    <t>Приобретение мусоросборников</t>
  </si>
  <si>
    <t>Количество восстановленных опор уличного освещения</t>
  </si>
  <si>
    <t>Вносятся изменеия в плановые показатели</t>
  </si>
  <si>
    <t>В 1-3 кв.2023 г. несчастных случаев со смертельным исходом не зарегистрировано</t>
  </si>
  <si>
    <t>Количество зарегистрированных проявлений терроризма и экстремизма в городском округе Жигулесвк, ед.</t>
  </si>
  <si>
    <t>количество обратившихся граждан</t>
  </si>
  <si>
    <t>выполнение а 4 кв.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</si>
</sst>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0.0%"/>
    <numFmt numFmtId="166" formatCode="0.00000"/>
    <numFmt numFmtId="167" formatCode="#,##0.00000"/>
  </numFmts>
  <fonts count="3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rgb="FFFF0000"/>
      <name val="Arial Cyr"/>
      <charset val="204"/>
    </font>
    <font>
      <sz val="13"/>
      <name val="Arial Cyr"/>
      <charset val="204"/>
    </font>
    <font>
      <b/>
      <sz val="13"/>
      <name val="Times New Roman"/>
      <family val="1"/>
      <charset val="204"/>
    </font>
    <font>
      <b/>
      <sz val="13"/>
      <color indexed="10"/>
      <name val="Arial Cyr"/>
      <charset val="204"/>
    </font>
    <font>
      <sz val="10"/>
      <name val="Arial Cyr"/>
      <charset val="204"/>
    </font>
    <font>
      <sz val="10"/>
      <color rgb="FF00B050"/>
      <name val="Arial Cyr"/>
      <charset val="204"/>
    </font>
    <font>
      <sz val="10"/>
      <color theme="1"/>
      <name val="Calibri"/>
      <family val="2"/>
      <charset val="204"/>
      <scheme val="minor"/>
    </font>
    <font>
      <sz val="13"/>
      <color rgb="FF7030A0"/>
      <name val="Arial Cyr"/>
      <charset val="204"/>
    </font>
    <font>
      <sz val="10"/>
      <color rgb="FF7030A0"/>
      <name val="Arial Cyr"/>
      <charset val="204"/>
    </font>
    <font>
      <u/>
      <sz val="10"/>
      <color rgb="FF7030A0"/>
      <name val="Arial Cyr"/>
      <charset val="204"/>
    </font>
    <font>
      <b/>
      <sz val="13"/>
      <color rgb="FFFF0000"/>
      <name val="Arial Cyr"/>
      <charset val="204"/>
    </font>
    <font>
      <b/>
      <u/>
      <sz val="10"/>
      <color rgb="FFFF0000"/>
      <name val="Arial Cyr"/>
      <charset val="204"/>
    </font>
    <font>
      <b/>
      <sz val="10"/>
      <name val="Arial Cyr"/>
      <charset val="204"/>
    </font>
    <font>
      <b/>
      <u/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40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10" fontId="2" fillId="2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1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Alignment="1">
      <alignment horizontal="center" vertical="top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center" wrapText="1"/>
    </xf>
    <xf numFmtId="4" fontId="3" fillId="0" borderId="8" xfId="0" applyNumberFormat="1" applyFont="1" applyFill="1" applyBorder="1" applyAlignment="1">
      <alignment horizontal="center" wrapText="1"/>
    </xf>
    <xf numFmtId="4" fontId="3" fillId="0" borderId="19" xfId="0" applyNumberFormat="1" applyFont="1" applyFill="1" applyBorder="1" applyAlignment="1">
      <alignment horizontal="center" wrapText="1"/>
    </xf>
    <xf numFmtId="10" fontId="3" fillId="0" borderId="8" xfId="0" applyNumberFormat="1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center" vertical="top" wrapText="1"/>
    </xf>
    <xf numFmtId="10" fontId="2" fillId="0" borderId="8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top"/>
    </xf>
    <xf numFmtId="10" fontId="2" fillId="0" borderId="8" xfId="0" applyNumberFormat="1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vertical="top" wrapText="1"/>
    </xf>
    <xf numFmtId="0" fontId="2" fillId="0" borderId="16" xfId="0" applyFont="1" applyFill="1" applyBorder="1" applyAlignment="1">
      <alignment vertical="top" wrapText="1"/>
    </xf>
    <xf numFmtId="0" fontId="2" fillId="0" borderId="22" xfId="0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horizontal="left" vertical="top" wrapText="1"/>
    </xf>
    <xf numFmtId="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left" wrapText="1"/>
    </xf>
    <xf numFmtId="0" fontId="2" fillId="0" borderId="11" xfId="0" applyFont="1" applyFill="1" applyBorder="1" applyAlignment="1">
      <alignment horizontal="center" wrapText="1"/>
    </xf>
    <xf numFmtId="0" fontId="2" fillId="0" borderId="19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right" vertical="top" wrapText="1"/>
    </xf>
    <xf numFmtId="10" fontId="3" fillId="0" borderId="12" xfId="0" applyNumberFormat="1" applyFont="1" applyFill="1" applyBorder="1" applyAlignment="1">
      <alignment horizontal="center" wrapText="1"/>
    </xf>
    <xf numFmtId="4" fontId="15" fillId="0" borderId="8" xfId="0" applyNumberFormat="1" applyFont="1" applyFill="1" applyBorder="1"/>
    <xf numFmtId="4" fontId="2" fillId="0" borderId="8" xfId="0" applyNumberFormat="1" applyFont="1" applyFill="1" applyBorder="1" applyAlignment="1">
      <alignment horizontal="left" vertical="center"/>
    </xf>
    <xf numFmtId="10" fontId="3" fillId="0" borderId="17" xfId="0" applyNumberFormat="1" applyFont="1" applyFill="1" applyBorder="1" applyAlignment="1">
      <alignment horizontal="center" vertical="top" wrapText="1"/>
    </xf>
    <xf numFmtId="4" fontId="3" fillId="0" borderId="19" xfId="0" applyNumberFormat="1" applyFont="1" applyFill="1" applyBorder="1" applyAlignment="1">
      <alignment horizontal="center" vertical="top" wrapText="1"/>
    </xf>
    <xf numFmtId="10" fontId="3" fillId="0" borderId="20" xfId="0" applyNumberFormat="1" applyFont="1" applyFill="1" applyBorder="1" applyAlignment="1">
      <alignment horizontal="center" vertical="top" wrapText="1"/>
    </xf>
    <xf numFmtId="10" fontId="3" fillId="0" borderId="17" xfId="0" applyNumberFormat="1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right" vertical="center" wrapText="1"/>
    </xf>
    <xf numFmtId="0" fontId="16" fillId="0" borderId="0" xfId="0" applyFont="1"/>
    <xf numFmtId="0" fontId="16" fillId="0" borderId="3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32" xfId="0" applyFont="1" applyFill="1" applyBorder="1" applyAlignment="1">
      <alignment horizontal="center"/>
    </xf>
    <xf numFmtId="4" fontId="19" fillId="0" borderId="8" xfId="0" applyNumberFormat="1" applyFont="1" applyFill="1" applyBorder="1"/>
    <xf numFmtId="0" fontId="16" fillId="3" borderId="32" xfId="0" applyFont="1" applyFill="1" applyBorder="1" applyAlignment="1">
      <alignment horizontal="center"/>
    </xf>
    <xf numFmtId="0" fontId="16" fillId="3" borderId="17" xfId="0" applyFont="1" applyFill="1" applyBorder="1"/>
    <xf numFmtId="4" fontId="19" fillId="3" borderId="8" xfId="0" applyNumberFormat="1" applyFont="1" applyFill="1" applyBorder="1"/>
    <xf numFmtId="4" fontId="19" fillId="3" borderId="35" xfId="0" applyNumberFormat="1" applyFont="1" applyFill="1" applyBorder="1"/>
    <xf numFmtId="4" fontId="19" fillId="3" borderId="32" xfId="0" applyNumberFormat="1" applyFont="1" applyFill="1" applyBorder="1"/>
    <xf numFmtId="0" fontId="16" fillId="0" borderId="32" xfId="0" applyFont="1" applyFill="1" applyBorder="1" applyAlignment="1">
      <alignment horizontal="center" vertical="top"/>
    </xf>
    <xf numFmtId="0" fontId="16" fillId="0" borderId="20" xfId="0" applyFont="1" applyFill="1" applyBorder="1"/>
    <xf numFmtId="4" fontId="19" fillId="0" borderId="32" xfId="0" applyNumberFormat="1" applyFont="1" applyFill="1" applyBorder="1" applyAlignment="1">
      <alignment horizontal="center" vertical="center"/>
    </xf>
    <xf numFmtId="4" fontId="19" fillId="0" borderId="8" xfId="0" applyNumberFormat="1" applyFont="1" applyFill="1" applyBorder="1" applyAlignment="1">
      <alignment horizontal="center" vertical="center"/>
    </xf>
    <xf numFmtId="4" fontId="19" fillId="0" borderId="35" xfId="0" applyNumberFormat="1" applyFont="1" applyFill="1" applyBorder="1" applyAlignment="1">
      <alignment horizontal="center" vertical="center"/>
    </xf>
    <xf numFmtId="0" fontId="16" fillId="0" borderId="36" xfId="0" applyFont="1" applyFill="1" applyBorder="1"/>
    <xf numFmtId="0" fontId="16" fillId="0" borderId="7" xfId="0" applyFont="1" applyFill="1" applyBorder="1"/>
    <xf numFmtId="0" fontId="22" fillId="0" borderId="0" xfId="0" applyFont="1" applyFill="1"/>
    <xf numFmtId="0" fontId="22" fillId="0" borderId="22" xfId="0" applyFont="1" applyFill="1" applyBorder="1"/>
    <xf numFmtId="4" fontId="23" fillId="0" borderId="0" xfId="0" applyNumberFormat="1" applyFont="1" applyFill="1"/>
    <xf numFmtId="4" fontId="24" fillId="0" borderId="0" xfId="0" applyNumberFormat="1" applyFont="1" applyFill="1"/>
    <xf numFmtId="0" fontId="25" fillId="0" borderId="0" xfId="0" applyFont="1" applyFill="1"/>
    <xf numFmtId="0" fontId="25" fillId="0" borderId="22" xfId="0" applyFont="1" applyFill="1" applyBorder="1"/>
    <xf numFmtId="4" fontId="15" fillId="0" borderId="0" xfId="0" applyNumberFormat="1" applyFont="1" applyFill="1"/>
    <xf numFmtId="4" fontId="26" fillId="0" borderId="0" xfId="0" applyNumberFormat="1" applyFont="1" applyFill="1"/>
    <xf numFmtId="0" fontId="16" fillId="0" borderId="0" xfId="0" applyFont="1" applyFill="1" applyAlignment="1">
      <alignment horizontal="center"/>
    </xf>
    <xf numFmtId="4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6" fillId="0" borderId="0" xfId="0" applyFont="1" applyFill="1"/>
    <xf numFmtId="0" fontId="16" fillId="0" borderId="0" xfId="0" applyNumberFormat="1" applyFont="1" applyFill="1"/>
    <xf numFmtId="4" fontId="16" fillId="0" borderId="0" xfId="0" applyNumberFormat="1" applyFont="1" applyFill="1"/>
    <xf numFmtId="4" fontId="0" fillId="0" borderId="0" xfId="0" applyNumberFormat="1" applyFill="1"/>
    <xf numFmtId="4" fontId="0" fillId="0" borderId="0" xfId="0" applyNumberFormat="1"/>
    <xf numFmtId="0" fontId="19" fillId="3" borderId="8" xfId="0" applyNumberFormat="1" applyFont="1" applyFill="1" applyBorder="1"/>
    <xf numFmtId="0" fontId="0" fillId="3" borderId="17" xfId="0" applyFont="1" applyFill="1" applyBorder="1"/>
    <xf numFmtId="4" fontId="20" fillId="3" borderId="8" xfId="0" applyNumberFormat="1" applyFont="1" applyFill="1" applyBorder="1"/>
    <xf numFmtId="4" fontId="20" fillId="3" borderId="32" xfId="0" applyNumberFormat="1" applyFont="1" applyFill="1" applyBorder="1"/>
    <xf numFmtId="0" fontId="20" fillId="3" borderId="35" xfId="0" applyNumberFormat="1" applyFont="1" applyFill="1" applyBorder="1"/>
    <xf numFmtId="0" fontId="20" fillId="3" borderId="32" xfId="0" applyNumberFormat="1" applyFont="1" applyFill="1" applyBorder="1"/>
    <xf numFmtId="4" fontId="20" fillId="3" borderId="35" xfId="0" applyNumberFormat="1" applyFont="1" applyFill="1" applyBorder="1"/>
    <xf numFmtId="4" fontId="21" fillId="3" borderId="8" xfId="0" applyNumberFormat="1" applyFont="1" applyFill="1" applyBorder="1"/>
    <xf numFmtId="4" fontId="21" fillId="3" borderId="0" xfId="0" applyNumberFormat="1" applyFont="1" applyFill="1"/>
    <xf numFmtId="4" fontId="19" fillId="3" borderId="19" xfId="0" applyNumberFormat="1" applyFont="1" applyFill="1" applyBorder="1"/>
    <xf numFmtId="0" fontId="19" fillId="3" borderId="35" xfId="0" applyNumberFormat="1" applyFont="1" applyFill="1" applyBorder="1"/>
    <xf numFmtId="0" fontId="0" fillId="3" borderId="0" xfId="0" applyFill="1"/>
    <xf numFmtId="0" fontId="16" fillId="3" borderId="17" xfId="0" applyFont="1" applyFill="1" applyBorder="1" applyAlignment="1">
      <alignment vertical="top" wrapText="1"/>
    </xf>
    <xf numFmtId="4" fontId="3" fillId="0" borderId="19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wrapText="1"/>
    </xf>
    <xf numFmtId="2" fontId="16" fillId="0" borderId="0" xfId="0" applyNumberFormat="1" applyFont="1" applyFill="1"/>
    <xf numFmtId="2" fontId="0" fillId="0" borderId="0" xfId="0" applyNumberFormat="1" applyFill="1"/>
    <xf numFmtId="49" fontId="0" fillId="0" borderId="0" xfId="0" applyNumberFormat="1"/>
    <xf numFmtId="167" fontId="0" fillId="0" borderId="0" xfId="0" applyNumberFormat="1"/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left" vertical="top" wrapText="1"/>
    </xf>
    <xf numFmtId="9" fontId="2" fillId="0" borderId="8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center" wrapText="1"/>
    </xf>
    <xf numFmtId="0" fontId="0" fillId="0" borderId="8" xfId="0" applyFill="1" applyBorder="1"/>
    <xf numFmtId="0" fontId="2" fillId="0" borderId="17" xfId="0" applyFont="1" applyFill="1" applyBorder="1" applyAlignment="1">
      <alignment horizontal="center" vertical="center" wrapText="1"/>
    </xf>
    <xf numFmtId="0" fontId="0" fillId="0" borderId="17" xfId="0" applyFill="1" applyBorder="1"/>
    <xf numFmtId="4" fontId="10" fillId="0" borderId="8" xfId="0" applyNumberFormat="1" applyFont="1" applyFill="1" applyBorder="1" applyAlignment="1">
      <alignment horizontal="center"/>
    </xf>
    <xf numFmtId="49" fontId="10" fillId="0" borderId="0" xfId="0" applyNumberFormat="1" applyFont="1" applyFill="1" applyAlignment="1">
      <alignment horizontal="center"/>
    </xf>
    <xf numFmtId="0" fontId="19" fillId="0" borderId="0" xfId="0" applyNumberFormat="1" applyFont="1" applyFill="1" applyBorder="1"/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/>
    <xf numFmtId="2" fontId="16" fillId="0" borderId="0" xfId="0" applyNumberFormat="1" applyFont="1" applyFill="1" applyBorder="1"/>
    <xf numFmtId="0" fontId="0" fillId="0" borderId="0" xfId="0" applyNumberFormat="1"/>
    <xf numFmtId="2" fontId="3" fillId="0" borderId="12" xfId="0" applyNumberFormat="1" applyFont="1" applyFill="1" applyBorder="1" applyAlignment="1">
      <alignment horizontal="center" wrapText="1"/>
    </xf>
    <xf numFmtId="2" fontId="3" fillId="0" borderId="17" xfId="0" applyNumberFormat="1" applyFont="1" applyFill="1" applyBorder="1" applyAlignment="1">
      <alignment horizontal="center" vertical="top" wrapText="1"/>
    </xf>
    <xf numFmtId="2" fontId="3" fillId="0" borderId="20" xfId="0" applyNumberFormat="1" applyFont="1" applyFill="1" applyBorder="1" applyAlignment="1">
      <alignment horizontal="center" vertical="top" wrapText="1"/>
    </xf>
    <xf numFmtId="2" fontId="3" fillId="0" borderId="17" xfId="0" applyNumberFormat="1" applyFont="1" applyFill="1" applyBorder="1" applyAlignment="1">
      <alignment horizontal="center" wrapText="1"/>
    </xf>
    <xf numFmtId="2" fontId="3" fillId="0" borderId="8" xfId="0" applyNumberFormat="1" applyFont="1" applyFill="1" applyBorder="1" applyAlignment="1">
      <alignment horizontal="center" wrapText="1"/>
    </xf>
    <xf numFmtId="0" fontId="0" fillId="0" borderId="0" xfId="0" applyFill="1" applyBorder="1"/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Fill="1" applyBorder="1"/>
    <xf numFmtId="4" fontId="27" fillId="0" borderId="6" xfId="0" applyNumberFormat="1" applyFont="1" applyFill="1" applyBorder="1" applyAlignment="1">
      <alignment horizontal="center"/>
    </xf>
    <xf numFmtId="4" fontId="28" fillId="0" borderId="35" xfId="0" applyNumberFormat="1" applyFont="1" applyFill="1" applyBorder="1"/>
    <xf numFmtId="4" fontId="27" fillId="0" borderId="36" xfId="0" applyNumberFormat="1" applyFont="1" applyFill="1" applyBorder="1"/>
    <xf numFmtId="4" fontId="27" fillId="0" borderId="6" xfId="0" applyNumberFormat="1" applyFont="1" applyFill="1" applyBorder="1"/>
    <xf numFmtId="4" fontId="27" fillId="0" borderId="37" xfId="0" applyNumberFormat="1" applyFont="1" applyFill="1" applyBorder="1"/>
    <xf numFmtId="4" fontId="3" fillId="3" borderId="8" xfId="0" applyNumberFormat="1" applyFont="1" applyFill="1" applyBorder="1" applyAlignment="1">
      <alignment horizontal="center" wrapText="1"/>
    </xf>
    <xf numFmtId="4" fontId="3" fillId="3" borderId="19" xfId="0" applyNumberFormat="1" applyFont="1" applyFill="1" applyBorder="1" applyAlignment="1">
      <alignment horizontal="center" wrapText="1"/>
    </xf>
    <xf numFmtId="10" fontId="3" fillId="3" borderId="8" xfId="0" applyNumberFormat="1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wrapText="1"/>
    </xf>
    <xf numFmtId="9" fontId="3" fillId="3" borderId="8" xfId="0" applyNumberFormat="1" applyFont="1" applyFill="1" applyBorder="1" applyAlignment="1">
      <alignment horizontal="center" wrapText="1"/>
    </xf>
    <xf numFmtId="49" fontId="3" fillId="3" borderId="19" xfId="0" applyNumberFormat="1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center" vertical="top" wrapText="1"/>
    </xf>
    <xf numFmtId="4" fontId="3" fillId="3" borderId="11" xfId="0" applyNumberFormat="1" applyFont="1" applyFill="1" applyBorder="1" applyAlignment="1">
      <alignment horizontal="center" vertical="top" wrapText="1"/>
    </xf>
    <xf numFmtId="10" fontId="3" fillId="3" borderId="11" xfId="0" applyNumberFormat="1" applyFont="1" applyFill="1" applyBorder="1" applyAlignment="1">
      <alignment horizontal="center" vertical="top" wrapText="1"/>
    </xf>
    <xf numFmtId="4" fontId="3" fillId="3" borderId="8" xfId="0" applyNumberFormat="1" applyFont="1" applyFill="1" applyBorder="1" applyAlignment="1">
      <alignment horizontal="center" vertical="center"/>
    </xf>
    <xf numFmtId="10" fontId="3" fillId="3" borderId="8" xfId="0" applyNumberFormat="1" applyFont="1" applyFill="1" applyBorder="1" applyAlignment="1">
      <alignment horizontal="center" vertical="top" wrapText="1"/>
    </xf>
    <xf numFmtId="4" fontId="3" fillId="3" borderId="8" xfId="0" applyNumberFormat="1" applyFont="1" applyFill="1" applyBorder="1" applyAlignment="1">
      <alignment horizontal="center" vertical="top" wrapText="1"/>
    </xf>
    <xf numFmtId="4" fontId="2" fillId="4" borderId="8" xfId="0" applyNumberFormat="1" applyFont="1" applyFill="1" applyBorder="1" applyAlignment="1">
      <alignment horizontal="center" vertical="top" wrapText="1"/>
    </xf>
    <xf numFmtId="10" fontId="2" fillId="4" borderId="8" xfId="0" applyNumberFormat="1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left" vertical="top" wrapText="1"/>
    </xf>
    <xf numFmtId="4" fontId="2" fillId="4" borderId="8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center" wrapText="1"/>
    </xf>
    <xf numFmtId="10" fontId="3" fillId="3" borderId="8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right" vertical="top" wrapText="1"/>
    </xf>
    <xf numFmtId="10" fontId="2" fillId="4" borderId="8" xfId="0" applyNumberFormat="1" applyFont="1" applyFill="1" applyBorder="1" applyAlignment="1">
      <alignment horizontal="center" vertical="center" wrapText="1"/>
    </xf>
    <xf numFmtId="10" fontId="3" fillId="4" borderId="8" xfId="0" applyNumberFormat="1" applyFont="1" applyFill="1" applyBorder="1" applyAlignment="1">
      <alignment horizontal="center" vertical="center" wrapText="1"/>
    </xf>
    <xf numFmtId="4" fontId="3" fillId="4" borderId="8" xfId="0" applyNumberFormat="1" applyFont="1" applyFill="1" applyBorder="1" applyAlignment="1">
      <alignment horizontal="center" vertical="center" wrapText="1"/>
    </xf>
    <xf numFmtId="4" fontId="3" fillId="4" borderId="19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top"/>
    </xf>
    <xf numFmtId="4" fontId="3" fillId="3" borderId="19" xfId="0" applyNumberFormat="1" applyFont="1" applyFill="1" applyBorder="1" applyAlignment="1">
      <alignment horizontal="center" vertical="top"/>
    </xf>
    <xf numFmtId="10" fontId="3" fillId="3" borderId="8" xfId="0" applyNumberFormat="1" applyFont="1" applyFill="1" applyBorder="1" applyAlignment="1">
      <alignment horizontal="center" vertical="top"/>
    </xf>
    <xf numFmtId="4" fontId="3" fillId="4" borderId="11" xfId="0" applyNumberFormat="1" applyFont="1" applyFill="1" applyBorder="1" applyAlignment="1">
      <alignment horizontal="center" vertical="center" wrapText="1"/>
    </xf>
    <xf numFmtId="4" fontId="3" fillId="4" borderId="21" xfId="0" applyNumberFormat="1" applyFont="1" applyFill="1" applyBorder="1" applyAlignment="1">
      <alignment horizontal="center" vertical="center" wrapText="1"/>
    </xf>
    <xf numFmtId="10" fontId="3" fillId="4" borderId="11" xfId="0" applyNumberFormat="1" applyFont="1" applyFill="1" applyBorder="1" applyAlignment="1">
      <alignment horizontal="center" wrapText="1"/>
    </xf>
    <xf numFmtId="0" fontId="3" fillId="4" borderId="11" xfId="0" applyFont="1" applyFill="1" applyBorder="1" applyAlignment="1">
      <alignment horizontal="left" vertical="top" wrapText="1"/>
    </xf>
    <xf numFmtId="0" fontId="3" fillId="4" borderId="11" xfId="0" applyFont="1" applyFill="1" applyBorder="1" applyAlignment="1">
      <alignment horizontal="center" vertical="top" wrapText="1"/>
    </xf>
    <xf numFmtId="4" fontId="3" fillId="4" borderId="15" xfId="0" applyNumberFormat="1" applyFont="1" applyFill="1" applyBorder="1" applyAlignment="1">
      <alignment horizontal="center" vertical="center" wrapText="1"/>
    </xf>
    <xf numFmtId="10" fontId="10" fillId="3" borderId="17" xfId="0" applyNumberFormat="1" applyFont="1" applyFill="1" applyBorder="1" applyAlignment="1">
      <alignment horizontal="center" vertical="center" wrapText="1"/>
    </xf>
    <xf numFmtId="4" fontId="2" fillId="3" borderId="8" xfId="0" applyNumberFormat="1" applyFont="1" applyFill="1" applyBorder="1" applyAlignment="1">
      <alignment vertical="center" wrapText="1"/>
    </xf>
    <xf numFmtId="10" fontId="2" fillId="3" borderId="8" xfId="0" applyNumberFormat="1" applyFont="1" applyFill="1" applyBorder="1" applyAlignment="1">
      <alignment horizontal="center" vertical="center" wrapText="1"/>
    </xf>
    <xf numFmtId="2" fontId="3" fillId="3" borderId="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wrapText="1"/>
    </xf>
    <xf numFmtId="0" fontId="2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left" vertical="top" wrapText="1"/>
    </xf>
    <xf numFmtId="4" fontId="2" fillId="3" borderId="8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top"/>
    </xf>
    <xf numFmtId="4" fontId="2" fillId="3" borderId="19" xfId="0" applyNumberFormat="1" applyFont="1" applyFill="1" applyBorder="1" applyAlignment="1">
      <alignment horizontal="center" vertical="center" wrapText="1"/>
    </xf>
    <xf numFmtId="4" fontId="3" fillId="3" borderId="11" xfId="0" applyNumberFormat="1" applyFont="1" applyFill="1" applyBorder="1" applyAlignment="1">
      <alignment horizontal="center" vertical="center" wrapText="1"/>
    </xf>
    <xf numFmtId="10" fontId="3" fillId="3" borderId="11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center" wrapText="1"/>
    </xf>
    <xf numFmtId="2" fontId="10" fillId="3" borderId="8" xfId="0" applyNumberFormat="1" applyFont="1" applyFill="1" applyBorder="1" applyAlignment="1">
      <alignment horizontal="center" vertical="center" wrapText="1"/>
    </xf>
    <xf numFmtId="2" fontId="10" fillId="3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top" wrapText="1"/>
    </xf>
    <xf numFmtId="16" fontId="2" fillId="0" borderId="8" xfId="0" applyNumberFormat="1" applyFont="1" applyFill="1" applyBorder="1" applyAlignment="1">
      <alignment horizontal="left" vertical="top" wrapText="1"/>
    </xf>
    <xf numFmtId="16" fontId="3" fillId="0" borderId="8" xfId="0" applyNumberFormat="1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 vertical="center" wrapText="1"/>
    </xf>
    <xf numFmtId="9" fontId="2" fillId="0" borderId="8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top" wrapText="1"/>
    </xf>
    <xf numFmtId="0" fontId="3" fillId="0" borderId="2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right" vertical="center" wrapText="1"/>
    </xf>
    <xf numFmtId="0" fontId="0" fillId="0" borderId="8" xfId="0" applyBorder="1"/>
    <xf numFmtId="165" fontId="2" fillId="0" borderId="8" xfId="0" applyNumberFormat="1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3" fontId="2" fillId="0" borderId="8" xfId="0" applyNumberFormat="1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49" fontId="2" fillId="0" borderId="17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top" wrapText="1"/>
    </xf>
    <xf numFmtId="0" fontId="2" fillId="0" borderId="8" xfId="0" applyNumberFormat="1" applyFont="1" applyFill="1" applyBorder="1" applyAlignment="1">
      <alignment horizontal="center" vertical="top" wrapText="1"/>
    </xf>
    <xf numFmtId="4" fontId="2" fillId="0" borderId="23" xfId="0" applyNumberFormat="1" applyFont="1" applyFill="1" applyBorder="1" applyAlignment="1">
      <alignment horizontal="center" vertical="top"/>
    </xf>
    <xf numFmtId="4" fontId="2" fillId="0" borderId="23" xfId="0" applyNumberFormat="1" applyFont="1" applyFill="1" applyBorder="1" applyAlignment="1">
      <alignment vertical="top"/>
    </xf>
    <xf numFmtId="4" fontId="2" fillId="0" borderId="15" xfId="0" applyNumberFormat="1" applyFont="1" applyFill="1" applyBorder="1" applyAlignment="1">
      <alignment vertical="top"/>
    </xf>
    <xf numFmtId="0" fontId="2" fillId="0" borderId="22" xfId="0" applyFont="1" applyFill="1" applyBorder="1" applyAlignment="1">
      <alignment vertical="center" wrapText="1"/>
    </xf>
    <xf numFmtId="164" fontId="2" fillId="0" borderId="8" xfId="0" applyNumberFormat="1" applyFont="1" applyFill="1" applyBorder="1" applyAlignment="1">
      <alignment horizontal="center" vertical="top" wrapText="1"/>
    </xf>
    <xf numFmtId="3" fontId="2" fillId="0" borderId="8" xfId="0" applyNumberFormat="1" applyFont="1" applyFill="1" applyBorder="1" applyAlignment="1">
      <alignment horizontal="center" vertical="top"/>
    </xf>
    <xf numFmtId="1" fontId="2" fillId="0" borderId="8" xfId="0" applyNumberFormat="1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vertical="center" wrapText="1"/>
    </xf>
    <xf numFmtId="4" fontId="2" fillId="0" borderId="14" xfId="0" applyNumberFormat="1" applyFont="1" applyFill="1" applyBorder="1" applyAlignment="1">
      <alignment vertical="top"/>
    </xf>
    <xf numFmtId="0" fontId="3" fillId="0" borderId="8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wrapText="1"/>
    </xf>
    <xf numFmtId="49" fontId="2" fillId="0" borderId="20" xfId="0" applyNumberFormat="1" applyFont="1" applyFill="1" applyBorder="1" applyAlignment="1">
      <alignment horizontal="center" vertical="center" wrapText="1"/>
    </xf>
    <xf numFmtId="4" fontId="2" fillId="0" borderId="21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top" wrapText="1"/>
    </xf>
    <xf numFmtId="49" fontId="2" fillId="0" borderId="8" xfId="0" applyNumberFormat="1" applyFont="1" applyFill="1" applyBorder="1" applyAlignment="1">
      <alignment horizontal="center" vertical="center" wrapText="1"/>
    </xf>
    <xf numFmtId="2" fontId="2" fillId="0" borderId="8" xfId="0" applyNumberFormat="1" applyFont="1" applyFill="1" applyBorder="1" applyAlignment="1">
      <alignment horizontal="center" vertical="center" wrapText="1"/>
    </xf>
    <xf numFmtId="0" fontId="2" fillId="0" borderId="19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" fontId="2" fillId="0" borderId="19" xfId="0" applyNumberFormat="1" applyFont="1" applyFill="1" applyBorder="1" applyAlignment="1">
      <alignment horizontal="center" vertical="top" wrapText="1"/>
    </xf>
    <xf numFmtId="164" fontId="2" fillId="0" borderId="11" xfId="0" applyNumberFormat="1" applyFont="1" applyFill="1" applyBorder="1" applyAlignment="1">
      <alignment horizontal="center" vertical="top" wrapText="1"/>
    </xf>
    <xf numFmtId="10" fontId="2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9" fillId="0" borderId="8" xfId="0" applyNumberFormat="1" applyFont="1" applyFill="1" applyBorder="1" applyAlignment="1">
      <alignment horizontal="center" vertical="top"/>
    </xf>
    <xf numFmtId="0" fontId="2" fillId="0" borderId="1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top" wrapText="1"/>
    </xf>
    <xf numFmtId="9" fontId="2" fillId="0" borderId="8" xfId="0" applyNumberFormat="1" applyFont="1" applyFill="1" applyBorder="1" applyAlignment="1">
      <alignment horizontal="left" vertical="top" wrapText="1"/>
    </xf>
    <xf numFmtId="3" fontId="2" fillId="0" borderId="11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9" fontId="2" fillId="0" borderId="16" xfId="0" applyNumberFormat="1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vertical="center" wrapText="1"/>
    </xf>
    <xf numFmtId="4" fontId="2" fillId="0" borderId="11" xfId="0" applyNumberFormat="1" applyFont="1" applyFill="1" applyBorder="1" applyAlignment="1">
      <alignment vertical="center" wrapText="1"/>
    </xf>
    <xf numFmtId="10" fontId="2" fillId="0" borderId="11" xfId="0" applyNumberFormat="1" applyFont="1" applyFill="1" applyBorder="1" applyAlignment="1">
      <alignment vertical="center" wrapText="1"/>
    </xf>
    <xf numFmtId="0" fontId="2" fillId="0" borderId="15" xfId="0" applyFont="1" applyFill="1" applyBorder="1" applyAlignment="1">
      <alignment horizontal="left" vertical="top" wrapText="1"/>
    </xf>
    <xf numFmtId="3" fontId="2" fillId="0" borderId="15" xfId="0" applyNumberFormat="1" applyFont="1" applyFill="1" applyBorder="1" applyAlignment="1">
      <alignment horizontal="center" vertical="top" wrapText="1"/>
    </xf>
    <xf numFmtId="9" fontId="2" fillId="0" borderId="15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vertical="center" wrapText="1"/>
    </xf>
    <xf numFmtId="4" fontId="2" fillId="0" borderId="15" xfId="0" applyNumberFormat="1" applyFont="1" applyFill="1" applyBorder="1" applyAlignment="1">
      <alignment vertical="center" wrapText="1"/>
    </xf>
    <xf numFmtId="0" fontId="0" fillId="0" borderId="15" xfId="0" applyFill="1" applyBorder="1" applyAlignment="1"/>
    <xf numFmtId="0" fontId="3" fillId="0" borderId="8" xfId="0" applyFont="1" applyFill="1" applyBorder="1" applyAlignment="1">
      <alignment vertical="top" wrapText="1"/>
    </xf>
    <xf numFmtId="49" fontId="2" fillId="0" borderId="15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10" fontId="9" fillId="0" borderId="15" xfId="0" applyNumberFormat="1" applyFont="1" applyFill="1" applyBorder="1" applyAlignment="1">
      <alignment horizontal="center" vertical="center"/>
    </xf>
    <xf numFmtId="10" fontId="2" fillId="0" borderId="19" xfId="0" applyNumberFormat="1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top" wrapText="1"/>
    </xf>
    <xf numFmtId="10" fontId="2" fillId="0" borderId="18" xfId="0" applyNumberFormat="1" applyFont="1" applyFill="1" applyBorder="1" applyAlignment="1">
      <alignment horizontal="center" vertical="top" wrapText="1"/>
    </xf>
    <xf numFmtId="0" fontId="0" fillId="0" borderId="16" xfId="0" applyFill="1" applyBorder="1" applyAlignment="1"/>
    <xf numFmtId="10" fontId="2" fillId="0" borderId="8" xfId="0" applyNumberFormat="1" applyFont="1" applyFill="1" applyBorder="1" applyAlignment="1">
      <alignment vertical="top" wrapText="1"/>
    </xf>
    <xf numFmtId="10" fontId="2" fillId="0" borderId="15" xfId="0" applyNumberFormat="1" applyFont="1" applyFill="1" applyBorder="1" applyAlignment="1">
      <alignment vertical="top" wrapText="1"/>
    </xf>
    <xf numFmtId="49" fontId="2" fillId="0" borderId="16" xfId="0" applyNumberFormat="1" applyFont="1" applyFill="1" applyBorder="1" applyAlignment="1">
      <alignment vertical="center" wrapText="1"/>
    </xf>
    <xf numFmtId="4" fontId="2" fillId="0" borderId="16" xfId="0" applyNumberFormat="1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center" vertical="center"/>
    </xf>
    <xf numFmtId="2" fontId="3" fillId="0" borderId="8" xfId="0" applyNumberFormat="1" applyFont="1" applyFill="1" applyBorder="1" applyAlignment="1">
      <alignment horizontal="center" vertical="center"/>
    </xf>
    <xf numFmtId="10" fontId="3" fillId="0" borderId="8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left" vertical="top" wrapText="1"/>
    </xf>
    <xf numFmtId="0" fontId="2" fillId="0" borderId="11" xfId="0" applyNumberFormat="1" applyFont="1" applyFill="1" applyBorder="1" applyAlignment="1">
      <alignment horizontal="left" vertical="top" wrapText="1"/>
    </xf>
    <xf numFmtId="49" fontId="2" fillId="0" borderId="15" xfId="0" applyNumberFormat="1" applyFont="1" applyFill="1" applyBorder="1" applyAlignment="1">
      <alignment vertical="top" wrapText="1"/>
    </xf>
    <xf numFmtId="4" fontId="2" fillId="0" borderId="15" xfId="0" applyNumberFormat="1" applyFont="1" applyFill="1" applyBorder="1" applyAlignment="1">
      <alignment vertical="top" wrapText="1"/>
    </xf>
    <xf numFmtId="10" fontId="2" fillId="0" borderId="15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justify" vertical="center" wrapText="1"/>
    </xf>
    <xf numFmtId="10" fontId="6" fillId="0" borderId="8" xfId="0" applyNumberFormat="1" applyFont="1" applyFill="1" applyBorder="1" applyAlignment="1">
      <alignment horizontal="center" vertical="top" wrapText="1"/>
    </xf>
    <xf numFmtId="4" fontId="3" fillId="0" borderId="14" xfId="0" applyNumberFormat="1" applyFont="1" applyFill="1" applyBorder="1" applyAlignment="1">
      <alignment horizontal="center" vertical="top" wrapText="1"/>
    </xf>
    <xf numFmtId="10" fontId="3" fillId="0" borderId="16" xfId="0" applyNumberFormat="1" applyFont="1" applyFill="1" applyBorder="1" applyAlignment="1">
      <alignment horizontal="center" vertical="top" wrapText="1"/>
    </xf>
    <xf numFmtId="166" fontId="9" fillId="0" borderId="8" xfId="0" applyNumberFormat="1" applyFont="1" applyFill="1" applyBorder="1" applyAlignment="1">
      <alignment horizontal="center" vertical="center" wrapText="1"/>
    </xf>
    <xf numFmtId="166" fontId="9" fillId="0" borderId="19" xfId="0" applyNumberFormat="1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justify" vertical="center" wrapText="1"/>
    </xf>
    <xf numFmtId="4" fontId="3" fillId="0" borderId="19" xfId="0" applyNumberFormat="1" applyFont="1" applyFill="1" applyBorder="1" applyAlignment="1">
      <alignment horizontal="center" vertical="center" wrapText="1"/>
    </xf>
    <xf numFmtId="10" fontId="9" fillId="0" borderId="8" xfId="0" applyNumberFormat="1" applyFont="1" applyFill="1" applyBorder="1" applyAlignment="1">
      <alignment horizontal="center" vertical="center" wrapText="1"/>
    </xf>
    <xf numFmtId="2" fontId="9" fillId="0" borderId="8" xfId="0" applyNumberFormat="1" applyFont="1" applyFill="1" applyBorder="1" applyAlignment="1">
      <alignment horizontal="center" vertical="center" wrapText="1"/>
    </xf>
    <xf numFmtId="166" fontId="9" fillId="0" borderId="14" xfId="0" applyNumberFormat="1" applyFont="1" applyFill="1" applyBorder="1" applyAlignment="1">
      <alignment horizontal="center" vertical="center" wrapText="1"/>
    </xf>
    <xf numFmtId="10" fontId="9" fillId="0" borderId="16" xfId="0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justify" vertical="center" wrapText="1"/>
    </xf>
    <xf numFmtId="0" fontId="6" fillId="0" borderId="19" xfId="0" applyFont="1" applyFill="1" applyBorder="1" applyAlignment="1">
      <alignment horizontal="center" vertical="top" wrapText="1"/>
    </xf>
    <xf numFmtId="2" fontId="6" fillId="0" borderId="8" xfId="0" applyNumberFormat="1" applyFont="1" applyFill="1" applyBorder="1" applyAlignment="1">
      <alignment horizontal="center" vertical="top" wrapText="1"/>
    </xf>
    <xf numFmtId="0" fontId="6" fillId="0" borderId="19" xfId="0" applyFont="1" applyFill="1" applyBorder="1" applyAlignment="1">
      <alignment horizontal="left" vertical="center" wrapText="1"/>
    </xf>
    <xf numFmtId="2" fontId="9" fillId="0" borderId="19" xfId="0" applyNumberFormat="1" applyFont="1" applyFill="1" applyBorder="1" applyAlignment="1">
      <alignment horizontal="center" vertical="center" wrapText="1"/>
    </xf>
    <xf numFmtId="10" fontId="9" fillId="0" borderId="17" xfId="0" applyNumberFormat="1" applyFont="1" applyFill="1" applyBorder="1" applyAlignment="1">
      <alignment horizontal="center" vertical="center" wrapText="1"/>
    </xf>
    <xf numFmtId="166" fontId="9" fillId="0" borderId="8" xfId="0" applyNumberFormat="1" applyFont="1" applyFill="1" applyBorder="1" applyAlignment="1">
      <alignment horizontal="right" vertical="center" wrapText="1"/>
    </xf>
    <xf numFmtId="166" fontId="9" fillId="0" borderId="19" xfId="0" applyNumberFormat="1" applyFont="1" applyFill="1" applyBorder="1" applyAlignment="1">
      <alignment horizontal="right" vertical="center" wrapText="1"/>
    </xf>
    <xf numFmtId="2" fontId="9" fillId="0" borderId="8" xfId="0" applyNumberFormat="1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justify" vertical="center" wrapText="1"/>
    </xf>
    <xf numFmtId="9" fontId="9" fillId="0" borderId="8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top" wrapText="1"/>
    </xf>
    <xf numFmtId="2" fontId="9" fillId="0" borderId="17" xfId="0" applyNumberFormat="1" applyFont="1" applyFill="1" applyBorder="1" applyAlignment="1">
      <alignment vertical="center" wrapText="1"/>
    </xf>
    <xf numFmtId="2" fontId="2" fillId="0" borderId="8" xfId="0" applyNumberFormat="1" applyFont="1" applyFill="1" applyBorder="1" applyAlignment="1">
      <alignment horizontal="center" vertical="top" wrapText="1"/>
    </xf>
    <xf numFmtId="2" fontId="9" fillId="0" borderId="17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justify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wrapText="1"/>
    </xf>
    <xf numFmtId="0" fontId="7" fillId="0" borderId="8" xfId="0" applyFont="1" applyFill="1" applyBorder="1" applyAlignment="1">
      <alignment horizontal="center" vertical="top"/>
    </xf>
    <xf numFmtId="0" fontId="3" fillId="0" borderId="19" xfId="0" applyFont="1" applyFill="1" applyBorder="1" applyAlignment="1">
      <alignment horizontal="right" wrapText="1"/>
    </xf>
    <xf numFmtId="4" fontId="3" fillId="0" borderId="6" xfId="0" applyNumberFormat="1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4" fontId="2" fillId="0" borderId="10" xfId="0" applyNumberFormat="1" applyFont="1" applyFill="1" applyBorder="1" applyAlignment="1">
      <alignment horizontal="center" vertical="center" wrapText="1"/>
    </xf>
    <xf numFmtId="10" fontId="2" fillId="0" borderId="10" xfId="0" applyNumberFormat="1" applyFont="1" applyFill="1" applyBorder="1" applyAlignment="1">
      <alignment horizontal="center" vertical="center" wrapText="1"/>
    </xf>
    <xf numFmtId="10" fontId="2" fillId="0" borderId="15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wrapText="1"/>
    </xf>
    <xf numFmtId="0" fontId="3" fillId="3" borderId="19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49" fontId="2" fillId="0" borderId="20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4" fontId="2" fillId="0" borderId="21" xfId="0" applyNumberFormat="1" applyFont="1" applyFill="1" applyBorder="1" applyAlignment="1">
      <alignment horizontal="center" vertical="center" wrapText="1"/>
    </xf>
    <xf numFmtId="4" fontId="2" fillId="0" borderId="14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right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4" borderId="17" xfId="0" applyFont="1" applyFill="1" applyBorder="1" applyAlignment="1">
      <alignment horizontal="center" vertical="top" wrapText="1"/>
    </xf>
    <xf numFmtId="0" fontId="3" fillId="4" borderId="19" xfId="0" applyFont="1" applyFill="1" applyBorder="1" applyAlignment="1">
      <alignment horizontal="center" vertical="top" wrapText="1"/>
    </xf>
    <xf numFmtId="0" fontId="0" fillId="0" borderId="15" xfId="0" applyFill="1" applyBorder="1"/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4" fontId="2" fillId="0" borderId="17" xfId="0" applyNumberFormat="1" applyFont="1" applyFill="1" applyBorder="1" applyAlignment="1">
      <alignment horizontal="center" vertical="center" wrapText="1"/>
    </xf>
    <xf numFmtId="4" fontId="2" fillId="0" borderId="18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166" fontId="9" fillId="0" borderId="11" xfId="0" applyNumberFormat="1" applyFont="1" applyFill="1" applyBorder="1" applyAlignment="1">
      <alignment horizontal="center" vertical="center" wrapText="1"/>
    </xf>
    <xf numFmtId="166" fontId="9" fillId="0" borderId="16" xfId="0" applyNumberFormat="1" applyFont="1" applyFill="1" applyBorder="1" applyAlignment="1">
      <alignment horizontal="center" vertical="center" wrapText="1"/>
    </xf>
    <xf numFmtId="10" fontId="9" fillId="0" borderId="11" xfId="1" applyNumberFormat="1" applyFont="1" applyFill="1" applyBorder="1" applyAlignment="1">
      <alignment horizontal="center" vertical="center" wrapText="1"/>
    </xf>
    <xf numFmtId="10" fontId="9" fillId="0" borderId="16" xfId="1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10" fontId="2" fillId="0" borderId="11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center"/>
    </xf>
    <xf numFmtId="10" fontId="2" fillId="0" borderId="16" xfId="0" applyNumberFormat="1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0" fillId="0" borderId="16" xfId="0" applyFill="1" applyBorder="1"/>
    <xf numFmtId="0" fontId="0" fillId="0" borderId="1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top" wrapText="1"/>
    </xf>
    <xf numFmtId="0" fontId="3" fillId="0" borderId="18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10" fontId="2" fillId="0" borderId="15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top"/>
    </xf>
    <xf numFmtId="4" fontId="2" fillId="0" borderId="11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 wrapText="1"/>
    </xf>
    <xf numFmtId="0" fontId="2" fillId="0" borderId="18" xfId="0" applyFont="1" applyFill="1" applyBorder="1" applyAlignment="1">
      <alignment horizontal="left" vertical="top" wrapText="1"/>
    </xf>
    <xf numFmtId="0" fontId="2" fillId="0" borderId="19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11" fillId="0" borderId="22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wrapText="1"/>
    </xf>
    <xf numFmtId="0" fontId="3" fillId="0" borderId="18" xfId="0" applyFont="1" applyFill="1" applyBorder="1" applyAlignment="1">
      <alignment horizontal="left" wrapText="1"/>
    </xf>
    <xf numFmtId="0" fontId="3" fillId="0" borderId="19" xfId="0" applyFont="1" applyFill="1" applyBorder="1" applyAlignment="1">
      <alignment horizontal="left" wrapText="1"/>
    </xf>
    <xf numFmtId="0" fontId="0" fillId="0" borderId="15" xfId="0" applyFill="1" applyBorder="1" applyAlignment="1"/>
    <xf numFmtId="0" fontId="0" fillId="0" borderId="16" xfId="0" applyFill="1" applyBorder="1" applyAlignment="1"/>
    <xf numFmtId="0" fontId="11" fillId="0" borderId="13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horizontal="left" vertical="center" wrapText="1"/>
    </xf>
    <xf numFmtId="0" fontId="11" fillId="0" borderId="19" xfId="0" applyFont="1" applyFill="1" applyBorder="1" applyAlignment="1">
      <alignment horizontal="left" vertical="center" wrapText="1"/>
    </xf>
    <xf numFmtId="0" fontId="11" fillId="0" borderId="20" xfId="0" applyFont="1" applyFill="1" applyBorder="1" applyAlignment="1">
      <alignment horizontal="left" vertical="center" wrapText="1"/>
    </xf>
    <xf numFmtId="0" fontId="11" fillId="0" borderId="24" xfId="0" applyFont="1" applyFill="1" applyBorder="1" applyAlignment="1">
      <alignment horizontal="left" vertical="center" wrapText="1"/>
    </xf>
    <xf numFmtId="10" fontId="2" fillId="0" borderId="21" xfId="0" applyNumberFormat="1" applyFont="1" applyFill="1" applyBorder="1" applyAlignment="1">
      <alignment horizontal="center" vertical="center" wrapText="1"/>
    </xf>
    <xf numFmtId="10" fontId="2" fillId="0" borderId="23" xfId="0" applyNumberFormat="1" applyFont="1" applyFill="1" applyBorder="1" applyAlignment="1">
      <alignment horizontal="center" vertical="center" wrapText="1"/>
    </xf>
    <xf numFmtId="10" fontId="2" fillId="0" borderId="14" xfId="0" applyNumberFormat="1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left" vertical="top" wrapText="1"/>
    </xf>
    <xf numFmtId="0" fontId="3" fillId="0" borderId="24" xfId="0" applyFont="1" applyFill="1" applyBorder="1" applyAlignment="1">
      <alignment horizontal="left" vertical="top" wrapText="1"/>
    </xf>
    <xf numFmtId="0" fontId="3" fillId="0" borderId="2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7" xfId="0" applyNumberFormat="1" applyFont="1" applyFill="1" applyBorder="1" applyAlignment="1">
      <alignment horizontal="left" vertical="top" wrapText="1"/>
    </xf>
    <xf numFmtId="0" fontId="3" fillId="0" borderId="18" xfId="0" applyNumberFormat="1" applyFont="1" applyFill="1" applyBorder="1" applyAlignment="1">
      <alignment horizontal="left" vertical="top" wrapText="1"/>
    </xf>
    <xf numFmtId="0" fontId="3" fillId="0" borderId="19" xfId="0" applyNumberFormat="1" applyFont="1" applyFill="1" applyBorder="1" applyAlignment="1">
      <alignment horizontal="left" vertical="top" wrapText="1"/>
    </xf>
    <xf numFmtId="0" fontId="9" fillId="0" borderId="11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2" fontId="2" fillId="0" borderId="11" xfId="0" applyNumberFormat="1" applyFont="1" applyFill="1" applyBorder="1" applyAlignment="1">
      <alignment horizontal="center" vertical="center" wrapText="1"/>
    </xf>
    <xf numFmtId="2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top" wrapText="1"/>
    </xf>
    <xf numFmtId="0" fontId="3" fillId="0" borderId="19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/>
    </xf>
    <xf numFmtId="0" fontId="0" fillId="0" borderId="16" xfId="0" applyFill="1" applyBorder="1" applyAlignment="1">
      <alignment horizontal="left"/>
    </xf>
    <xf numFmtId="0" fontId="3" fillId="0" borderId="8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right" wrapText="1"/>
    </xf>
    <xf numFmtId="0" fontId="3" fillId="3" borderId="19" xfId="0" applyFont="1" applyFill="1" applyBorder="1" applyAlignment="1">
      <alignment horizontal="right" wrapText="1"/>
    </xf>
    <xf numFmtId="0" fontId="3" fillId="0" borderId="22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vertical="top" wrapText="1"/>
    </xf>
    <xf numFmtId="0" fontId="3" fillId="0" borderId="18" xfId="0" applyFont="1" applyFill="1" applyBorder="1" applyAlignment="1">
      <alignment vertical="top" wrapText="1"/>
    </xf>
    <xf numFmtId="0" fontId="3" fillId="0" borderId="19" xfId="0" applyFont="1" applyFill="1" applyBorder="1" applyAlignment="1">
      <alignment vertical="top" wrapText="1"/>
    </xf>
    <xf numFmtId="49" fontId="2" fillId="0" borderId="11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9" fontId="2" fillId="0" borderId="16" xfId="0" applyNumberFormat="1" applyFont="1" applyFill="1" applyBorder="1" applyAlignment="1">
      <alignment horizontal="center" vertical="top" wrapText="1"/>
    </xf>
    <xf numFmtId="4" fontId="2" fillId="0" borderId="16" xfId="0" applyNumberFormat="1" applyFont="1" applyFill="1" applyBorder="1" applyAlignment="1">
      <alignment horizontal="center" vertical="top" wrapText="1"/>
    </xf>
    <xf numFmtId="49" fontId="2" fillId="0" borderId="22" xfId="0" applyNumberFormat="1" applyFont="1" applyFill="1" applyBorder="1" applyAlignment="1">
      <alignment horizontal="center" vertical="center" wrapText="1"/>
    </xf>
    <xf numFmtId="4" fontId="2" fillId="0" borderId="23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0" fontId="2" fillId="0" borderId="16" xfId="0" applyFont="1" applyFill="1" applyBorder="1" applyAlignment="1">
      <alignment horizontal="center" vertical="top"/>
    </xf>
    <xf numFmtId="4" fontId="2" fillId="0" borderId="15" xfId="0" applyNumberFormat="1" applyFont="1" applyFill="1" applyBorder="1" applyAlignment="1">
      <alignment horizontal="center" vertical="top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top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7" xfId="0" applyNumberFormat="1" applyFont="1" applyFill="1" applyBorder="1" applyAlignment="1">
      <alignment horizontal="center" vertical="top" wrapText="1"/>
    </xf>
    <xf numFmtId="10" fontId="2" fillId="0" borderId="2" xfId="0" applyNumberFormat="1" applyFont="1" applyFill="1" applyBorder="1" applyAlignment="1">
      <alignment horizontal="center" vertical="top" wrapText="1"/>
    </xf>
    <xf numFmtId="10" fontId="2" fillId="0" borderId="6" xfId="0" applyNumberFormat="1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20" xfId="0" applyFont="1" applyFill="1" applyBorder="1" applyAlignment="1">
      <alignment horizontal="center" vertical="top" wrapText="1"/>
    </xf>
    <xf numFmtId="0" fontId="3" fillId="0" borderId="22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4" fontId="2" fillId="0" borderId="16" xfId="0" applyNumberFormat="1" applyFont="1" applyFill="1" applyBorder="1" applyAlignment="1">
      <alignment horizontal="center" vertical="top"/>
    </xf>
    <xf numFmtId="4" fontId="2" fillId="0" borderId="11" xfId="0" applyNumberFormat="1" applyFont="1" applyFill="1" applyBorder="1" applyAlignment="1">
      <alignment horizontal="center" vertical="top"/>
    </xf>
    <xf numFmtId="0" fontId="29" fillId="0" borderId="18" xfId="0" applyFont="1" applyFill="1" applyBorder="1" applyAlignment="1">
      <alignment vertical="top" wrapText="1"/>
    </xf>
    <xf numFmtId="0" fontId="29" fillId="0" borderId="19" xfId="0" applyFont="1" applyFill="1" applyBorder="1" applyAlignment="1">
      <alignment vertical="top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  <xf numFmtId="49" fontId="2" fillId="0" borderId="20" xfId="0" applyNumberFormat="1" applyFont="1" applyFill="1" applyBorder="1" applyAlignment="1">
      <alignment horizontal="center" vertical="top" wrapText="1"/>
    </xf>
    <xf numFmtId="49" fontId="2" fillId="0" borderId="22" xfId="0" applyNumberFormat="1" applyFont="1" applyFill="1" applyBorder="1" applyAlignment="1">
      <alignment horizontal="center" vertical="top" wrapText="1"/>
    </xf>
    <xf numFmtId="49" fontId="2" fillId="0" borderId="12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4" fontId="2" fillId="0" borderId="21" xfId="0" applyNumberFormat="1" applyFont="1" applyFill="1" applyBorder="1" applyAlignment="1">
      <alignment horizontal="center" vertical="top" wrapText="1"/>
    </xf>
    <xf numFmtId="4" fontId="2" fillId="0" borderId="23" xfId="0" applyNumberFormat="1" applyFont="1" applyFill="1" applyBorder="1" applyAlignment="1">
      <alignment horizontal="center" vertical="top" wrapText="1"/>
    </xf>
    <xf numFmtId="4" fontId="2" fillId="0" borderId="14" xfId="0" applyNumberFormat="1" applyFont="1" applyFill="1" applyBorder="1" applyAlignment="1">
      <alignment horizontal="center" vertical="top" wrapText="1"/>
    </xf>
    <xf numFmtId="0" fontId="16" fillId="0" borderId="27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top"/>
    </xf>
    <xf numFmtId="0" fontId="16" fillId="3" borderId="34" xfId="0" applyFont="1" applyFill="1" applyBorder="1" applyAlignment="1">
      <alignment horizontal="center" vertical="top"/>
    </xf>
    <xf numFmtId="0" fontId="16" fillId="3" borderId="31" xfId="0" applyFont="1" applyFill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16" fillId="0" borderId="25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wrapText="1"/>
    </xf>
    <xf numFmtId="0" fontId="16" fillId="0" borderId="26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%20&#1055;&#1054;%20&#1052;&#1055;%20&#1057;&#1042;&#1054;&#1044;%20%20&#1087;&#1086;%20&#1082;&#1074;&#1072;&#1088;&#1090;&#1072;&#1083;&#1072;&#1084;%20202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 квартал"/>
      <sheetName val="Касса на 01.07."/>
      <sheetName val="1 квартал"/>
      <sheetName val="Касса на 01.04."/>
      <sheetName val="3 квартал"/>
      <sheetName val="касса на 01.10."/>
    </sheetNames>
    <sheetDataSet>
      <sheetData sheetId="0" refreshError="1"/>
      <sheetData sheetId="1" refreshError="1"/>
      <sheetData sheetId="2" refreshError="1"/>
      <sheetData sheetId="3">
        <row r="27">
          <cell r="D27">
            <v>5000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22"/>
  <sheetViews>
    <sheetView tabSelected="1" view="pageBreakPreview" zoomScale="60" zoomScaleNormal="100" workbookViewId="0">
      <pane ySplit="8" topLeftCell="A301" activePane="bottomLeft" state="frozen"/>
      <selection pane="bottomLeft" activeCell="K382" sqref="K382"/>
    </sheetView>
  </sheetViews>
  <sheetFormatPr defaultRowHeight="14.4"/>
  <cols>
    <col min="1" max="1" width="9.33203125" customWidth="1"/>
    <col min="2" max="2" width="31.6640625" customWidth="1"/>
    <col min="3" max="3" width="12.88671875" customWidth="1"/>
    <col min="4" max="5" width="20.44140625" customWidth="1"/>
    <col min="6" max="6" width="14.5546875" customWidth="1"/>
    <col min="7" max="7" width="46.21875" customWidth="1"/>
    <col min="8" max="8" width="16.44140625" customWidth="1"/>
    <col min="9" max="9" width="18.109375" customWidth="1"/>
    <col min="10" max="10" width="17.44140625" customWidth="1"/>
    <col min="11" max="11" width="38.5546875" customWidth="1"/>
    <col min="13" max="13" width="11.6640625" bestFit="1" customWidth="1"/>
  </cols>
  <sheetData>
    <row r="1" spans="1:11" ht="15.6">
      <c r="A1" s="1"/>
      <c r="B1" s="2"/>
      <c r="C1" s="3"/>
      <c r="D1" s="4"/>
      <c r="E1" s="5"/>
      <c r="F1" s="2"/>
      <c r="G1" s="2"/>
      <c r="H1" s="491" t="s">
        <v>0</v>
      </c>
      <c r="I1" s="491"/>
      <c r="J1" s="491"/>
    </row>
    <row r="2" spans="1:11" ht="15.6">
      <c r="A2" s="6"/>
      <c r="B2" s="7"/>
      <c r="C2" s="8"/>
      <c r="D2" s="9"/>
      <c r="E2" s="10"/>
      <c r="F2" s="7"/>
      <c r="G2" s="11"/>
      <c r="H2" s="492" t="s">
        <v>1</v>
      </c>
      <c r="I2" s="492"/>
      <c r="J2" s="492"/>
      <c r="K2" s="12"/>
    </row>
    <row r="3" spans="1:11" ht="15.6">
      <c r="A3" s="6"/>
      <c r="B3" s="7"/>
      <c r="C3" s="8"/>
      <c r="D3" s="9"/>
      <c r="E3" s="10"/>
      <c r="F3" s="7"/>
      <c r="G3" s="7"/>
      <c r="H3" s="493" t="s">
        <v>2</v>
      </c>
      <c r="I3" s="493"/>
      <c r="J3" s="493"/>
      <c r="K3" s="12"/>
    </row>
    <row r="4" spans="1:11" ht="15.6">
      <c r="A4" s="6"/>
      <c r="B4" s="7"/>
      <c r="C4" s="8"/>
      <c r="D4" s="9"/>
      <c r="E4" s="10"/>
      <c r="F4" s="7"/>
      <c r="G4" s="7"/>
      <c r="H4" s="494" t="s">
        <v>3</v>
      </c>
      <c r="I4" s="494"/>
      <c r="J4" s="494"/>
      <c r="K4" s="12"/>
    </row>
    <row r="5" spans="1:11" ht="15.6">
      <c r="A5" s="6"/>
      <c r="B5" s="7"/>
      <c r="C5" s="8"/>
      <c r="D5" s="9"/>
      <c r="E5" s="10"/>
      <c r="F5" s="7"/>
      <c r="G5" s="6"/>
      <c r="H5" s="7"/>
      <c r="I5" s="7"/>
      <c r="J5" s="13"/>
      <c r="K5" s="12"/>
    </row>
    <row r="6" spans="1:11" ht="16.2" thickBot="1">
      <c r="A6" s="495" t="s">
        <v>521</v>
      </c>
      <c r="B6" s="495"/>
      <c r="C6" s="495"/>
      <c r="D6" s="495"/>
      <c r="E6" s="495"/>
      <c r="F6" s="495"/>
      <c r="G6" s="495"/>
      <c r="H6" s="495"/>
      <c r="I6" s="495"/>
      <c r="J6" s="495"/>
      <c r="K6" s="495"/>
    </row>
    <row r="7" spans="1:11" ht="15.6">
      <c r="A7" s="496" t="s">
        <v>4</v>
      </c>
      <c r="B7" s="498" t="s">
        <v>5</v>
      </c>
      <c r="C7" s="500" t="s">
        <v>6</v>
      </c>
      <c r="D7" s="498" t="s">
        <v>7</v>
      </c>
      <c r="E7" s="498"/>
      <c r="F7" s="502" t="s">
        <v>8</v>
      </c>
      <c r="G7" s="498" t="s">
        <v>9</v>
      </c>
      <c r="H7" s="498"/>
      <c r="I7" s="498"/>
      <c r="J7" s="498"/>
      <c r="K7" s="504"/>
    </row>
    <row r="8" spans="1:11" ht="47.4" thickBot="1">
      <c r="A8" s="497"/>
      <c r="B8" s="499"/>
      <c r="C8" s="501"/>
      <c r="D8" s="187" t="s">
        <v>457</v>
      </c>
      <c r="E8" s="15" t="s">
        <v>10</v>
      </c>
      <c r="F8" s="503"/>
      <c r="G8" s="16" t="s">
        <v>11</v>
      </c>
      <c r="H8" s="188" t="s">
        <v>458</v>
      </c>
      <c r="I8" s="16" t="s">
        <v>12</v>
      </c>
      <c r="J8" s="16" t="s">
        <v>13</v>
      </c>
      <c r="K8" s="14" t="s">
        <v>14</v>
      </c>
    </row>
    <row r="9" spans="1:11" s="12" customFormat="1" ht="15.6">
      <c r="A9" s="462">
        <v>1</v>
      </c>
      <c r="B9" s="505" t="s">
        <v>483</v>
      </c>
      <c r="C9" s="351" t="s">
        <v>15</v>
      </c>
      <c r="D9" s="354">
        <v>10734.78</v>
      </c>
      <c r="E9" s="357">
        <v>5129.26</v>
      </c>
      <c r="F9" s="358">
        <f>E9/D9</f>
        <v>0.47781696504259985</v>
      </c>
      <c r="G9" s="449" t="s">
        <v>16</v>
      </c>
      <c r="H9" s="450"/>
      <c r="I9" s="450"/>
      <c r="J9" s="450"/>
      <c r="K9" s="451"/>
    </row>
    <row r="10" spans="1:11" s="12" customFormat="1" ht="48.6" customHeight="1">
      <c r="A10" s="462"/>
      <c r="B10" s="366"/>
      <c r="C10" s="352"/>
      <c r="D10" s="355"/>
      <c r="E10" s="355"/>
      <c r="F10" s="359"/>
      <c r="G10" s="17" t="s">
        <v>414</v>
      </c>
      <c r="H10" s="227">
        <v>3000</v>
      </c>
      <c r="I10" s="239">
        <v>6700</v>
      </c>
      <c r="J10" s="27">
        <f>I10/H10</f>
        <v>2.2333333333333334</v>
      </c>
      <c r="K10" s="224"/>
    </row>
    <row r="11" spans="1:11" s="12" customFormat="1" ht="48.6" customHeight="1">
      <c r="A11" s="462"/>
      <c r="B11" s="366"/>
      <c r="C11" s="352"/>
      <c r="D11" s="355"/>
      <c r="E11" s="355"/>
      <c r="F11" s="359"/>
      <c r="G11" s="17" t="s">
        <v>507</v>
      </c>
      <c r="H11" s="227">
        <v>300</v>
      </c>
      <c r="I11" s="239">
        <v>450</v>
      </c>
      <c r="J11" s="27">
        <f>I11/H11</f>
        <v>1.5</v>
      </c>
      <c r="K11" s="224"/>
    </row>
    <row r="12" spans="1:11" s="12" customFormat="1" ht="48.6" customHeight="1">
      <c r="A12" s="462"/>
      <c r="B12" s="366"/>
      <c r="C12" s="352"/>
      <c r="D12" s="355"/>
      <c r="E12" s="355"/>
      <c r="F12" s="359"/>
      <c r="G12" s="17" t="s">
        <v>436</v>
      </c>
      <c r="H12" s="227">
        <v>2000</v>
      </c>
      <c r="I12" s="239">
        <v>2100</v>
      </c>
      <c r="J12" s="27">
        <f>I12/H12</f>
        <v>1.05</v>
      </c>
      <c r="K12" s="224"/>
    </row>
    <row r="13" spans="1:11" s="12" customFormat="1" ht="48.6" customHeight="1">
      <c r="A13" s="462"/>
      <c r="B13" s="366"/>
      <c r="C13" s="353"/>
      <c r="D13" s="356"/>
      <c r="E13" s="356"/>
      <c r="F13" s="360"/>
      <c r="G13" s="17" t="s">
        <v>437</v>
      </c>
      <c r="H13" s="227">
        <v>1</v>
      </c>
      <c r="I13" s="239">
        <v>0</v>
      </c>
      <c r="J13" s="27">
        <f t="shared" ref="J13:J15" si="0">I13/H13</f>
        <v>0</v>
      </c>
      <c r="K13" s="224"/>
    </row>
    <row r="14" spans="1:11" s="12" customFormat="1" ht="52.8" customHeight="1">
      <c r="A14" s="462"/>
      <c r="B14" s="366"/>
      <c r="C14" s="361" t="s">
        <v>64</v>
      </c>
      <c r="D14" s="354">
        <v>4000</v>
      </c>
      <c r="E14" s="354">
        <v>0</v>
      </c>
      <c r="F14" s="362">
        <f>E14/D14</f>
        <v>0</v>
      </c>
      <c r="G14" s="17" t="s">
        <v>438</v>
      </c>
      <c r="H14" s="227">
        <v>1</v>
      </c>
      <c r="I14" s="239">
        <v>0</v>
      </c>
      <c r="J14" s="27">
        <f t="shared" si="0"/>
        <v>0</v>
      </c>
      <c r="K14" s="224"/>
    </row>
    <row r="15" spans="1:11" s="12" customFormat="1" ht="66.599999999999994" customHeight="1">
      <c r="A15" s="462"/>
      <c r="B15" s="366"/>
      <c r="C15" s="352"/>
      <c r="D15" s="355"/>
      <c r="E15" s="355"/>
      <c r="F15" s="359"/>
      <c r="G15" s="17" t="s">
        <v>525</v>
      </c>
      <c r="H15" s="227">
        <v>3</v>
      </c>
      <c r="I15" s="239">
        <v>0</v>
      </c>
      <c r="J15" s="27">
        <f t="shared" si="0"/>
        <v>0</v>
      </c>
      <c r="K15" s="240"/>
    </row>
    <row r="16" spans="1:11" s="12" customFormat="1" ht="37.200000000000003" customHeight="1">
      <c r="A16" s="462"/>
      <c r="B16" s="366"/>
      <c r="C16" s="352"/>
      <c r="D16" s="355"/>
      <c r="E16" s="355"/>
      <c r="F16" s="359"/>
      <c r="G16" s="407" t="s">
        <v>17</v>
      </c>
      <c r="H16" s="408"/>
      <c r="I16" s="408"/>
      <c r="J16" s="408"/>
      <c r="K16" s="409"/>
    </row>
    <row r="17" spans="1:14" s="12" customFormat="1" ht="78">
      <c r="A17" s="462"/>
      <c r="B17" s="366"/>
      <c r="C17" s="352"/>
      <c r="D17" s="355"/>
      <c r="E17" s="355"/>
      <c r="F17" s="359"/>
      <c r="G17" s="213" t="s">
        <v>18</v>
      </c>
      <c r="H17" s="227">
        <v>10</v>
      </c>
      <c r="I17" s="227">
        <v>32</v>
      </c>
      <c r="J17" s="111">
        <f>I17/H17</f>
        <v>3.2</v>
      </c>
      <c r="K17" s="227"/>
    </row>
    <row r="18" spans="1:14" s="12" customFormat="1" ht="40.200000000000003" customHeight="1">
      <c r="A18" s="462"/>
      <c r="B18" s="366"/>
      <c r="C18" s="352"/>
      <c r="D18" s="355"/>
      <c r="E18" s="355"/>
      <c r="F18" s="359"/>
      <c r="G18" s="407" t="s">
        <v>19</v>
      </c>
      <c r="H18" s="408"/>
      <c r="I18" s="408"/>
      <c r="J18" s="408"/>
      <c r="K18" s="409"/>
    </row>
    <row r="19" spans="1:14" s="12" customFormat="1" ht="31.2">
      <c r="A19" s="462"/>
      <c r="B19" s="367"/>
      <c r="C19" s="353"/>
      <c r="D19" s="356"/>
      <c r="E19" s="356"/>
      <c r="F19" s="360"/>
      <c r="G19" s="17" t="s">
        <v>20</v>
      </c>
      <c r="H19" s="227">
        <v>4</v>
      </c>
      <c r="I19" s="227">
        <v>4</v>
      </c>
      <c r="J19" s="111">
        <f>I19/H19</f>
        <v>1</v>
      </c>
      <c r="K19" s="227"/>
    </row>
    <row r="20" spans="1:14" s="12" customFormat="1" ht="15.6">
      <c r="A20" s="18"/>
      <c r="B20" s="375" t="s">
        <v>21</v>
      </c>
      <c r="C20" s="375"/>
      <c r="D20" s="139">
        <f>D9+D14</f>
        <v>14734.78</v>
      </c>
      <c r="E20" s="140">
        <f>E9+E14</f>
        <v>5129.26</v>
      </c>
      <c r="F20" s="141">
        <f>E20/D20</f>
        <v>0.34810563849612958</v>
      </c>
      <c r="G20" s="142" t="s">
        <v>22</v>
      </c>
      <c r="H20" s="143"/>
      <c r="I20" s="143"/>
      <c r="J20" s="143"/>
      <c r="K20" s="144"/>
      <c r="M20" s="128"/>
      <c r="N20" s="128"/>
    </row>
    <row r="21" spans="1:14" s="12" customFormat="1" ht="39" customHeight="1">
      <c r="A21" s="368">
        <v>2</v>
      </c>
      <c r="B21" s="365" t="s">
        <v>484</v>
      </c>
      <c r="C21" s="370" t="s">
        <v>15</v>
      </c>
      <c r="D21" s="354">
        <v>101169.94</v>
      </c>
      <c r="E21" s="354">
        <v>68539.520000000004</v>
      </c>
      <c r="F21" s="362">
        <f>E21/D21</f>
        <v>0.67746921664676285</v>
      </c>
      <c r="G21" s="472" t="s">
        <v>23</v>
      </c>
      <c r="H21" s="473"/>
      <c r="I21" s="473"/>
      <c r="J21" s="473"/>
      <c r="K21" s="474"/>
      <c r="M21" s="128"/>
      <c r="N21" s="128"/>
    </row>
    <row r="22" spans="1:14" s="12" customFormat="1" ht="62.4">
      <c r="A22" s="369"/>
      <c r="B22" s="366"/>
      <c r="C22" s="371"/>
      <c r="D22" s="356"/>
      <c r="E22" s="356"/>
      <c r="F22" s="360"/>
      <c r="G22" s="213" t="s">
        <v>24</v>
      </c>
      <c r="H22" s="205">
        <v>174062.5</v>
      </c>
      <c r="I22" s="205">
        <v>174063</v>
      </c>
      <c r="J22" s="27">
        <f>I22/H22</f>
        <v>1.0000028725314183</v>
      </c>
      <c r="K22" s="227" t="s">
        <v>480</v>
      </c>
      <c r="M22" s="129"/>
      <c r="N22" s="128"/>
    </row>
    <row r="23" spans="1:14" s="12" customFormat="1" ht="46.8">
      <c r="A23" s="369"/>
      <c r="B23" s="366"/>
      <c r="C23" s="241" t="s">
        <v>25</v>
      </c>
      <c r="D23" s="212">
        <v>5479.8</v>
      </c>
      <c r="E23" s="212">
        <v>2188.6799999999998</v>
      </c>
      <c r="F23" s="23">
        <f>E23/D23</f>
        <v>0.39940873754516582</v>
      </c>
      <c r="G23" s="213" t="s">
        <v>26</v>
      </c>
      <c r="H23" s="239">
        <v>384325</v>
      </c>
      <c r="I23" s="239">
        <v>384325</v>
      </c>
      <c r="J23" s="111">
        <f t="shared" ref="J23:J55" si="1">I23/H23</f>
        <v>1</v>
      </c>
      <c r="K23" s="227" t="s">
        <v>480</v>
      </c>
      <c r="M23" s="128"/>
      <c r="N23" s="128"/>
    </row>
    <row r="24" spans="1:14" s="12" customFormat="1" ht="31.2">
      <c r="A24" s="369"/>
      <c r="B24" s="366"/>
      <c r="C24" s="241" t="s">
        <v>27</v>
      </c>
      <c r="D24" s="212">
        <f>'[1]Касса на 01.04.'!E19</f>
        <v>0</v>
      </c>
      <c r="E24" s="225">
        <v>0</v>
      </c>
      <c r="F24" s="23">
        <v>0</v>
      </c>
      <c r="G24" s="213" t="s">
        <v>28</v>
      </c>
      <c r="H24" s="239">
        <v>1138182</v>
      </c>
      <c r="I24" s="239">
        <v>1138182</v>
      </c>
      <c r="J24" s="111">
        <f t="shared" ref="J24:J31" si="2">I24/H24</f>
        <v>1</v>
      </c>
      <c r="K24" s="227" t="s">
        <v>545</v>
      </c>
    </row>
    <row r="25" spans="1:14" s="12" customFormat="1" ht="46.8">
      <c r="A25" s="369"/>
      <c r="B25" s="366"/>
      <c r="C25" s="24"/>
      <c r="D25" s="25"/>
      <c r="E25" s="242"/>
      <c r="F25" s="23"/>
      <c r="G25" s="213" t="s">
        <v>29</v>
      </c>
      <c r="H25" s="239">
        <v>400</v>
      </c>
      <c r="I25" s="239">
        <v>375</v>
      </c>
      <c r="J25" s="111">
        <f t="shared" si="2"/>
        <v>0.9375</v>
      </c>
      <c r="K25" s="227" t="s">
        <v>480</v>
      </c>
    </row>
    <row r="26" spans="1:14" s="12" customFormat="1" ht="31.2">
      <c r="A26" s="369"/>
      <c r="B26" s="366"/>
      <c r="C26" s="416"/>
      <c r="D26" s="510"/>
      <c r="E26" s="510"/>
      <c r="F26" s="413"/>
      <c r="G26" s="213" t="s">
        <v>30</v>
      </c>
      <c r="H26" s="239">
        <v>5000</v>
      </c>
      <c r="I26" s="239">
        <v>5000</v>
      </c>
      <c r="J26" s="111">
        <f t="shared" si="2"/>
        <v>1</v>
      </c>
      <c r="K26" s="227"/>
    </row>
    <row r="27" spans="1:14" s="12" customFormat="1" ht="78" customHeight="1">
      <c r="A27" s="369"/>
      <c r="B27" s="366"/>
      <c r="C27" s="383"/>
      <c r="D27" s="490"/>
      <c r="E27" s="490"/>
      <c r="F27" s="415"/>
      <c r="G27" s="213" t="s">
        <v>31</v>
      </c>
      <c r="H27" s="239">
        <v>1</v>
      </c>
      <c r="I27" s="239">
        <v>1</v>
      </c>
      <c r="J27" s="111">
        <f t="shared" si="2"/>
        <v>1</v>
      </c>
      <c r="K27" s="227"/>
    </row>
    <row r="28" spans="1:14" s="12" customFormat="1" ht="46.8">
      <c r="A28" s="369"/>
      <c r="B28" s="366"/>
      <c r="C28" s="383"/>
      <c r="D28" s="490"/>
      <c r="E28" s="490"/>
      <c r="F28" s="243"/>
      <c r="G28" s="213" t="s">
        <v>32</v>
      </c>
      <c r="H28" s="244">
        <v>180</v>
      </c>
      <c r="I28" s="239">
        <v>52</v>
      </c>
      <c r="J28" s="111">
        <f t="shared" si="2"/>
        <v>0.28888888888888886</v>
      </c>
      <c r="K28" s="227" t="s">
        <v>519</v>
      </c>
    </row>
    <row r="29" spans="1:14" s="12" customFormat="1" ht="46.8">
      <c r="A29" s="369"/>
      <c r="B29" s="366"/>
      <c r="C29" s="383"/>
      <c r="D29" s="490"/>
      <c r="E29" s="490"/>
      <c r="F29" s="243"/>
      <c r="G29" s="213" t="s">
        <v>33</v>
      </c>
      <c r="H29" s="239">
        <v>150</v>
      </c>
      <c r="I29" s="239">
        <v>16</v>
      </c>
      <c r="J29" s="111">
        <f t="shared" si="2"/>
        <v>0.10666666666666667</v>
      </c>
      <c r="K29" s="227" t="s">
        <v>519</v>
      </c>
    </row>
    <row r="30" spans="1:14" s="12" customFormat="1" ht="98.4" customHeight="1">
      <c r="A30" s="369"/>
      <c r="B30" s="366"/>
      <c r="C30" s="383"/>
      <c r="D30" s="490"/>
      <c r="E30" s="490"/>
      <c r="F30" s="243"/>
      <c r="G30" s="213" t="s">
        <v>34</v>
      </c>
      <c r="H30" s="239">
        <v>2</v>
      </c>
      <c r="I30" s="239">
        <v>2</v>
      </c>
      <c r="J30" s="111">
        <f t="shared" si="2"/>
        <v>1</v>
      </c>
      <c r="K30" s="227"/>
    </row>
    <row r="31" spans="1:14" s="12" customFormat="1" ht="31.2">
      <c r="A31" s="369"/>
      <c r="B31" s="366"/>
      <c r="C31" s="383"/>
      <c r="D31" s="490"/>
      <c r="E31" s="490"/>
      <c r="F31" s="243"/>
      <c r="G31" s="213" t="s">
        <v>35</v>
      </c>
      <c r="H31" s="239">
        <v>1</v>
      </c>
      <c r="I31" s="239">
        <v>1</v>
      </c>
      <c r="J31" s="111">
        <f t="shared" si="2"/>
        <v>1</v>
      </c>
      <c r="K31" s="227"/>
    </row>
    <row r="32" spans="1:14" s="12" customFormat="1" ht="31.2">
      <c r="A32" s="369"/>
      <c r="B32" s="366"/>
      <c r="C32" s="383"/>
      <c r="D32" s="490"/>
      <c r="E32" s="490"/>
      <c r="F32" s="243"/>
      <c r="G32" s="213" t="s">
        <v>36</v>
      </c>
      <c r="H32" s="239">
        <v>0</v>
      </c>
      <c r="I32" s="239">
        <v>0</v>
      </c>
      <c r="J32" s="111">
        <v>0</v>
      </c>
      <c r="K32" s="227"/>
    </row>
    <row r="33" spans="1:11" s="12" customFormat="1" ht="63.6" customHeight="1">
      <c r="A33" s="369"/>
      <c r="B33" s="366"/>
      <c r="C33" s="383"/>
      <c r="D33" s="490"/>
      <c r="E33" s="490"/>
      <c r="F33" s="243"/>
      <c r="G33" s="213" t="s">
        <v>37</v>
      </c>
      <c r="H33" s="239">
        <v>10</v>
      </c>
      <c r="I33" s="239">
        <v>0</v>
      </c>
      <c r="J33" s="111">
        <f>I33/H33</f>
        <v>0</v>
      </c>
      <c r="K33" s="227" t="s">
        <v>519</v>
      </c>
    </row>
    <row r="34" spans="1:11" s="12" customFormat="1" ht="44.4" customHeight="1">
      <c r="A34" s="369"/>
      <c r="B34" s="366"/>
      <c r="C34" s="383"/>
      <c r="D34" s="490"/>
      <c r="E34" s="245"/>
      <c r="F34" s="243"/>
      <c r="G34" s="213" t="s">
        <v>546</v>
      </c>
      <c r="H34" s="239">
        <v>1</v>
      </c>
      <c r="I34" s="239">
        <v>0</v>
      </c>
      <c r="J34" s="111">
        <f>I34/H34</f>
        <v>0</v>
      </c>
      <c r="K34" s="227" t="s">
        <v>454</v>
      </c>
    </row>
    <row r="35" spans="1:11" s="12" customFormat="1" ht="46.8">
      <c r="A35" s="369"/>
      <c r="B35" s="366"/>
      <c r="C35" s="383"/>
      <c r="D35" s="490"/>
      <c r="E35" s="245"/>
      <c r="F35" s="243"/>
      <c r="G35" s="213" t="s">
        <v>547</v>
      </c>
      <c r="H35" s="239">
        <v>4</v>
      </c>
      <c r="I35" s="239">
        <v>0</v>
      </c>
      <c r="J35" s="111">
        <f>I35/H35</f>
        <v>0</v>
      </c>
      <c r="K35" s="227" t="s">
        <v>459</v>
      </c>
    </row>
    <row r="36" spans="1:11" s="12" customFormat="1" ht="54.6" customHeight="1">
      <c r="A36" s="369"/>
      <c r="B36" s="366"/>
      <c r="C36" s="383"/>
      <c r="D36" s="490"/>
      <c r="E36" s="246"/>
      <c r="F36" s="243"/>
      <c r="G36" s="213" t="s">
        <v>38</v>
      </c>
      <c r="H36" s="239">
        <v>2</v>
      </c>
      <c r="I36" s="239">
        <v>1</v>
      </c>
      <c r="J36" s="111">
        <f>I36/H36</f>
        <v>0.5</v>
      </c>
      <c r="K36" s="227" t="s">
        <v>519</v>
      </c>
    </row>
    <row r="37" spans="1:11" s="12" customFormat="1" ht="29.4" customHeight="1">
      <c r="A37" s="369"/>
      <c r="B37" s="366"/>
      <c r="C37" s="383"/>
      <c r="D37" s="247"/>
      <c r="E37" s="246"/>
      <c r="F37" s="243"/>
      <c r="G37" s="407" t="s">
        <v>39</v>
      </c>
      <c r="H37" s="408"/>
      <c r="I37" s="408"/>
      <c r="J37" s="408"/>
      <c r="K37" s="409"/>
    </row>
    <row r="38" spans="1:11" s="12" customFormat="1" ht="78">
      <c r="A38" s="369"/>
      <c r="B38" s="366"/>
      <c r="C38" s="383"/>
      <c r="D38" s="247"/>
      <c r="E38" s="246"/>
      <c r="F38" s="243"/>
      <c r="G38" s="213" t="s">
        <v>40</v>
      </c>
      <c r="H38" s="239">
        <v>13</v>
      </c>
      <c r="I38" s="239">
        <v>0</v>
      </c>
      <c r="J38" s="111">
        <v>0</v>
      </c>
      <c r="K38" s="227" t="s">
        <v>459</v>
      </c>
    </row>
    <row r="39" spans="1:11" s="12" customFormat="1" ht="46.8">
      <c r="A39" s="369"/>
      <c r="B39" s="366"/>
      <c r="C39" s="383"/>
      <c r="D39" s="247"/>
      <c r="E39" s="246"/>
      <c r="F39" s="243"/>
      <c r="G39" s="213" t="s">
        <v>41</v>
      </c>
      <c r="H39" s="244">
        <v>1000</v>
      </c>
      <c r="I39" s="244">
        <v>0</v>
      </c>
      <c r="J39" s="111">
        <f>I39/H39</f>
        <v>0</v>
      </c>
      <c r="K39" s="227" t="s">
        <v>519</v>
      </c>
    </row>
    <row r="40" spans="1:11" s="12" customFormat="1" ht="54.6" customHeight="1">
      <c r="A40" s="369"/>
      <c r="B40" s="366"/>
      <c r="C40" s="248"/>
      <c r="D40" s="490"/>
      <c r="E40" s="246"/>
      <c r="F40" s="243"/>
      <c r="G40" s="213" t="s">
        <v>42</v>
      </c>
      <c r="H40" s="239">
        <v>2</v>
      </c>
      <c r="I40" s="239">
        <v>1</v>
      </c>
      <c r="J40" s="111">
        <f>I40/H40</f>
        <v>0.5</v>
      </c>
      <c r="K40" s="227" t="s">
        <v>519</v>
      </c>
    </row>
    <row r="41" spans="1:11" s="12" customFormat="1" ht="54.6" customHeight="1">
      <c r="A41" s="369"/>
      <c r="B41" s="366"/>
      <c r="C41" s="248"/>
      <c r="D41" s="490"/>
      <c r="E41" s="246"/>
      <c r="F41" s="243"/>
      <c r="G41" s="213" t="s">
        <v>548</v>
      </c>
      <c r="H41" s="239">
        <v>7</v>
      </c>
      <c r="I41" s="239">
        <v>0</v>
      </c>
      <c r="J41" s="111">
        <f>I41/H41</f>
        <v>0</v>
      </c>
      <c r="K41" s="227" t="s">
        <v>459</v>
      </c>
    </row>
    <row r="42" spans="1:11" s="12" customFormat="1" ht="84.6" customHeight="1">
      <c r="A42" s="369"/>
      <c r="B42" s="366"/>
      <c r="C42" s="248"/>
      <c r="D42" s="490"/>
      <c r="E42" s="246"/>
      <c r="F42" s="243"/>
      <c r="G42" s="213" t="s">
        <v>482</v>
      </c>
      <c r="H42" s="239">
        <v>120</v>
      </c>
      <c r="I42" s="239">
        <v>0</v>
      </c>
      <c r="J42" s="27">
        <f>I42/H42</f>
        <v>0</v>
      </c>
      <c r="K42" s="227" t="s">
        <v>481</v>
      </c>
    </row>
    <row r="43" spans="1:11" s="12" customFormat="1" ht="34.200000000000003" customHeight="1">
      <c r="A43" s="369"/>
      <c r="B43" s="366"/>
      <c r="C43" s="248"/>
      <c r="D43" s="490"/>
      <c r="E43" s="246"/>
      <c r="F43" s="243"/>
      <c r="G43" s="407" t="s">
        <v>43</v>
      </c>
      <c r="H43" s="408"/>
      <c r="I43" s="408"/>
      <c r="J43" s="408"/>
      <c r="K43" s="409"/>
    </row>
    <row r="44" spans="1:11" s="12" customFormat="1" ht="46.8">
      <c r="A44" s="369"/>
      <c r="B44" s="366"/>
      <c r="C44" s="248"/>
      <c r="D44" s="490"/>
      <c r="E44" s="246"/>
      <c r="F44" s="243"/>
      <c r="G44" s="213" t="s">
        <v>44</v>
      </c>
      <c r="H44" s="239">
        <v>450</v>
      </c>
      <c r="I44" s="239">
        <v>450</v>
      </c>
      <c r="J44" s="111">
        <f>I44/H44</f>
        <v>1</v>
      </c>
      <c r="K44" s="227" t="s">
        <v>480</v>
      </c>
    </row>
    <row r="45" spans="1:11" s="12" customFormat="1" ht="54.6" customHeight="1">
      <c r="A45" s="369"/>
      <c r="B45" s="366"/>
      <c r="C45" s="248"/>
      <c r="D45" s="247"/>
      <c r="E45" s="246"/>
      <c r="F45" s="243"/>
      <c r="G45" s="213" t="s">
        <v>45</v>
      </c>
      <c r="H45" s="249">
        <v>187.3</v>
      </c>
      <c r="I45" s="26">
        <v>187.3</v>
      </c>
      <c r="J45" s="111">
        <f>I45/H45</f>
        <v>1</v>
      </c>
      <c r="K45" s="227" t="s">
        <v>480</v>
      </c>
    </row>
    <row r="46" spans="1:11" s="12" customFormat="1" ht="46.8">
      <c r="A46" s="369"/>
      <c r="B46" s="366"/>
      <c r="C46" s="248"/>
      <c r="D46" s="247"/>
      <c r="E46" s="246"/>
      <c r="F46" s="243"/>
      <c r="G46" s="213" t="s">
        <v>46</v>
      </c>
      <c r="H46" s="250">
        <v>5400</v>
      </c>
      <c r="I46" s="250">
        <v>5400</v>
      </c>
      <c r="J46" s="111">
        <f>I46/H46</f>
        <v>1</v>
      </c>
      <c r="K46" s="227" t="s">
        <v>480</v>
      </c>
    </row>
    <row r="47" spans="1:11" s="12" customFormat="1" ht="37.799999999999997" customHeight="1">
      <c r="A47" s="369"/>
      <c r="B47" s="366"/>
      <c r="C47" s="248"/>
      <c r="D47" s="247"/>
      <c r="E47" s="246"/>
      <c r="F47" s="243"/>
      <c r="G47" s="407" t="s">
        <v>47</v>
      </c>
      <c r="H47" s="408"/>
      <c r="I47" s="408"/>
      <c r="J47" s="408"/>
      <c r="K47" s="409"/>
    </row>
    <row r="48" spans="1:11" s="12" customFormat="1" ht="52.8" customHeight="1">
      <c r="A48" s="369"/>
      <c r="B48" s="366"/>
      <c r="C48" s="248"/>
      <c r="D48" s="247"/>
      <c r="E48" s="246"/>
      <c r="F48" s="243"/>
      <c r="G48" s="213" t="s">
        <v>48</v>
      </c>
      <c r="H48" s="239">
        <v>393112</v>
      </c>
      <c r="I48" s="239">
        <v>393112</v>
      </c>
      <c r="J48" s="111">
        <f t="shared" si="1"/>
        <v>1</v>
      </c>
      <c r="K48" s="227" t="s">
        <v>480</v>
      </c>
    </row>
    <row r="49" spans="1:11" s="12" customFormat="1" ht="46.8">
      <c r="A49" s="369"/>
      <c r="B49" s="366"/>
      <c r="C49" s="248"/>
      <c r="D49" s="247"/>
      <c r="E49" s="246"/>
      <c r="F49" s="243"/>
      <c r="G49" s="213" t="s">
        <v>49</v>
      </c>
      <c r="H49" s="227">
        <v>100</v>
      </c>
      <c r="I49" s="251">
        <v>100</v>
      </c>
      <c r="J49" s="111">
        <f t="shared" si="1"/>
        <v>1</v>
      </c>
      <c r="K49" s="227" t="s">
        <v>480</v>
      </c>
    </row>
    <row r="50" spans="1:11" s="12" customFormat="1" ht="46.8">
      <c r="A50" s="369"/>
      <c r="B50" s="366"/>
      <c r="C50" s="248"/>
      <c r="D50" s="247"/>
      <c r="E50" s="246"/>
      <c r="F50" s="243"/>
      <c r="G50" s="213" t="s">
        <v>50</v>
      </c>
      <c r="H50" s="227">
        <v>100</v>
      </c>
      <c r="I50" s="251">
        <v>100</v>
      </c>
      <c r="J50" s="111">
        <f t="shared" si="1"/>
        <v>1</v>
      </c>
      <c r="K50" s="227" t="s">
        <v>480</v>
      </c>
    </row>
    <row r="51" spans="1:11" s="12" customFormat="1" ht="46.8">
      <c r="A51" s="369"/>
      <c r="B51" s="366"/>
      <c r="C51" s="248"/>
      <c r="D51" s="247"/>
      <c r="E51" s="246"/>
      <c r="F51" s="243"/>
      <c r="G51" s="213" t="s">
        <v>51</v>
      </c>
      <c r="H51" s="227">
        <v>100</v>
      </c>
      <c r="I51" s="251">
        <v>100</v>
      </c>
      <c r="J51" s="111">
        <f t="shared" si="1"/>
        <v>1</v>
      </c>
      <c r="K51" s="227" t="s">
        <v>480</v>
      </c>
    </row>
    <row r="52" spans="1:11" s="12" customFormat="1" ht="46.8">
      <c r="A52" s="369"/>
      <c r="B52" s="366"/>
      <c r="C52" s="248"/>
      <c r="D52" s="247"/>
      <c r="E52" s="246"/>
      <c r="F52" s="243"/>
      <c r="G52" s="213" t="s">
        <v>52</v>
      </c>
      <c r="H52" s="227">
        <v>100</v>
      </c>
      <c r="I52" s="251">
        <v>100</v>
      </c>
      <c r="J52" s="111">
        <f t="shared" si="1"/>
        <v>1</v>
      </c>
      <c r="K52" s="227" t="s">
        <v>480</v>
      </c>
    </row>
    <row r="53" spans="1:11" s="12" customFormat="1" ht="46.8">
      <c r="A53" s="369"/>
      <c r="B53" s="366"/>
      <c r="C53" s="248"/>
      <c r="D53" s="247"/>
      <c r="E53" s="246"/>
      <c r="F53" s="243"/>
      <c r="G53" s="213" t="s">
        <v>53</v>
      </c>
      <c r="H53" s="227">
        <v>100</v>
      </c>
      <c r="I53" s="251">
        <v>100</v>
      </c>
      <c r="J53" s="111">
        <f t="shared" si="1"/>
        <v>1</v>
      </c>
      <c r="K53" s="227" t="s">
        <v>480</v>
      </c>
    </row>
    <row r="54" spans="1:11" s="12" customFormat="1" ht="46.8">
      <c r="A54" s="369"/>
      <c r="B54" s="366"/>
      <c r="C54" s="248"/>
      <c r="D54" s="247"/>
      <c r="E54" s="246"/>
      <c r="F54" s="243"/>
      <c r="G54" s="213" t="s">
        <v>54</v>
      </c>
      <c r="H54" s="227">
        <v>100</v>
      </c>
      <c r="I54" s="251">
        <v>100</v>
      </c>
      <c r="J54" s="111">
        <f t="shared" si="1"/>
        <v>1</v>
      </c>
      <c r="K54" s="227" t="s">
        <v>480</v>
      </c>
    </row>
    <row r="55" spans="1:11" s="12" customFormat="1" ht="46.8">
      <c r="A55" s="369"/>
      <c r="B55" s="366"/>
      <c r="C55" s="248"/>
      <c r="D55" s="247"/>
      <c r="E55" s="246"/>
      <c r="F55" s="243"/>
      <c r="G55" s="213" t="s">
        <v>55</v>
      </c>
      <c r="H55" s="239">
        <v>1380</v>
      </c>
      <c r="I55" s="251">
        <v>1380</v>
      </c>
      <c r="J55" s="111">
        <f t="shared" si="1"/>
        <v>1</v>
      </c>
      <c r="K55" s="227" t="s">
        <v>480</v>
      </c>
    </row>
    <row r="56" spans="1:11" s="12" customFormat="1" ht="45.6" customHeight="1">
      <c r="A56" s="369"/>
      <c r="B56" s="366"/>
      <c r="C56" s="248"/>
      <c r="D56" s="247"/>
      <c r="E56" s="246"/>
      <c r="F56" s="243"/>
      <c r="G56" s="407" t="s">
        <v>56</v>
      </c>
      <c r="H56" s="408"/>
      <c r="I56" s="408"/>
      <c r="J56" s="408"/>
      <c r="K56" s="409"/>
    </row>
    <row r="57" spans="1:11" s="12" customFormat="1" ht="62.4">
      <c r="A57" s="369"/>
      <c r="B57" s="366"/>
      <c r="C57" s="248"/>
      <c r="D57" s="490"/>
      <c r="E57" s="246"/>
      <c r="F57" s="243"/>
      <c r="G57" s="213" t="s">
        <v>57</v>
      </c>
      <c r="H57" s="239">
        <v>44</v>
      </c>
      <c r="I57" s="227">
        <v>0</v>
      </c>
      <c r="J57" s="111">
        <v>0</v>
      </c>
      <c r="K57" s="227" t="s">
        <v>459</v>
      </c>
    </row>
    <row r="58" spans="1:11" s="12" customFormat="1" ht="46.8">
      <c r="A58" s="369"/>
      <c r="B58" s="366"/>
      <c r="C58" s="248"/>
      <c r="D58" s="490"/>
      <c r="E58" s="246"/>
      <c r="F58" s="243"/>
      <c r="G58" s="213" t="s">
        <v>58</v>
      </c>
      <c r="H58" s="227">
        <v>16</v>
      </c>
      <c r="I58" s="227">
        <v>0</v>
      </c>
      <c r="J58" s="111">
        <v>0</v>
      </c>
      <c r="K58" s="227" t="s">
        <v>459</v>
      </c>
    </row>
    <row r="59" spans="1:11" s="12" customFormat="1" ht="57.6" customHeight="1">
      <c r="A59" s="369"/>
      <c r="B59" s="366"/>
      <c r="C59" s="248"/>
      <c r="D59" s="490"/>
      <c r="E59" s="246"/>
      <c r="F59" s="243"/>
      <c r="G59" s="213" t="s">
        <v>59</v>
      </c>
      <c r="H59" s="239">
        <v>1460</v>
      </c>
      <c r="I59" s="239">
        <v>1052</v>
      </c>
      <c r="J59" s="27">
        <f>I59/H59</f>
        <v>0.72054794520547949</v>
      </c>
      <c r="K59" s="227" t="s">
        <v>459</v>
      </c>
    </row>
    <row r="60" spans="1:11" s="12" customFormat="1" ht="88.8" customHeight="1">
      <c r="A60" s="220"/>
      <c r="B60" s="366"/>
      <c r="C60" s="248"/>
      <c r="D60" s="490"/>
      <c r="E60" s="246"/>
      <c r="F60" s="243"/>
      <c r="G60" s="213" t="s">
        <v>549</v>
      </c>
      <c r="H60" s="239">
        <v>1</v>
      </c>
      <c r="I60" s="239">
        <v>1</v>
      </c>
      <c r="J60" s="27">
        <f>I60/H60</f>
        <v>1</v>
      </c>
      <c r="K60" s="227"/>
    </row>
    <row r="61" spans="1:11" s="12" customFormat="1" ht="15.6">
      <c r="A61" s="107"/>
      <c r="B61" s="366"/>
      <c r="C61" s="248"/>
      <c r="D61" s="490"/>
      <c r="E61" s="246"/>
      <c r="F61" s="243"/>
      <c r="G61" s="194" t="s">
        <v>60</v>
      </c>
      <c r="H61" s="239"/>
      <c r="I61" s="239"/>
      <c r="J61" s="27"/>
      <c r="K61" s="227"/>
    </row>
    <row r="62" spans="1:11" s="12" customFormat="1" ht="31.2">
      <c r="A62" s="107"/>
      <c r="B62" s="367"/>
      <c r="C62" s="252"/>
      <c r="D62" s="509"/>
      <c r="E62" s="253"/>
      <c r="F62" s="233"/>
      <c r="G62" s="213" t="s">
        <v>61</v>
      </c>
      <c r="H62" s="239">
        <v>2</v>
      </c>
      <c r="I62" s="239">
        <v>0</v>
      </c>
      <c r="J62" s="111">
        <f>I62/H62</f>
        <v>0</v>
      </c>
      <c r="K62" s="227" t="s">
        <v>459</v>
      </c>
    </row>
    <row r="63" spans="1:11" s="12" customFormat="1" ht="15.6">
      <c r="A63" s="18"/>
      <c r="B63" s="375" t="s">
        <v>21</v>
      </c>
      <c r="C63" s="375"/>
      <c r="D63" s="139">
        <f>SUM(D21:D25)</f>
        <v>106649.74</v>
      </c>
      <c r="E63" s="140">
        <f>SUM(E21:E23)</f>
        <v>70728.2</v>
      </c>
      <c r="F63" s="141">
        <f>E63/D63</f>
        <v>0.66318211371166957</v>
      </c>
      <c r="G63" s="142"/>
      <c r="H63" s="145"/>
      <c r="I63" s="143"/>
      <c r="J63" s="143"/>
      <c r="K63" s="144"/>
    </row>
    <row r="64" spans="1:11" s="12" customFormat="1" ht="15.6" customHeight="1">
      <c r="A64" s="368">
        <v>3</v>
      </c>
      <c r="B64" s="376" t="s">
        <v>485</v>
      </c>
      <c r="C64" s="370" t="s">
        <v>15</v>
      </c>
      <c r="D64" s="372">
        <v>83735.62</v>
      </c>
      <c r="E64" s="373">
        <v>56984.4</v>
      </c>
      <c r="F64" s="362">
        <f>E64/D64</f>
        <v>0.68052759387223749</v>
      </c>
      <c r="G64" s="254" t="s">
        <v>62</v>
      </c>
      <c r="H64" s="255"/>
      <c r="I64" s="18"/>
      <c r="J64" s="18"/>
      <c r="K64" s="513"/>
    </row>
    <row r="65" spans="1:11" s="12" customFormat="1" ht="373.2" customHeight="1">
      <c r="A65" s="369"/>
      <c r="B65" s="377"/>
      <c r="C65" s="371"/>
      <c r="D65" s="372"/>
      <c r="E65" s="374"/>
      <c r="F65" s="360"/>
      <c r="G65" s="17" t="s">
        <v>63</v>
      </c>
      <c r="H65" s="251">
        <v>2</v>
      </c>
      <c r="I65" s="251">
        <v>1</v>
      </c>
      <c r="J65" s="111">
        <f>H65/I65</f>
        <v>2</v>
      </c>
      <c r="K65" s="514"/>
    </row>
    <row r="66" spans="1:11" s="12" customFormat="1" ht="39.6" customHeight="1">
      <c r="A66" s="369"/>
      <c r="B66" s="377"/>
      <c r="C66" s="256" t="s">
        <v>64</v>
      </c>
      <c r="D66" s="212">
        <v>132000</v>
      </c>
      <c r="E66" s="257">
        <v>63748.38</v>
      </c>
      <c r="F66" s="228">
        <f>E66/D66</f>
        <v>0.48294227272727269</v>
      </c>
      <c r="G66" s="17" t="s">
        <v>65</v>
      </c>
      <c r="H66" s="258" t="s">
        <v>432</v>
      </c>
      <c r="I66" s="244">
        <v>2.46</v>
      </c>
      <c r="J66" s="111">
        <f>I66/H66</f>
        <v>1</v>
      </c>
      <c r="K66" s="17"/>
    </row>
    <row r="67" spans="1:11" s="12" customFormat="1" ht="31.2">
      <c r="A67" s="369"/>
      <c r="B67" s="377"/>
      <c r="C67" s="515"/>
      <c r="D67" s="518"/>
      <c r="E67" s="519"/>
      <c r="F67" s="413"/>
      <c r="G67" s="230" t="s">
        <v>66</v>
      </c>
      <c r="H67" s="258" t="s">
        <v>433</v>
      </c>
      <c r="I67" s="244">
        <v>2301</v>
      </c>
      <c r="J67" s="27">
        <f>I67/H67</f>
        <v>1.534</v>
      </c>
      <c r="K67" s="17"/>
    </row>
    <row r="68" spans="1:11" s="12" customFormat="1" ht="46.8">
      <c r="A68" s="369"/>
      <c r="B68" s="377"/>
      <c r="C68" s="516"/>
      <c r="D68" s="518"/>
      <c r="E68" s="520"/>
      <c r="F68" s="415"/>
      <c r="G68" s="213" t="s">
        <v>67</v>
      </c>
      <c r="H68" s="258" t="s">
        <v>434</v>
      </c>
      <c r="I68" s="244">
        <v>2413</v>
      </c>
      <c r="J68" s="27">
        <f>I68/H68</f>
        <v>0.48259999999999997</v>
      </c>
      <c r="K68" s="17" t="s">
        <v>520</v>
      </c>
    </row>
    <row r="69" spans="1:11" s="12" customFormat="1" ht="31.2">
      <c r="A69" s="369"/>
      <c r="B69" s="377"/>
      <c r="C69" s="516"/>
      <c r="D69" s="518"/>
      <c r="E69" s="520"/>
      <c r="F69" s="415"/>
      <c r="G69" s="213" t="s">
        <v>68</v>
      </c>
      <c r="H69" s="258" t="s">
        <v>434</v>
      </c>
      <c r="I69" s="244">
        <v>5046</v>
      </c>
      <c r="J69" s="27">
        <f>I69/H69</f>
        <v>1.0092000000000001</v>
      </c>
      <c r="K69" s="17"/>
    </row>
    <row r="70" spans="1:11" s="12" customFormat="1" ht="46.8">
      <c r="A70" s="221"/>
      <c r="B70" s="378"/>
      <c r="C70" s="517"/>
      <c r="D70" s="518"/>
      <c r="E70" s="521"/>
      <c r="F70" s="414"/>
      <c r="G70" s="213" t="s">
        <v>69</v>
      </c>
      <c r="H70" s="258" t="s">
        <v>435</v>
      </c>
      <c r="I70" s="244">
        <v>196.44499999999999</v>
      </c>
      <c r="J70" s="111">
        <f>I70/H70</f>
        <v>1</v>
      </c>
      <c r="K70" s="227"/>
    </row>
    <row r="71" spans="1:11" s="12" customFormat="1" ht="15.6">
      <c r="A71" s="143"/>
      <c r="B71" s="375" t="s">
        <v>21</v>
      </c>
      <c r="C71" s="375"/>
      <c r="D71" s="139">
        <f>D64+D66</f>
        <v>215735.62</v>
      </c>
      <c r="E71" s="140">
        <f>E64+E66</f>
        <v>120732.78</v>
      </c>
      <c r="F71" s="141">
        <f>E71/D71</f>
        <v>0.55963303602807923</v>
      </c>
      <c r="G71" s="142"/>
      <c r="H71" s="143"/>
      <c r="I71" s="143"/>
      <c r="J71" s="146"/>
      <c r="K71" s="144"/>
    </row>
    <row r="72" spans="1:11" s="12" customFormat="1" ht="15.6">
      <c r="A72" s="368">
        <v>4</v>
      </c>
      <c r="B72" s="365" t="s">
        <v>70</v>
      </c>
      <c r="C72" s="361" t="s">
        <v>15</v>
      </c>
      <c r="D72" s="354">
        <v>21111.91</v>
      </c>
      <c r="E72" s="354">
        <v>13410.68</v>
      </c>
      <c r="F72" s="362">
        <f>E72/D72</f>
        <v>0.63521869882923909</v>
      </c>
      <c r="G72" s="194" t="s">
        <v>62</v>
      </c>
      <c r="H72" s="197"/>
      <c r="I72" s="112"/>
      <c r="J72" s="198"/>
      <c r="K72" s="227"/>
    </row>
    <row r="73" spans="1:11" s="12" customFormat="1" ht="85.8" customHeight="1">
      <c r="A73" s="369"/>
      <c r="B73" s="366"/>
      <c r="C73" s="352"/>
      <c r="D73" s="355"/>
      <c r="E73" s="355"/>
      <c r="F73" s="359"/>
      <c r="G73" s="213" t="s">
        <v>71</v>
      </c>
      <c r="H73" s="227">
        <v>100</v>
      </c>
      <c r="I73" s="227">
        <v>88.1</v>
      </c>
      <c r="J73" s="219">
        <f>H73/I73</f>
        <v>1.1350737797956867</v>
      </c>
      <c r="K73" s="17" t="s">
        <v>508</v>
      </c>
    </row>
    <row r="74" spans="1:11" s="12" customFormat="1" ht="46.8">
      <c r="A74" s="369"/>
      <c r="B74" s="366"/>
      <c r="C74" s="352"/>
      <c r="D74" s="355"/>
      <c r="E74" s="355"/>
      <c r="F74" s="359"/>
      <c r="G74" s="213" t="s">
        <v>72</v>
      </c>
      <c r="H74" s="227">
        <v>1</v>
      </c>
      <c r="I74" s="227">
        <v>1</v>
      </c>
      <c r="J74" s="111">
        <f>H74/I74</f>
        <v>1</v>
      </c>
      <c r="K74" s="17"/>
    </row>
    <row r="75" spans="1:11" s="12" customFormat="1" ht="15.6">
      <c r="A75" s="369"/>
      <c r="B75" s="366"/>
      <c r="C75" s="352"/>
      <c r="D75" s="355"/>
      <c r="E75" s="355"/>
      <c r="F75" s="359"/>
      <c r="G75" s="194" t="s">
        <v>73</v>
      </c>
      <c r="H75" s="227"/>
      <c r="I75" s="227"/>
      <c r="J75" s="111"/>
      <c r="K75" s="17"/>
    </row>
    <row r="76" spans="1:11" s="12" customFormat="1" ht="31.2">
      <c r="A76" s="369"/>
      <c r="B76" s="366"/>
      <c r="C76" s="352"/>
      <c r="D76" s="355"/>
      <c r="E76" s="355"/>
      <c r="F76" s="359"/>
      <c r="G76" s="213" t="s">
        <v>74</v>
      </c>
      <c r="H76" s="227">
        <v>0</v>
      </c>
      <c r="I76" s="227">
        <v>0</v>
      </c>
      <c r="J76" s="111">
        <v>1</v>
      </c>
      <c r="K76" s="17"/>
    </row>
    <row r="77" spans="1:11" s="12" customFormat="1" ht="15.6">
      <c r="A77" s="369"/>
      <c r="B77" s="366"/>
      <c r="C77" s="352"/>
      <c r="D77" s="355"/>
      <c r="E77" s="355"/>
      <c r="F77" s="359"/>
      <c r="G77" s="213" t="s">
        <v>75</v>
      </c>
      <c r="H77" s="22"/>
      <c r="I77" s="227"/>
      <c r="J77" s="111"/>
      <c r="K77" s="17"/>
    </row>
    <row r="78" spans="1:11" s="12" customFormat="1" ht="91.8" customHeight="1">
      <c r="A78" s="369"/>
      <c r="B78" s="366"/>
      <c r="C78" s="353"/>
      <c r="D78" s="356"/>
      <c r="E78" s="356"/>
      <c r="F78" s="360"/>
      <c r="G78" s="213" t="s">
        <v>76</v>
      </c>
      <c r="H78" s="227">
        <v>10</v>
      </c>
      <c r="I78" s="227">
        <v>7</v>
      </c>
      <c r="J78" s="111">
        <f>H78/I78</f>
        <v>1.4285714285714286</v>
      </c>
      <c r="K78" s="17" t="s">
        <v>508</v>
      </c>
    </row>
    <row r="79" spans="1:11" s="12" customFormat="1" ht="91.2" customHeight="1">
      <c r="A79" s="369"/>
      <c r="B79" s="366"/>
      <c r="C79" s="259" t="s">
        <v>64</v>
      </c>
      <c r="D79" s="212">
        <v>3854.67</v>
      </c>
      <c r="E79" s="212">
        <v>1493.5</v>
      </c>
      <c r="F79" s="23">
        <f>E79/D79</f>
        <v>0.38745210355231446</v>
      </c>
      <c r="G79" s="213" t="s">
        <v>77</v>
      </c>
      <c r="H79" s="227">
        <v>6</v>
      </c>
      <c r="I79" s="227">
        <v>6</v>
      </c>
      <c r="J79" s="111">
        <f>H79/I79</f>
        <v>1</v>
      </c>
      <c r="K79" s="17"/>
    </row>
    <row r="80" spans="1:11" s="12" customFormat="1" ht="15.6">
      <c r="A80" s="369"/>
      <c r="B80" s="366"/>
      <c r="C80" s="361"/>
      <c r="D80" s="354"/>
      <c r="E80" s="354"/>
      <c r="F80" s="362"/>
      <c r="G80" s="194" t="s">
        <v>78</v>
      </c>
      <c r="H80" s="227"/>
      <c r="I80" s="227"/>
      <c r="J80" s="111"/>
      <c r="K80" s="17"/>
    </row>
    <row r="81" spans="1:11" s="12" customFormat="1" ht="46.8">
      <c r="A81" s="369"/>
      <c r="B81" s="366"/>
      <c r="C81" s="382"/>
      <c r="D81" s="355"/>
      <c r="E81" s="355"/>
      <c r="F81" s="359"/>
      <c r="G81" s="213" t="s">
        <v>552</v>
      </c>
      <c r="H81" s="227">
        <v>0</v>
      </c>
      <c r="I81" s="227">
        <v>0</v>
      </c>
      <c r="J81" s="111">
        <v>1</v>
      </c>
      <c r="K81" s="227"/>
    </row>
    <row r="82" spans="1:11" s="12" customFormat="1" ht="31.2">
      <c r="A82" s="369"/>
      <c r="B82" s="366"/>
      <c r="C82" s="382"/>
      <c r="D82" s="355"/>
      <c r="E82" s="355"/>
      <c r="F82" s="359"/>
      <c r="G82" s="213" t="s">
        <v>79</v>
      </c>
      <c r="H82" s="227">
        <v>30</v>
      </c>
      <c r="I82" s="227">
        <v>34</v>
      </c>
      <c r="J82" s="111">
        <f>I82/H82</f>
        <v>1.1333333333333333</v>
      </c>
      <c r="K82" s="227"/>
    </row>
    <row r="83" spans="1:11" s="12" customFormat="1" ht="78">
      <c r="A83" s="369"/>
      <c r="B83" s="366"/>
      <c r="C83" s="382"/>
      <c r="D83" s="355"/>
      <c r="E83" s="355"/>
      <c r="F83" s="359"/>
      <c r="G83" s="213" t="s">
        <v>80</v>
      </c>
      <c r="H83" s="227">
        <v>35</v>
      </c>
      <c r="I83" s="227">
        <v>35</v>
      </c>
      <c r="J83" s="111">
        <f>I83/H83</f>
        <v>1</v>
      </c>
      <c r="K83" s="227"/>
    </row>
    <row r="84" spans="1:11" s="12" customFormat="1" ht="62.4">
      <c r="A84" s="369"/>
      <c r="B84" s="366"/>
      <c r="C84" s="382"/>
      <c r="D84" s="355"/>
      <c r="E84" s="355"/>
      <c r="F84" s="359"/>
      <c r="G84" s="213" t="s">
        <v>81</v>
      </c>
      <c r="H84" s="227">
        <v>2</v>
      </c>
      <c r="I84" s="227">
        <v>2</v>
      </c>
      <c r="J84" s="111">
        <f>I84/H84</f>
        <v>1</v>
      </c>
      <c r="K84" s="227"/>
    </row>
    <row r="85" spans="1:11" s="12" customFormat="1" ht="15.6">
      <c r="A85" s="369"/>
      <c r="B85" s="366"/>
      <c r="C85" s="382"/>
      <c r="D85" s="355"/>
      <c r="E85" s="355"/>
      <c r="F85" s="359"/>
      <c r="G85" s="194" t="s">
        <v>82</v>
      </c>
      <c r="H85" s="227"/>
      <c r="I85" s="227"/>
      <c r="J85" s="111"/>
      <c r="K85" s="227"/>
    </row>
    <row r="86" spans="1:11" s="12" customFormat="1" ht="60" customHeight="1">
      <c r="A86" s="369"/>
      <c r="B86" s="366"/>
      <c r="C86" s="382"/>
      <c r="D86" s="355"/>
      <c r="E86" s="355"/>
      <c r="F86" s="359"/>
      <c r="G86" s="213" t="s">
        <v>83</v>
      </c>
      <c r="H86" s="227">
        <v>190</v>
      </c>
      <c r="I86" s="227">
        <v>186</v>
      </c>
      <c r="J86" s="27">
        <f>H86/I86</f>
        <v>1.021505376344086</v>
      </c>
      <c r="K86" s="17" t="s">
        <v>510</v>
      </c>
    </row>
    <row r="87" spans="1:11" s="12" customFormat="1" ht="39" customHeight="1">
      <c r="A87" s="369"/>
      <c r="B87" s="366"/>
      <c r="C87" s="382"/>
      <c r="D87" s="355"/>
      <c r="E87" s="355"/>
      <c r="F87" s="359"/>
      <c r="G87" s="213" t="s">
        <v>84</v>
      </c>
      <c r="H87" s="227">
        <v>437</v>
      </c>
      <c r="I87" s="227">
        <v>521</v>
      </c>
      <c r="J87" s="27">
        <f>I87/H87</f>
        <v>1.1922196796338673</v>
      </c>
      <c r="K87" s="227"/>
    </row>
    <row r="88" spans="1:11" s="12" customFormat="1" ht="31.2">
      <c r="A88" s="369"/>
      <c r="B88" s="366"/>
      <c r="C88" s="382"/>
      <c r="D88" s="355"/>
      <c r="E88" s="355"/>
      <c r="F88" s="359"/>
      <c r="G88" s="195" t="s">
        <v>85</v>
      </c>
      <c r="H88" s="227">
        <v>5470</v>
      </c>
      <c r="I88" s="227">
        <v>7141</v>
      </c>
      <c r="J88" s="27">
        <f>I88/H88</f>
        <v>1.3054844606946983</v>
      </c>
      <c r="K88" s="227"/>
    </row>
    <row r="89" spans="1:11" s="12" customFormat="1" ht="15.6">
      <c r="A89" s="369"/>
      <c r="B89" s="366"/>
      <c r="C89" s="382"/>
      <c r="D89" s="355"/>
      <c r="E89" s="355"/>
      <c r="F89" s="359"/>
      <c r="G89" s="196" t="s">
        <v>60</v>
      </c>
      <c r="H89" s="22"/>
      <c r="I89" s="227"/>
      <c r="J89" s="27"/>
      <c r="K89" s="227"/>
    </row>
    <row r="90" spans="1:11" s="12" customFormat="1" ht="62.4">
      <c r="A90" s="369"/>
      <c r="B90" s="366"/>
      <c r="C90" s="382"/>
      <c r="D90" s="355"/>
      <c r="E90" s="355"/>
      <c r="F90" s="359"/>
      <c r="G90" s="195" t="s">
        <v>86</v>
      </c>
      <c r="H90" s="227">
        <v>100</v>
      </c>
      <c r="I90" s="227">
        <v>100</v>
      </c>
      <c r="J90" s="27">
        <v>1</v>
      </c>
      <c r="K90" s="227"/>
    </row>
    <row r="91" spans="1:11" s="12" customFormat="1" ht="78">
      <c r="A91" s="369"/>
      <c r="B91" s="366"/>
      <c r="C91" s="382"/>
      <c r="D91" s="355"/>
      <c r="E91" s="355"/>
      <c r="F91" s="359"/>
      <c r="G91" s="195" t="s">
        <v>87</v>
      </c>
      <c r="H91" s="227">
        <v>100</v>
      </c>
      <c r="I91" s="227">
        <v>100</v>
      </c>
      <c r="J91" s="27">
        <v>1</v>
      </c>
      <c r="K91" s="227"/>
    </row>
    <row r="92" spans="1:11" s="12" customFormat="1" ht="62.4">
      <c r="A92" s="369"/>
      <c r="B92" s="366"/>
      <c r="C92" s="382"/>
      <c r="D92" s="355"/>
      <c r="E92" s="355"/>
      <c r="F92" s="359"/>
      <c r="G92" s="195" t="s">
        <v>88</v>
      </c>
      <c r="H92" s="227">
        <v>10</v>
      </c>
      <c r="I92" s="227">
        <v>10</v>
      </c>
      <c r="J92" s="27">
        <f>I92/H92</f>
        <v>1</v>
      </c>
      <c r="K92" s="227"/>
    </row>
    <row r="93" spans="1:11" s="12" customFormat="1" ht="83.4" customHeight="1">
      <c r="A93" s="369"/>
      <c r="B93" s="366"/>
      <c r="C93" s="382"/>
      <c r="D93" s="355"/>
      <c r="E93" s="355"/>
      <c r="F93" s="359"/>
      <c r="G93" s="195" t="s">
        <v>89</v>
      </c>
      <c r="H93" s="227">
        <v>0</v>
      </c>
      <c r="I93" s="227">
        <v>0</v>
      </c>
      <c r="J93" s="27">
        <v>1</v>
      </c>
      <c r="K93" s="227"/>
    </row>
    <row r="94" spans="1:11" s="12" customFormat="1" ht="42" customHeight="1">
      <c r="A94" s="369"/>
      <c r="B94" s="366"/>
      <c r="C94" s="382"/>
      <c r="D94" s="355"/>
      <c r="E94" s="355"/>
      <c r="F94" s="359"/>
      <c r="G94" s="195" t="s">
        <v>90</v>
      </c>
      <c r="H94" s="227">
        <v>12</v>
      </c>
      <c r="I94" s="227">
        <v>9</v>
      </c>
      <c r="J94" s="27">
        <f>I94/H94</f>
        <v>0.75</v>
      </c>
      <c r="K94" s="227" t="s">
        <v>511</v>
      </c>
    </row>
    <row r="95" spans="1:11" s="12" customFormat="1" ht="93.6">
      <c r="A95" s="369"/>
      <c r="B95" s="366"/>
      <c r="C95" s="382"/>
      <c r="D95" s="355"/>
      <c r="E95" s="355"/>
      <c r="F95" s="359"/>
      <c r="G95" s="195" t="s">
        <v>91</v>
      </c>
      <c r="H95" s="227">
        <v>5</v>
      </c>
      <c r="I95" s="227">
        <v>5</v>
      </c>
      <c r="J95" s="27">
        <v>1</v>
      </c>
      <c r="K95" s="227"/>
    </row>
    <row r="96" spans="1:11" s="12" customFormat="1" ht="93.6">
      <c r="A96" s="369"/>
      <c r="B96" s="366"/>
      <c r="C96" s="382"/>
      <c r="D96" s="355"/>
      <c r="E96" s="355"/>
      <c r="F96" s="359"/>
      <c r="G96" s="195" t="s">
        <v>92</v>
      </c>
      <c r="H96" s="227">
        <v>5</v>
      </c>
      <c r="I96" s="227">
        <v>5</v>
      </c>
      <c r="J96" s="27">
        <v>1</v>
      </c>
      <c r="K96" s="227"/>
    </row>
    <row r="97" spans="1:11" s="12" customFormat="1" ht="62.4">
      <c r="A97" s="369"/>
      <c r="B97" s="366"/>
      <c r="C97" s="382"/>
      <c r="D97" s="355"/>
      <c r="E97" s="355"/>
      <c r="F97" s="359"/>
      <c r="G97" s="195" t="s">
        <v>93</v>
      </c>
      <c r="H97" s="227">
        <v>5</v>
      </c>
      <c r="I97" s="227">
        <v>5</v>
      </c>
      <c r="J97" s="27">
        <v>1</v>
      </c>
      <c r="K97" s="227"/>
    </row>
    <row r="98" spans="1:11" s="12" customFormat="1" ht="15.6">
      <c r="A98" s="369"/>
      <c r="B98" s="366"/>
      <c r="C98" s="382"/>
      <c r="D98" s="355"/>
      <c r="E98" s="355"/>
      <c r="F98" s="359"/>
      <c r="G98" s="196" t="s">
        <v>94</v>
      </c>
      <c r="H98" s="22"/>
      <c r="I98" s="227"/>
      <c r="J98" s="27"/>
      <c r="K98" s="227"/>
    </row>
    <row r="99" spans="1:11" s="12" customFormat="1" ht="46.8">
      <c r="A99" s="369"/>
      <c r="B99" s="366"/>
      <c r="C99" s="382"/>
      <c r="D99" s="355"/>
      <c r="E99" s="355"/>
      <c r="F99" s="359"/>
      <c r="G99" s="195" t="s">
        <v>95</v>
      </c>
      <c r="H99" s="227">
        <v>20</v>
      </c>
      <c r="I99" s="227">
        <v>20</v>
      </c>
      <c r="J99" s="27">
        <v>1</v>
      </c>
      <c r="K99" s="227"/>
    </row>
    <row r="100" spans="1:11" s="12" customFormat="1" ht="38.4" customHeight="1">
      <c r="A100" s="369"/>
      <c r="B100" s="366"/>
      <c r="C100" s="382"/>
      <c r="D100" s="355"/>
      <c r="E100" s="355"/>
      <c r="F100" s="359"/>
      <c r="G100" s="195" t="s">
        <v>96</v>
      </c>
      <c r="H100" s="227">
        <v>16</v>
      </c>
      <c r="I100" s="227">
        <v>16</v>
      </c>
      <c r="J100" s="27">
        <f>I100/H100</f>
        <v>1</v>
      </c>
      <c r="K100" s="227"/>
    </row>
    <row r="101" spans="1:11" s="12" customFormat="1" ht="31.2">
      <c r="A101" s="369"/>
      <c r="B101" s="366"/>
      <c r="C101" s="382"/>
      <c r="D101" s="355"/>
      <c r="E101" s="355"/>
      <c r="F101" s="359"/>
      <c r="G101" s="195" t="s">
        <v>97</v>
      </c>
      <c r="H101" s="227">
        <v>125</v>
      </c>
      <c r="I101" s="227">
        <v>125</v>
      </c>
      <c r="J101" s="27">
        <f>I101/H101</f>
        <v>1</v>
      </c>
      <c r="K101" s="227"/>
    </row>
    <row r="102" spans="1:11" s="12" customFormat="1" ht="15.6">
      <c r="A102" s="369"/>
      <c r="B102" s="366"/>
      <c r="C102" s="382"/>
      <c r="D102" s="355"/>
      <c r="E102" s="355"/>
      <c r="F102" s="359"/>
      <c r="G102" s="196" t="s">
        <v>98</v>
      </c>
      <c r="H102" s="227"/>
      <c r="I102" s="227"/>
      <c r="J102" s="27"/>
      <c r="K102" s="227"/>
    </row>
    <row r="103" spans="1:11" s="12" customFormat="1" ht="55.2" customHeight="1">
      <c r="A103" s="369"/>
      <c r="B103" s="366"/>
      <c r="C103" s="382"/>
      <c r="D103" s="355"/>
      <c r="E103" s="355"/>
      <c r="F103" s="359"/>
      <c r="G103" s="195" t="s">
        <v>99</v>
      </c>
      <c r="H103" s="227">
        <v>91</v>
      </c>
      <c r="I103" s="227">
        <v>91</v>
      </c>
      <c r="J103" s="27">
        <f>I103/H103</f>
        <v>1</v>
      </c>
      <c r="K103" s="227"/>
    </row>
    <row r="104" spans="1:11" s="12" customFormat="1" ht="54.6" customHeight="1">
      <c r="A104" s="369"/>
      <c r="B104" s="366"/>
      <c r="C104" s="382"/>
      <c r="D104" s="355"/>
      <c r="E104" s="355"/>
      <c r="F104" s="359"/>
      <c r="G104" s="195" t="s">
        <v>100</v>
      </c>
      <c r="H104" s="227">
        <v>100</v>
      </c>
      <c r="I104" s="227">
        <v>100</v>
      </c>
      <c r="J104" s="27">
        <v>1</v>
      </c>
      <c r="K104" s="227"/>
    </row>
    <row r="105" spans="1:11" s="12" customFormat="1" ht="46.8">
      <c r="A105" s="369"/>
      <c r="B105" s="366"/>
      <c r="C105" s="382"/>
      <c r="D105" s="355"/>
      <c r="E105" s="355"/>
      <c r="F105" s="359"/>
      <c r="G105" s="195" t="s">
        <v>101</v>
      </c>
      <c r="H105" s="227">
        <v>0</v>
      </c>
      <c r="I105" s="227">
        <v>0</v>
      </c>
      <c r="J105" s="27">
        <v>1</v>
      </c>
      <c r="K105" s="227"/>
    </row>
    <row r="106" spans="1:11" s="12" customFormat="1" ht="31.2">
      <c r="A106" s="369"/>
      <c r="B106" s="366"/>
      <c r="C106" s="382"/>
      <c r="D106" s="355"/>
      <c r="E106" s="355"/>
      <c r="F106" s="359"/>
      <c r="G106" s="195" t="s">
        <v>102</v>
      </c>
      <c r="H106" s="227">
        <v>0</v>
      </c>
      <c r="I106" s="227">
        <v>0</v>
      </c>
      <c r="J106" s="27">
        <v>1</v>
      </c>
      <c r="K106" s="199"/>
    </row>
    <row r="107" spans="1:11" s="12" customFormat="1" ht="190.8" customHeight="1">
      <c r="A107" s="369"/>
      <c r="B107" s="366"/>
      <c r="C107" s="382"/>
      <c r="D107" s="355"/>
      <c r="E107" s="355"/>
      <c r="F107" s="359"/>
      <c r="G107" s="195" t="s">
        <v>103</v>
      </c>
      <c r="H107" s="227">
        <v>65</v>
      </c>
      <c r="I107" s="227">
        <v>65</v>
      </c>
      <c r="J107" s="27">
        <f>I107/H107</f>
        <v>1</v>
      </c>
      <c r="K107" s="227"/>
    </row>
    <row r="108" spans="1:11" s="12" customFormat="1" ht="15.6">
      <c r="A108" s="369"/>
      <c r="B108" s="366"/>
      <c r="C108" s="382"/>
      <c r="D108" s="355"/>
      <c r="E108" s="355"/>
      <c r="F108" s="359"/>
      <c r="G108" s="196" t="s">
        <v>104</v>
      </c>
      <c r="H108" s="22"/>
      <c r="I108" s="227"/>
      <c r="J108" s="27"/>
      <c r="K108" s="227"/>
    </row>
    <row r="109" spans="1:11" s="12" customFormat="1" ht="51.6" customHeight="1">
      <c r="A109" s="369"/>
      <c r="B109" s="366"/>
      <c r="C109" s="382"/>
      <c r="D109" s="355"/>
      <c r="E109" s="355"/>
      <c r="F109" s="359"/>
      <c r="G109" s="195" t="s">
        <v>105</v>
      </c>
      <c r="H109" s="227">
        <v>130</v>
      </c>
      <c r="I109" s="227">
        <v>113</v>
      </c>
      <c r="J109" s="27">
        <f>I109/H109</f>
        <v>0.86923076923076925</v>
      </c>
      <c r="K109" s="227" t="s">
        <v>459</v>
      </c>
    </row>
    <row r="110" spans="1:11" s="12" customFormat="1" ht="31.2">
      <c r="A110" s="369"/>
      <c r="B110" s="366"/>
      <c r="C110" s="382"/>
      <c r="D110" s="355"/>
      <c r="E110" s="355"/>
      <c r="F110" s="359"/>
      <c r="G110" s="195" t="s">
        <v>512</v>
      </c>
      <c r="H110" s="227">
        <v>28</v>
      </c>
      <c r="I110" s="227">
        <v>15</v>
      </c>
      <c r="J110" s="27">
        <f>I110/H110</f>
        <v>0.5357142857142857</v>
      </c>
      <c r="K110" s="227" t="s">
        <v>459</v>
      </c>
    </row>
    <row r="111" spans="1:11" s="12" customFormat="1" ht="15.6">
      <c r="A111" s="369"/>
      <c r="B111" s="366"/>
      <c r="C111" s="352"/>
      <c r="D111" s="355"/>
      <c r="E111" s="355"/>
      <c r="F111" s="359"/>
      <c r="G111" s="196" t="s">
        <v>106</v>
      </c>
      <c r="H111" s="227"/>
      <c r="I111" s="227"/>
      <c r="J111" s="27"/>
      <c r="K111" s="227"/>
    </row>
    <row r="112" spans="1:11" s="12" customFormat="1" ht="42" customHeight="1">
      <c r="A112" s="369"/>
      <c r="B112" s="366"/>
      <c r="C112" s="382"/>
      <c r="D112" s="355"/>
      <c r="E112" s="355"/>
      <c r="F112" s="359"/>
      <c r="G112" s="195" t="s">
        <v>107</v>
      </c>
      <c r="H112" s="227">
        <v>600</v>
      </c>
      <c r="I112" s="227">
        <v>600</v>
      </c>
      <c r="J112" s="27">
        <f>I112/H112</f>
        <v>1</v>
      </c>
      <c r="K112" s="227"/>
    </row>
    <row r="113" spans="1:11" s="12" customFormat="1" ht="31.2">
      <c r="A113" s="369"/>
      <c r="B113" s="366"/>
      <c r="C113" s="382"/>
      <c r="D113" s="355"/>
      <c r="E113" s="355"/>
      <c r="F113" s="359"/>
      <c r="G113" s="195" t="s">
        <v>108</v>
      </c>
      <c r="H113" s="227">
        <v>63.2</v>
      </c>
      <c r="I113" s="227">
        <v>63.2</v>
      </c>
      <c r="J113" s="27">
        <f>I113/H113</f>
        <v>1</v>
      </c>
      <c r="K113" s="227"/>
    </row>
    <row r="114" spans="1:11" s="12" customFormat="1" ht="46.8">
      <c r="A114" s="369"/>
      <c r="B114" s="366"/>
      <c r="C114" s="382"/>
      <c r="D114" s="355"/>
      <c r="E114" s="355"/>
      <c r="F114" s="359"/>
      <c r="G114" s="195" t="s">
        <v>109</v>
      </c>
      <c r="H114" s="227">
        <v>29.9</v>
      </c>
      <c r="I114" s="205">
        <v>29.9</v>
      </c>
      <c r="J114" s="27">
        <f>I114/H114</f>
        <v>1</v>
      </c>
      <c r="K114" s="227"/>
    </row>
    <row r="115" spans="1:11" s="12" customFormat="1" ht="73.2" customHeight="1">
      <c r="A115" s="369"/>
      <c r="B115" s="366"/>
      <c r="C115" s="382"/>
      <c r="D115" s="355"/>
      <c r="E115" s="355"/>
      <c r="F115" s="359"/>
      <c r="G115" s="195" t="s">
        <v>110</v>
      </c>
      <c r="H115" s="227">
        <v>315</v>
      </c>
      <c r="I115" s="227">
        <v>125</v>
      </c>
      <c r="J115" s="27">
        <f>I115/H115</f>
        <v>0.3968253968253968</v>
      </c>
      <c r="K115" s="227" t="s">
        <v>509</v>
      </c>
    </row>
    <row r="116" spans="1:11" s="12" customFormat="1" ht="15.6">
      <c r="A116" s="369"/>
      <c r="B116" s="366"/>
      <c r="C116" s="382"/>
      <c r="D116" s="355"/>
      <c r="E116" s="355"/>
      <c r="F116" s="359"/>
      <c r="G116" s="196" t="s">
        <v>111</v>
      </c>
      <c r="H116" s="227"/>
      <c r="I116" s="227"/>
      <c r="J116" s="27"/>
      <c r="K116" s="227"/>
    </row>
    <row r="117" spans="1:11" s="12" customFormat="1" ht="54" customHeight="1">
      <c r="A117" s="369"/>
      <c r="B117" s="366"/>
      <c r="C117" s="382"/>
      <c r="D117" s="355"/>
      <c r="E117" s="355"/>
      <c r="F117" s="359"/>
      <c r="G117" s="195" t="s">
        <v>112</v>
      </c>
      <c r="H117" s="227">
        <v>0</v>
      </c>
      <c r="I117" s="227">
        <v>0</v>
      </c>
      <c r="J117" s="27">
        <v>1</v>
      </c>
      <c r="K117" s="227"/>
    </row>
    <row r="118" spans="1:11" s="12" customFormat="1" ht="99.6" customHeight="1">
      <c r="A118" s="379"/>
      <c r="B118" s="367"/>
      <c r="C118" s="402"/>
      <c r="D118" s="356"/>
      <c r="E118" s="356"/>
      <c r="F118" s="360"/>
      <c r="G118" s="195" t="s">
        <v>113</v>
      </c>
      <c r="H118" s="227">
        <v>0</v>
      </c>
      <c r="I118" s="227">
        <v>0</v>
      </c>
      <c r="J118" s="27">
        <v>1</v>
      </c>
      <c r="K118" s="227"/>
    </row>
    <row r="119" spans="1:11" s="12" customFormat="1" ht="24.6" customHeight="1">
      <c r="A119" s="18"/>
      <c r="B119" s="375" t="s">
        <v>21</v>
      </c>
      <c r="C119" s="375"/>
      <c r="D119" s="139">
        <f>SUM(D72:D79)</f>
        <v>24966.58</v>
      </c>
      <c r="E119" s="140">
        <f>SUM(E72:E79)</f>
        <v>14904.18</v>
      </c>
      <c r="F119" s="141">
        <f>E119/D119</f>
        <v>0.5969652231102538</v>
      </c>
      <c r="G119" s="142"/>
      <c r="H119" s="143"/>
      <c r="I119" s="143"/>
      <c r="J119" s="143"/>
      <c r="K119" s="144"/>
    </row>
    <row r="120" spans="1:11" s="12" customFormat="1" ht="33" customHeight="1">
      <c r="A120" s="368">
        <v>5</v>
      </c>
      <c r="B120" s="376" t="s">
        <v>486</v>
      </c>
      <c r="C120" s="370" t="s">
        <v>15</v>
      </c>
      <c r="D120" s="372">
        <v>4000</v>
      </c>
      <c r="E120" s="373">
        <v>3853.35</v>
      </c>
      <c r="F120" s="362">
        <f>E120/D120</f>
        <v>0.96333749999999996</v>
      </c>
      <c r="G120" s="431" t="s">
        <v>114</v>
      </c>
      <c r="H120" s="432"/>
      <c r="I120" s="432"/>
      <c r="J120" s="432"/>
      <c r="K120" s="433"/>
    </row>
    <row r="121" spans="1:11" s="12" customFormat="1" ht="11.4" hidden="1" customHeight="1">
      <c r="A121" s="369"/>
      <c r="B121" s="377"/>
      <c r="C121" s="371"/>
      <c r="D121" s="372"/>
      <c r="E121" s="374"/>
      <c r="F121" s="360"/>
      <c r="G121" s="461" t="s">
        <v>115</v>
      </c>
      <c r="H121" s="487">
        <v>12</v>
      </c>
      <c r="I121" s="368">
        <v>13</v>
      </c>
      <c r="J121" s="413">
        <f>I121/H121</f>
        <v>1.0833333333333333</v>
      </c>
      <c r="K121" s="368"/>
    </row>
    <row r="122" spans="1:11" s="12" customFormat="1" ht="25.8" customHeight="1">
      <c r="A122" s="28"/>
      <c r="B122" s="377"/>
      <c r="C122" s="241" t="s">
        <v>64</v>
      </c>
      <c r="D122" s="260" t="s">
        <v>430</v>
      </c>
      <c r="E122" s="261">
        <v>4682.62</v>
      </c>
      <c r="F122" s="23">
        <f>E122/D122</f>
        <v>0.99549725753645979</v>
      </c>
      <c r="G122" s="461"/>
      <c r="H122" s="488"/>
      <c r="I122" s="382"/>
      <c r="J122" s="382"/>
      <c r="K122" s="382"/>
    </row>
    <row r="123" spans="1:11" s="12" customFormat="1" ht="28.2" customHeight="1">
      <c r="A123" s="29"/>
      <c r="B123" s="378"/>
      <c r="C123" s="241" t="s">
        <v>27</v>
      </c>
      <c r="D123" s="262">
        <v>1217.43</v>
      </c>
      <c r="E123" s="261">
        <v>1211.95</v>
      </c>
      <c r="F123" s="23">
        <f>E123/D123</f>
        <v>0.99549871450514604</v>
      </c>
      <c r="G123" s="461"/>
      <c r="H123" s="489"/>
      <c r="I123" s="402"/>
      <c r="J123" s="402"/>
      <c r="K123" s="402"/>
    </row>
    <row r="124" spans="1:11" s="12" customFormat="1" ht="26.4" customHeight="1">
      <c r="A124" s="18"/>
      <c r="B124" s="375" t="s">
        <v>21</v>
      </c>
      <c r="C124" s="375"/>
      <c r="D124" s="139">
        <f>SUM(D120+D122+D123)</f>
        <v>9921.23</v>
      </c>
      <c r="E124" s="147">
        <f>SUM(E120:E123)</f>
        <v>9747.92</v>
      </c>
      <c r="F124" s="141">
        <f>E124/D124</f>
        <v>0.98253139983651228</v>
      </c>
      <c r="G124" s="142"/>
      <c r="H124" s="143"/>
      <c r="I124" s="143"/>
      <c r="J124" s="143"/>
      <c r="K124" s="144"/>
    </row>
    <row r="125" spans="1:11" s="12" customFormat="1" ht="27" customHeight="1">
      <c r="A125" s="368">
        <v>6</v>
      </c>
      <c r="B125" s="365" t="s">
        <v>487</v>
      </c>
      <c r="C125" s="370" t="s">
        <v>15</v>
      </c>
      <c r="D125" s="372">
        <v>9656.4699999999993</v>
      </c>
      <c r="E125" s="373">
        <v>3129.64</v>
      </c>
      <c r="F125" s="362">
        <f>E125/D125</f>
        <v>0.32409772929445235</v>
      </c>
      <c r="G125" s="472" t="s">
        <v>116</v>
      </c>
      <c r="H125" s="473"/>
      <c r="I125" s="473"/>
      <c r="J125" s="473"/>
      <c r="K125" s="474"/>
    </row>
    <row r="126" spans="1:11" s="12" customFormat="1" ht="32.4" customHeight="1">
      <c r="A126" s="369"/>
      <c r="B126" s="366"/>
      <c r="C126" s="485"/>
      <c r="D126" s="372"/>
      <c r="E126" s="486"/>
      <c r="F126" s="359"/>
      <c r="G126" s="213" t="s">
        <v>117</v>
      </c>
      <c r="H126" s="239">
        <v>17200</v>
      </c>
      <c r="I126" s="239">
        <v>9721</v>
      </c>
      <c r="J126" s="27">
        <f>I126/H126</f>
        <v>0.56517441860465112</v>
      </c>
      <c r="K126" s="227" t="s">
        <v>454</v>
      </c>
    </row>
    <row r="127" spans="1:11" s="12" customFormat="1" ht="24" customHeight="1">
      <c r="A127" s="369"/>
      <c r="B127" s="366"/>
      <c r="C127" s="371"/>
      <c r="D127" s="372"/>
      <c r="E127" s="374"/>
      <c r="F127" s="360"/>
      <c r="G127" s="407" t="s">
        <v>118</v>
      </c>
      <c r="H127" s="408"/>
      <c r="I127" s="408"/>
      <c r="J127" s="408"/>
      <c r="K127" s="409"/>
    </row>
    <row r="128" spans="1:11" s="12" customFormat="1" ht="36.6" customHeight="1">
      <c r="A128" s="379"/>
      <c r="B128" s="367"/>
      <c r="C128" s="241" t="s">
        <v>64</v>
      </c>
      <c r="D128" s="212">
        <v>415645.1</v>
      </c>
      <c r="E128" s="225">
        <v>94871.28</v>
      </c>
      <c r="F128" s="23">
        <f>E128/D128</f>
        <v>0.22825068790658185</v>
      </c>
      <c r="G128" s="213" t="s">
        <v>119</v>
      </c>
      <c r="H128" s="239">
        <v>4</v>
      </c>
      <c r="I128" s="205">
        <v>0</v>
      </c>
      <c r="J128" s="27">
        <f>I128/H128</f>
        <v>0</v>
      </c>
      <c r="K128" s="227" t="s">
        <v>454</v>
      </c>
    </row>
    <row r="129" spans="1:11" s="12" customFormat="1" ht="15.6">
      <c r="A129" s="18"/>
      <c r="B129" s="375" t="s">
        <v>21</v>
      </c>
      <c r="C129" s="375"/>
      <c r="D129" s="139">
        <f>SUM(D125:D128)</f>
        <v>425301.56999999995</v>
      </c>
      <c r="E129" s="140">
        <f>SUM(E125:E128)</f>
        <v>98000.92</v>
      </c>
      <c r="F129" s="141">
        <f>E129/D129</f>
        <v>0.23042689449747389</v>
      </c>
      <c r="G129" s="142"/>
      <c r="H129" s="143"/>
      <c r="I129" s="143"/>
      <c r="J129" s="143"/>
      <c r="K129" s="144"/>
    </row>
    <row r="130" spans="1:11" s="12" customFormat="1" ht="31.2">
      <c r="A130" s="368">
        <v>7</v>
      </c>
      <c r="B130" s="365" t="s">
        <v>488</v>
      </c>
      <c r="C130" s="241" t="s">
        <v>15</v>
      </c>
      <c r="D130" s="212">
        <v>7821.33</v>
      </c>
      <c r="E130" s="225">
        <v>0</v>
      </c>
      <c r="F130" s="23">
        <f>E130/D130</f>
        <v>0</v>
      </c>
      <c r="G130" s="213" t="s">
        <v>120</v>
      </c>
      <c r="H130" s="227">
        <v>20</v>
      </c>
      <c r="I130" s="227">
        <v>0</v>
      </c>
      <c r="J130" s="27">
        <f>I130/H130</f>
        <v>0</v>
      </c>
      <c r="K130" s="227" t="s">
        <v>459</v>
      </c>
    </row>
    <row r="131" spans="1:11" s="12" customFormat="1" ht="46.8">
      <c r="A131" s="369"/>
      <c r="B131" s="366"/>
      <c r="C131" s="241" t="s">
        <v>64</v>
      </c>
      <c r="D131" s="212">
        <v>46914.16</v>
      </c>
      <c r="E131" s="225">
        <v>0</v>
      </c>
      <c r="F131" s="23">
        <f>E131/D131</f>
        <v>0</v>
      </c>
      <c r="G131" s="213" t="s">
        <v>121</v>
      </c>
      <c r="H131" s="227">
        <v>1</v>
      </c>
      <c r="I131" s="227">
        <v>1</v>
      </c>
      <c r="J131" s="27">
        <f>I131/H131</f>
        <v>1</v>
      </c>
      <c r="K131" s="227"/>
    </row>
    <row r="132" spans="1:11" s="12" customFormat="1" ht="85.8" customHeight="1">
      <c r="A132" s="379"/>
      <c r="B132" s="367"/>
      <c r="C132" s="24"/>
      <c r="D132" s="205"/>
      <c r="E132" s="263"/>
      <c r="F132" s="27"/>
      <c r="G132" s="213" t="s">
        <v>122</v>
      </c>
      <c r="H132" s="227">
        <v>1</v>
      </c>
      <c r="I132" s="227">
        <v>0</v>
      </c>
      <c r="J132" s="27">
        <f>I132/H132</f>
        <v>0</v>
      </c>
      <c r="K132" s="227" t="s">
        <v>459</v>
      </c>
    </row>
    <row r="133" spans="1:11" s="12" customFormat="1" ht="15.6">
      <c r="A133" s="18"/>
      <c r="B133" s="375" t="s">
        <v>21</v>
      </c>
      <c r="C133" s="375"/>
      <c r="D133" s="139">
        <f>SUM(D130:D132)</f>
        <v>54735.490000000005</v>
      </c>
      <c r="E133" s="140">
        <f>SUM(E130:E132)</f>
        <v>0</v>
      </c>
      <c r="F133" s="141">
        <f>E133/D133</f>
        <v>0</v>
      </c>
      <c r="G133" s="142"/>
      <c r="H133" s="143"/>
      <c r="I133" s="143"/>
      <c r="J133" s="143"/>
      <c r="K133" s="144"/>
    </row>
    <row r="134" spans="1:11" s="12" customFormat="1" ht="40.799999999999997" customHeight="1">
      <c r="A134" s="368">
        <v>8</v>
      </c>
      <c r="B134" s="365" t="s">
        <v>489</v>
      </c>
      <c r="C134" s="370" t="s">
        <v>15</v>
      </c>
      <c r="D134" s="372">
        <v>99914.91</v>
      </c>
      <c r="E134" s="373">
        <v>66551.460000000006</v>
      </c>
      <c r="F134" s="362">
        <f>E134/D134</f>
        <v>0.66608136863657286</v>
      </c>
      <c r="G134" s="472" t="s">
        <v>412</v>
      </c>
      <c r="H134" s="473"/>
      <c r="I134" s="473"/>
      <c r="J134" s="473"/>
      <c r="K134" s="474"/>
    </row>
    <row r="135" spans="1:11" s="12" customFormat="1" ht="62.4">
      <c r="A135" s="369"/>
      <c r="B135" s="366"/>
      <c r="C135" s="371"/>
      <c r="D135" s="372"/>
      <c r="E135" s="374"/>
      <c r="F135" s="360"/>
      <c r="G135" s="213" t="s">
        <v>123</v>
      </c>
      <c r="H135" s="227">
        <v>0</v>
      </c>
      <c r="I135" s="227">
        <v>0</v>
      </c>
      <c r="J135" s="27">
        <v>0</v>
      </c>
      <c r="K135" s="227"/>
    </row>
    <row r="136" spans="1:11" s="12" customFormat="1" ht="36" customHeight="1">
      <c r="A136" s="369"/>
      <c r="B136" s="366"/>
      <c r="C136" s="370" t="s">
        <v>64</v>
      </c>
      <c r="D136" s="372">
        <v>27963.74</v>
      </c>
      <c r="E136" s="373">
        <v>8063.2</v>
      </c>
      <c r="F136" s="362">
        <f>E136/D136</f>
        <v>0.28834483513292569</v>
      </c>
      <c r="G136" s="407" t="s">
        <v>124</v>
      </c>
      <c r="H136" s="408"/>
      <c r="I136" s="408"/>
      <c r="J136" s="408"/>
      <c r="K136" s="409"/>
    </row>
    <row r="137" spans="1:11" s="12" customFormat="1" ht="62.4">
      <c r="A137" s="369"/>
      <c r="B137" s="366"/>
      <c r="C137" s="371"/>
      <c r="D137" s="372"/>
      <c r="E137" s="374"/>
      <c r="F137" s="360"/>
      <c r="G137" s="213" t="s">
        <v>125</v>
      </c>
      <c r="H137" s="227">
        <v>1</v>
      </c>
      <c r="I137" s="227">
        <v>0</v>
      </c>
      <c r="J137" s="27">
        <v>1</v>
      </c>
      <c r="K137" s="227"/>
    </row>
    <row r="138" spans="1:11" s="12" customFormat="1" ht="62.4">
      <c r="A138" s="369"/>
      <c r="B138" s="366"/>
      <c r="C138" s="241" t="s">
        <v>126</v>
      </c>
      <c r="D138" s="212">
        <f>'[1]Касса на 01.04.'!E13</f>
        <v>0</v>
      </c>
      <c r="E138" s="225">
        <f>'[1]Касса на 01.04.'!I13</f>
        <v>0</v>
      </c>
      <c r="F138" s="23">
        <v>0</v>
      </c>
      <c r="G138" s="213" t="s">
        <v>127</v>
      </c>
      <c r="H138" s="227">
        <v>0</v>
      </c>
      <c r="I138" s="227">
        <v>0</v>
      </c>
      <c r="J138" s="27"/>
      <c r="K138" s="227"/>
    </row>
    <row r="139" spans="1:11" s="12" customFormat="1" ht="78">
      <c r="A139" s="369"/>
      <c r="B139" s="366"/>
      <c r="C139" s="481"/>
      <c r="D139" s="418"/>
      <c r="E139" s="418"/>
      <c r="F139" s="413"/>
      <c r="G139" s="213" t="s">
        <v>128</v>
      </c>
      <c r="H139" s="227">
        <v>0</v>
      </c>
      <c r="I139" s="227">
        <v>0</v>
      </c>
      <c r="J139" s="27"/>
      <c r="K139" s="227"/>
    </row>
    <row r="140" spans="1:11" s="12" customFormat="1" ht="62.4">
      <c r="A140" s="369"/>
      <c r="B140" s="366"/>
      <c r="C140" s="482"/>
      <c r="D140" s="419"/>
      <c r="E140" s="419"/>
      <c r="F140" s="415"/>
      <c r="G140" s="213" t="s">
        <v>129</v>
      </c>
      <c r="H140" s="227">
        <v>0</v>
      </c>
      <c r="I140" s="227">
        <v>0</v>
      </c>
      <c r="J140" s="27"/>
      <c r="K140" s="227"/>
    </row>
    <row r="141" spans="1:11" s="12" customFormat="1" ht="15.6">
      <c r="A141" s="369"/>
      <c r="B141" s="366"/>
      <c r="C141" s="482"/>
      <c r="D141" s="419"/>
      <c r="E141" s="419"/>
      <c r="F141" s="415"/>
      <c r="G141" s="407" t="s">
        <v>130</v>
      </c>
      <c r="H141" s="408"/>
      <c r="I141" s="408"/>
      <c r="J141" s="408"/>
      <c r="K141" s="409"/>
    </row>
    <row r="142" spans="1:11" s="12" customFormat="1" ht="54" customHeight="1">
      <c r="A142" s="369"/>
      <c r="B142" s="366"/>
      <c r="C142" s="482"/>
      <c r="D142" s="419"/>
      <c r="E142" s="419"/>
      <c r="F142" s="415"/>
      <c r="G142" s="213" t="s">
        <v>131</v>
      </c>
      <c r="H142" s="227">
        <v>2</v>
      </c>
      <c r="I142" s="227">
        <v>2</v>
      </c>
      <c r="J142" s="27">
        <f>I142/H142</f>
        <v>1</v>
      </c>
      <c r="K142" s="227"/>
    </row>
    <row r="143" spans="1:11" s="12" customFormat="1" ht="62.4">
      <c r="A143" s="369"/>
      <c r="B143" s="366"/>
      <c r="C143" s="482"/>
      <c r="D143" s="419"/>
      <c r="E143" s="419"/>
      <c r="F143" s="415"/>
      <c r="G143" s="213" t="s">
        <v>132</v>
      </c>
      <c r="H143" s="227">
        <v>11</v>
      </c>
      <c r="I143" s="227">
        <v>11</v>
      </c>
      <c r="J143" s="27">
        <f>I143/H143</f>
        <v>1</v>
      </c>
      <c r="K143" s="227"/>
    </row>
    <row r="144" spans="1:11" s="12" customFormat="1" ht="46.8">
      <c r="A144" s="30"/>
      <c r="B144" s="366"/>
      <c r="C144" s="482"/>
      <c r="D144" s="419"/>
      <c r="E144" s="419"/>
      <c r="F144" s="415"/>
      <c r="G144" s="213" t="s">
        <v>133</v>
      </c>
      <c r="H144" s="227">
        <v>0</v>
      </c>
      <c r="I144" s="227">
        <v>0</v>
      </c>
      <c r="J144" s="27">
        <v>0</v>
      </c>
      <c r="K144" s="227"/>
    </row>
    <row r="145" spans="1:11" s="12" customFormat="1" ht="31.2">
      <c r="A145" s="30"/>
      <c r="B145" s="366"/>
      <c r="C145" s="482"/>
      <c r="D145" s="419"/>
      <c r="E145" s="419"/>
      <c r="F145" s="415"/>
      <c r="G145" s="213" t="s">
        <v>134</v>
      </c>
      <c r="H145" s="227">
        <v>0</v>
      </c>
      <c r="I145" s="227">
        <v>3</v>
      </c>
      <c r="J145" s="27"/>
      <c r="K145" s="227" t="s">
        <v>550</v>
      </c>
    </row>
    <row r="146" spans="1:11" s="12" customFormat="1" ht="15.6">
      <c r="A146" s="30"/>
      <c r="B146" s="366"/>
      <c r="C146" s="482"/>
      <c r="D146" s="419"/>
      <c r="E146" s="419"/>
      <c r="F146" s="415"/>
      <c r="G146" s="407" t="s">
        <v>135</v>
      </c>
      <c r="H146" s="422"/>
      <c r="I146" s="422"/>
      <c r="J146" s="422"/>
      <c r="K146" s="423"/>
    </row>
    <row r="147" spans="1:11" s="12" customFormat="1" ht="51" customHeight="1">
      <c r="A147" s="30"/>
      <c r="B147" s="367"/>
      <c r="C147" s="483"/>
      <c r="D147" s="484"/>
      <c r="E147" s="484"/>
      <c r="F147" s="414"/>
      <c r="G147" s="213" t="s">
        <v>136</v>
      </c>
      <c r="H147" s="227" t="s">
        <v>137</v>
      </c>
      <c r="I147" s="227" t="s">
        <v>137</v>
      </c>
      <c r="J147" s="27">
        <v>0</v>
      </c>
      <c r="K147" s="227"/>
    </row>
    <row r="148" spans="1:11" s="12" customFormat="1" ht="15.6">
      <c r="A148" s="109"/>
      <c r="B148" s="475" t="s">
        <v>21</v>
      </c>
      <c r="C148" s="476"/>
      <c r="D148" s="139">
        <f>SUM(D134:D137)</f>
        <v>127878.65000000001</v>
      </c>
      <c r="E148" s="140">
        <f>SUM(E134:E137)</f>
        <v>74614.66</v>
      </c>
      <c r="F148" s="141">
        <f>E148/D148</f>
        <v>0.5834801978281754</v>
      </c>
      <c r="G148" s="142"/>
      <c r="H148" s="143"/>
      <c r="I148" s="143"/>
      <c r="J148" s="143"/>
      <c r="K148" s="144"/>
    </row>
    <row r="149" spans="1:11" s="12" customFormat="1" ht="15.6">
      <c r="A149" s="368">
        <v>9</v>
      </c>
      <c r="B149" s="446" t="s">
        <v>490</v>
      </c>
      <c r="C149" s="361" t="s">
        <v>15</v>
      </c>
      <c r="D149" s="354">
        <v>24903.5</v>
      </c>
      <c r="E149" s="354">
        <v>14951.8</v>
      </c>
      <c r="F149" s="362">
        <f>E149/D149</f>
        <v>0.60038950348344611</v>
      </c>
      <c r="G149" s="431" t="s">
        <v>138</v>
      </c>
      <c r="H149" s="432"/>
      <c r="I149" s="432"/>
      <c r="J149" s="432"/>
      <c r="K149" s="433"/>
    </row>
    <row r="150" spans="1:11" s="12" customFormat="1" ht="58.2" customHeight="1">
      <c r="A150" s="369"/>
      <c r="B150" s="477"/>
      <c r="C150" s="352"/>
      <c r="D150" s="355"/>
      <c r="E150" s="355"/>
      <c r="F150" s="359"/>
      <c r="G150" s="213" t="s">
        <v>139</v>
      </c>
      <c r="H150" s="251">
        <v>105</v>
      </c>
      <c r="I150" s="227">
        <v>88</v>
      </c>
      <c r="J150" s="27">
        <f>I150/H150</f>
        <v>0.83809523809523812</v>
      </c>
      <c r="K150" s="227" t="s">
        <v>459</v>
      </c>
    </row>
    <row r="151" spans="1:11" s="12" customFormat="1" ht="46.8">
      <c r="A151" s="369"/>
      <c r="B151" s="477"/>
      <c r="C151" s="352"/>
      <c r="D151" s="355"/>
      <c r="E151" s="355"/>
      <c r="F151" s="359"/>
      <c r="G151" s="213" t="s">
        <v>140</v>
      </c>
      <c r="H151" s="205">
        <v>53.6</v>
      </c>
      <c r="I151" s="227"/>
      <c r="J151" s="27"/>
      <c r="K151" s="227" t="s">
        <v>478</v>
      </c>
    </row>
    <row r="152" spans="1:11" s="12" customFormat="1" ht="31.2">
      <c r="A152" s="369"/>
      <c r="B152" s="477"/>
      <c r="C152" s="352"/>
      <c r="D152" s="355"/>
      <c r="E152" s="355"/>
      <c r="F152" s="359"/>
      <c r="G152" s="213" t="s">
        <v>141</v>
      </c>
      <c r="H152" s="239">
        <v>115000</v>
      </c>
      <c r="I152" s="239">
        <v>113267</v>
      </c>
      <c r="J152" s="27">
        <f>I152/H152</f>
        <v>0.98493043478260867</v>
      </c>
      <c r="K152" s="236" t="s">
        <v>459</v>
      </c>
    </row>
    <row r="153" spans="1:11" s="12" customFormat="1" ht="62.4">
      <c r="A153" s="369"/>
      <c r="B153" s="477"/>
      <c r="C153" s="352"/>
      <c r="D153" s="355"/>
      <c r="E153" s="355"/>
      <c r="F153" s="359"/>
      <c r="G153" s="213" t="s">
        <v>142</v>
      </c>
      <c r="H153" s="249">
        <v>36.5</v>
      </c>
      <c r="I153" s="249"/>
      <c r="J153" s="27"/>
      <c r="K153" s="227" t="s">
        <v>478</v>
      </c>
    </row>
    <row r="154" spans="1:11" s="12" customFormat="1" ht="15.6">
      <c r="A154" s="369"/>
      <c r="B154" s="477"/>
      <c r="C154" s="352"/>
      <c r="D154" s="355"/>
      <c r="E154" s="355"/>
      <c r="F154" s="359"/>
      <c r="G154" s="478" t="s">
        <v>143</v>
      </c>
      <c r="H154" s="479"/>
      <c r="I154" s="479"/>
      <c r="J154" s="479"/>
      <c r="K154" s="480"/>
    </row>
    <row r="155" spans="1:11" s="12" customFormat="1" ht="109.2">
      <c r="A155" s="369"/>
      <c r="B155" s="477"/>
      <c r="C155" s="352"/>
      <c r="D155" s="355"/>
      <c r="E155" s="355"/>
      <c r="F155" s="359"/>
      <c r="G155" s="213" t="s">
        <v>144</v>
      </c>
      <c r="H155" s="251">
        <v>105</v>
      </c>
      <c r="I155" s="239">
        <v>88</v>
      </c>
      <c r="J155" s="27">
        <f>I155/H155</f>
        <v>0.83809523809523812</v>
      </c>
      <c r="K155" s="227"/>
    </row>
    <row r="156" spans="1:11" s="12" customFormat="1" ht="97.2" customHeight="1">
      <c r="A156" s="379"/>
      <c r="B156" s="449"/>
      <c r="C156" s="353"/>
      <c r="D156" s="356"/>
      <c r="E156" s="356"/>
      <c r="F156" s="360"/>
      <c r="G156" s="230" t="s">
        <v>145</v>
      </c>
      <c r="H156" s="264">
        <v>13.4</v>
      </c>
      <c r="I156" s="222"/>
      <c r="J156" s="232"/>
      <c r="K156" s="227" t="s">
        <v>478</v>
      </c>
    </row>
    <row r="157" spans="1:11" s="12" customFormat="1" ht="15.6">
      <c r="A157" s="18"/>
      <c r="B157" s="363" t="s">
        <v>21</v>
      </c>
      <c r="C157" s="364"/>
      <c r="D157" s="150">
        <v>24903.5</v>
      </c>
      <c r="E157" s="150">
        <v>14951.8</v>
      </c>
      <c r="F157" s="151">
        <f>E157/D157</f>
        <v>0.60038950348344611</v>
      </c>
      <c r="G157" s="142"/>
      <c r="H157" s="143"/>
      <c r="I157" s="143"/>
      <c r="J157" s="143"/>
      <c r="K157" s="144"/>
    </row>
    <row r="158" spans="1:11" s="12" customFormat="1" ht="34.200000000000003" customHeight="1">
      <c r="A158" s="106">
        <v>10</v>
      </c>
      <c r="B158" s="365" t="s">
        <v>491</v>
      </c>
      <c r="C158" s="361" t="s">
        <v>15</v>
      </c>
      <c r="D158" s="354">
        <v>136008.42000000001</v>
      </c>
      <c r="E158" s="354">
        <v>89256.99</v>
      </c>
      <c r="F158" s="362">
        <f>E158/D158</f>
        <v>0.65626076679664391</v>
      </c>
      <c r="G158" s="472" t="s">
        <v>147</v>
      </c>
      <c r="H158" s="473"/>
      <c r="I158" s="473"/>
      <c r="J158" s="473"/>
      <c r="K158" s="474"/>
    </row>
    <row r="159" spans="1:11" s="12" customFormat="1" ht="113.4" customHeight="1">
      <c r="A159" s="107"/>
      <c r="B159" s="366"/>
      <c r="C159" s="352"/>
      <c r="D159" s="355"/>
      <c r="E159" s="355"/>
      <c r="F159" s="359"/>
      <c r="G159" s="213" t="s">
        <v>148</v>
      </c>
      <c r="H159" s="227">
        <v>0</v>
      </c>
      <c r="I159" s="227">
        <v>0</v>
      </c>
      <c r="J159" s="27">
        <v>0</v>
      </c>
      <c r="K159" s="227"/>
    </row>
    <row r="160" spans="1:11" s="12" customFormat="1" ht="33" customHeight="1">
      <c r="A160" s="107"/>
      <c r="B160" s="366"/>
      <c r="C160" s="352"/>
      <c r="D160" s="355"/>
      <c r="E160" s="355"/>
      <c r="F160" s="359"/>
      <c r="G160" s="407" t="s">
        <v>149</v>
      </c>
      <c r="H160" s="408"/>
      <c r="I160" s="408"/>
      <c r="J160" s="408"/>
      <c r="K160" s="409"/>
    </row>
    <row r="161" spans="1:11" s="12" customFormat="1" ht="208.2" customHeight="1">
      <c r="A161" s="107"/>
      <c r="B161" s="366"/>
      <c r="C161" s="352"/>
      <c r="D161" s="355"/>
      <c r="E161" s="355"/>
      <c r="F161" s="359"/>
      <c r="G161" s="213" t="s">
        <v>428</v>
      </c>
      <c r="H161" s="112">
        <v>0.2</v>
      </c>
      <c r="I161" s="112">
        <v>0.2</v>
      </c>
      <c r="J161" s="265">
        <f>I161/H161</f>
        <v>1</v>
      </c>
      <c r="K161" s="266"/>
    </row>
    <row r="162" spans="1:11" s="12" customFormat="1" ht="39.6" customHeight="1">
      <c r="A162" s="107"/>
      <c r="B162" s="366"/>
      <c r="C162" s="352"/>
      <c r="D162" s="355"/>
      <c r="E162" s="355"/>
      <c r="F162" s="359"/>
      <c r="G162" s="213" t="s">
        <v>150</v>
      </c>
      <c r="H162" s="227">
        <v>2443</v>
      </c>
      <c r="I162" s="227">
        <v>2341</v>
      </c>
      <c r="J162" s="27">
        <f>I162/H162</f>
        <v>0.95824805566925908</v>
      </c>
      <c r="K162" s="227" t="s">
        <v>459</v>
      </c>
    </row>
    <row r="163" spans="1:11" s="12" customFormat="1" ht="42.6" customHeight="1">
      <c r="A163" s="107"/>
      <c r="B163" s="366"/>
      <c r="C163" s="352"/>
      <c r="D163" s="355"/>
      <c r="E163" s="355"/>
      <c r="F163" s="359"/>
      <c r="G163" s="407" t="s">
        <v>151</v>
      </c>
      <c r="H163" s="408"/>
      <c r="I163" s="408"/>
      <c r="J163" s="408"/>
      <c r="K163" s="409"/>
    </row>
    <row r="164" spans="1:11" s="12" customFormat="1" ht="37.200000000000003" customHeight="1">
      <c r="A164" s="107"/>
      <c r="B164" s="366"/>
      <c r="C164" s="352"/>
      <c r="D164" s="355"/>
      <c r="E164" s="355"/>
      <c r="F164" s="359"/>
      <c r="G164" s="213" t="s">
        <v>152</v>
      </c>
      <c r="H164" s="239">
        <v>1000</v>
      </c>
      <c r="I164" s="267">
        <v>789</v>
      </c>
      <c r="J164" s="27">
        <f>I164/H164</f>
        <v>0.78900000000000003</v>
      </c>
      <c r="K164" s="227" t="s">
        <v>475</v>
      </c>
    </row>
    <row r="165" spans="1:11" s="12" customFormat="1" ht="15.6">
      <c r="A165" s="107"/>
      <c r="B165" s="366"/>
      <c r="C165" s="353"/>
      <c r="D165" s="356"/>
      <c r="E165" s="356"/>
      <c r="F165" s="360"/>
      <c r="G165" s="407" t="s">
        <v>153</v>
      </c>
      <c r="H165" s="408"/>
      <c r="I165" s="408"/>
      <c r="J165" s="408"/>
      <c r="K165" s="409"/>
    </row>
    <row r="166" spans="1:11" s="12" customFormat="1" ht="39.6" customHeight="1">
      <c r="A166" s="107"/>
      <c r="B166" s="366"/>
      <c r="C166" s="241" t="s">
        <v>64</v>
      </c>
      <c r="D166" s="212">
        <v>61780.36</v>
      </c>
      <c r="E166" s="225">
        <v>34237.69</v>
      </c>
      <c r="F166" s="23">
        <f>E166/D166</f>
        <v>0.55418404813439093</v>
      </c>
      <c r="G166" s="213" t="s">
        <v>154</v>
      </c>
      <c r="H166" s="239">
        <v>41</v>
      </c>
      <c r="I166" s="239">
        <v>37</v>
      </c>
      <c r="J166" s="27">
        <f>I166/H166</f>
        <v>0.90243902439024393</v>
      </c>
      <c r="K166" s="227" t="s">
        <v>459</v>
      </c>
    </row>
    <row r="167" spans="1:11" s="12" customFormat="1" ht="52.8" customHeight="1">
      <c r="A167" s="107"/>
      <c r="B167" s="366"/>
      <c r="C167" s="268" t="s">
        <v>27</v>
      </c>
      <c r="D167" s="25">
        <v>178.74</v>
      </c>
      <c r="E167" s="242">
        <v>178.74</v>
      </c>
      <c r="F167" s="23">
        <f>E167/D167</f>
        <v>1</v>
      </c>
      <c r="G167" s="213" t="s">
        <v>155</v>
      </c>
      <c r="H167" s="239">
        <v>246080</v>
      </c>
      <c r="I167" s="239">
        <v>206281</v>
      </c>
      <c r="J167" s="27">
        <f>I167/H167</f>
        <v>0.83826804291287382</v>
      </c>
      <c r="K167" s="227" t="s">
        <v>459</v>
      </c>
    </row>
    <row r="168" spans="1:11" s="12" customFormat="1" ht="15.6">
      <c r="A168" s="107"/>
      <c r="B168" s="366"/>
      <c r="C168" s="24"/>
      <c r="D168" s="212"/>
      <c r="E168" s="225"/>
      <c r="F168" s="23"/>
      <c r="G168" s="407" t="s">
        <v>156</v>
      </c>
      <c r="H168" s="408"/>
      <c r="I168" s="408"/>
      <c r="J168" s="408"/>
      <c r="K168" s="409"/>
    </row>
    <row r="169" spans="1:11" s="12" customFormat="1" ht="117" customHeight="1">
      <c r="A169" s="107"/>
      <c r="B169" s="366"/>
      <c r="C169" s="269"/>
      <c r="D169" s="269"/>
      <c r="E169" s="269"/>
      <c r="F169" s="232"/>
      <c r="G169" s="213" t="s">
        <v>157</v>
      </c>
      <c r="H169" s="227">
        <v>12</v>
      </c>
      <c r="I169" s="227">
        <v>10</v>
      </c>
      <c r="J169" s="27">
        <f>I169/H169</f>
        <v>0.83333333333333337</v>
      </c>
      <c r="K169" s="270" t="s">
        <v>459</v>
      </c>
    </row>
    <row r="170" spans="1:11" s="12" customFormat="1" ht="15.6">
      <c r="A170" s="107"/>
      <c r="B170" s="366"/>
      <c r="C170" s="271"/>
      <c r="D170" s="271"/>
      <c r="E170" s="271"/>
      <c r="F170" s="243"/>
      <c r="G170" s="407" t="s">
        <v>158</v>
      </c>
      <c r="H170" s="408"/>
      <c r="I170" s="408"/>
      <c r="J170" s="408"/>
      <c r="K170" s="409"/>
    </row>
    <row r="171" spans="1:11" s="12" customFormat="1" ht="78">
      <c r="A171" s="107"/>
      <c r="B171" s="367"/>
      <c r="C171" s="271"/>
      <c r="D171" s="271"/>
      <c r="E171" s="271"/>
      <c r="F171" s="243"/>
      <c r="G171" s="230" t="s">
        <v>159</v>
      </c>
      <c r="H171" s="272">
        <v>95</v>
      </c>
      <c r="I171" s="272">
        <v>94.4</v>
      </c>
      <c r="J171" s="232">
        <f>I171/H171</f>
        <v>0.99368421052631584</v>
      </c>
      <c r="K171" s="227"/>
    </row>
    <row r="172" spans="1:11" s="12" customFormat="1" ht="15.6">
      <c r="A172" s="18"/>
      <c r="B172" s="363" t="s">
        <v>21</v>
      </c>
      <c r="C172" s="364"/>
      <c r="D172" s="152">
        <f>SUM(D158:D171)</f>
        <v>197967.52000000002</v>
      </c>
      <c r="E172" s="152">
        <f>SUM(E158:E167)</f>
        <v>123673.42000000001</v>
      </c>
      <c r="F172" s="153">
        <f>E172/D172</f>
        <v>0.62471571094086542</v>
      </c>
      <c r="G172" s="142"/>
      <c r="H172" s="143"/>
      <c r="I172" s="143"/>
      <c r="J172" s="143"/>
      <c r="K172" s="144"/>
    </row>
    <row r="173" spans="1:11" s="12" customFormat="1" ht="15.6">
      <c r="A173" s="368">
        <v>11</v>
      </c>
      <c r="B173" s="365" t="s">
        <v>492</v>
      </c>
      <c r="C173" s="361" t="s">
        <v>15</v>
      </c>
      <c r="D173" s="354">
        <v>9244.67</v>
      </c>
      <c r="E173" s="354">
        <v>6608.9</v>
      </c>
      <c r="F173" s="362">
        <f>E173/D173</f>
        <v>0.71488760550674058</v>
      </c>
      <c r="G173" s="407" t="s">
        <v>160</v>
      </c>
      <c r="H173" s="408"/>
      <c r="I173" s="408"/>
      <c r="J173" s="408"/>
      <c r="K173" s="409"/>
    </row>
    <row r="174" spans="1:11" s="12" customFormat="1" ht="62.4">
      <c r="A174" s="369"/>
      <c r="B174" s="366"/>
      <c r="C174" s="352"/>
      <c r="D174" s="355"/>
      <c r="E174" s="355"/>
      <c r="F174" s="359"/>
      <c r="G174" s="213" t="s">
        <v>161</v>
      </c>
      <c r="H174" s="227">
        <v>160</v>
      </c>
      <c r="I174" s="227">
        <v>208</v>
      </c>
      <c r="J174" s="27">
        <f>I174/H174</f>
        <v>1.3</v>
      </c>
      <c r="K174" s="227"/>
    </row>
    <row r="175" spans="1:11" s="12" customFormat="1" ht="62.4">
      <c r="A175" s="369"/>
      <c r="B175" s="366"/>
      <c r="C175" s="352"/>
      <c r="D175" s="355"/>
      <c r="E175" s="355"/>
      <c r="F175" s="359"/>
      <c r="G175" s="213" t="s">
        <v>162</v>
      </c>
      <c r="H175" s="227">
        <v>15</v>
      </c>
      <c r="I175" s="227">
        <v>10</v>
      </c>
      <c r="J175" s="27">
        <f>I175/H175</f>
        <v>0.66666666666666663</v>
      </c>
      <c r="K175" s="227" t="s">
        <v>459</v>
      </c>
    </row>
    <row r="176" spans="1:11" s="12" customFormat="1" ht="15.6">
      <c r="A176" s="369"/>
      <c r="B176" s="366"/>
      <c r="C176" s="352"/>
      <c r="D176" s="355"/>
      <c r="E176" s="355"/>
      <c r="F176" s="359"/>
      <c r="G176" s="407" t="s">
        <v>163</v>
      </c>
      <c r="H176" s="408"/>
      <c r="I176" s="408"/>
      <c r="J176" s="408"/>
      <c r="K176" s="409"/>
    </row>
    <row r="177" spans="1:11" s="12" customFormat="1" ht="62.4">
      <c r="A177" s="369"/>
      <c r="B177" s="366"/>
      <c r="C177" s="352"/>
      <c r="D177" s="355"/>
      <c r="E177" s="355"/>
      <c r="F177" s="359"/>
      <c r="G177" s="213" t="s">
        <v>164</v>
      </c>
      <c r="H177" s="227">
        <v>25</v>
      </c>
      <c r="I177" s="227">
        <v>25</v>
      </c>
      <c r="J177" s="27">
        <f>I177/H177</f>
        <v>1</v>
      </c>
      <c r="K177" s="227"/>
    </row>
    <row r="178" spans="1:11" s="12" customFormat="1" ht="94.2" customHeight="1">
      <c r="A178" s="369"/>
      <c r="B178" s="366"/>
      <c r="C178" s="352"/>
      <c r="D178" s="355"/>
      <c r="E178" s="355"/>
      <c r="F178" s="359"/>
      <c r="G178" s="213" t="s">
        <v>165</v>
      </c>
      <c r="H178" s="227">
        <v>900</v>
      </c>
      <c r="I178" s="227">
        <v>990</v>
      </c>
      <c r="J178" s="27">
        <f>I178/H178</f>
        <v>1.1000000000000001</v>
      </c>
      <c r="K178" s="227"/>
    </row>
    <row r="179" spans="1:11" s="12" customFormat="1" ht="15.6">
      <c r="A179" s="369"/>
      <c r="B179" s="366"/>
      <c r="C179" s="353"/>
      <c r="D179" s="356"/>
      <c r="E179" s="356"/>
      <c r="F179" s="360"/>
      <c r="G179" s="407" t="s">
        <v>166</v>
      </c>
      <c r="H179" s="408"/>
      <c r="I179" s="408"/>
      <c r="J179" s="408"/>
      <c r="K179" s="409"/>
    </row>
    <row r="180" spans="1:11" s="12" customFormat="1" ht="46.8">
      <c r="A180" s="369"/>
      <c r="B180" s="366"/>
      <c r="C180" s="361" t="s">
        <v>64</v>
      </c>
      <c r="D180" s="354">
        <v>3413.64</v>
      </c>
      <c r="E180" s="354">
        <v>3409.32</v>
      </c>
      <c r="F180" s="362">
        <f>E180/D180</f>
        <v>0.99873448869828108</v>
      </c>
      <c r="G180" s="213" t="s">
        <v>167</v>
      </c>
      <c r="H180" s="227">
        <v>100</v>
      </c>
      <c r="I180" s="227">
        <v>74</v>
      </c>
      <c r="J180" s="27">
        <f>I180/H180</f>
        <v>0.74</v>
      </c>
      <c r="K180" s="236" t="s">
        <v>459</v>
      </c>
    </row>
    <row r="181" spans="1:11" s="12" customFormat="1" ht="40.200000000000003" customHeight="1">
      <c r="A181" s="369"/>
      <c r="B181" s="366"/>
      <c r="C181" s="352"/>
      <c r="D181" s="355"/>
      <c r="E181" s="355"/>
      <c r="F181" s="359"/>
      <c r="G181" s="407" t="s">
        <v>168</v>
      </c>
      <c r="H181" s="408"/>
      <c r="I181" s="408"/>
      <c r="J181" s="408"/>
      <c r="K181" s="409"/>
    </row>
    <row r="182" spans="1:11" s="12" customFormat="1" ht="31.2">
      <c r="A182" s="369"/>
      <c r="B182" s="366"/>
      <c r="C182" s="352"/>
      <c r="D182" s="355"/>
      <c r="E182" s="355"/>
      <c r="F182" s="359"/>
      <c r="G182" s="213" t="s">
        <v>169</v>
      </c>
      <c r="H182" s="227">
        <v>45</v>
      </c>
      <c r="I182" s="227">
        <v>42</v>
      </c>
      <c r="J182" s="27">
        <f>I182/H182</f>
        <v>0.93333333333333335</v>
      </c>
      <c r="K182" s="227" t="s">
        <v>459</v>
      </c>
    </row>
    <row r="183" spans="1:11" s="12" customFormat="1" ht="15.6">
      <c r="A183" s="369"/>
      <c r="B183" s="366"/>
      <c r="C183" s="353"/>
      <c r="D183" s="356"/>
      <c r="E183" s="356"/>
      <c r="F183" s="360"/>
      <c r="G183" s="213" t="s">
        <v>171</v>
      </c>
      <c r="H183" s="227">
        <v>33000</v>
      </c>
      <c r="I183" s="227">
        <v>30994</v>
      </c>
      <c r="J183" s="27">
        <f>I183/H183</f>
        <v>0.93921212121212116</v>
      </c>
      <c r="K183" s="227"/>
    </row>
    <row r="184" spans="1:11" s="12" customFormat="1" ht="31.2">
      <c r="A184" s="369"/>
      <c r="B184" s="366"/>
      <c r="C184" s="395" t="s">
        <v>27</v>
      </c>
      <c r="D184" s="403">
        <v>633.83000000000004</v>
      </c>
      <c r="E184" s="406">
        <v>607.28</v>
      </c>
      <c r="F184" s="361" t="s">
        <v>522</v>
      </c>
      <c r="G184" s="213" t="s">
        <v>513</v>
      </c>
      <c r="H184" s="239">
        <v>6</v>
      </c>
      <c r="I184" s="239">
        <v>0</v>
      </c>
      <c r="J184" s="27">
        <f>I184/H184</f>
        <v>0</v>
      </c>
      <c r="K184" s="227" t="s">
        <v>459</v>
      </c>
    </row>
    <row r="185" spans="1:11" s="12" customFormat="1" ht="15.6">
      <c r="A185" s="369"/>
      <c r="B185" s="366"/>
      <c r="C185" s="396"/>
      <c r="D185" s="404"/>
      <c r="E185" s="352"/>
      <c r="F185" s="355"/>
      <c r="G185" s="407" t="s">
        <v>172</v>
      </c>
      <c r="H185" s="408"/>
      <c r="I185" s="408"/>
      <c r="J185" s="408"/>
      <c r="K185" s="409"/>
    </row>
    <row r="186" spans="1:11" s="12" customFormat="1" ht="93.6">
      <c r="A186" s="369"/>
      <c r="B186" s="366"/>
      <c r="C186" s="396"/>
      <c r="D186" s="404"/>
      <c r="E186" s="352"/>
      <c r="F186" s="355"/>
      <c r="G186" s="213" t="s">
        <v>173</v>
      </c>
      <c r="H186" s="239">
        <v>17</v>
      </c>
      <c r="I186" s="227">
        <v>22</v>
      </c>
      <c r="J186" s="27">
        <f>I186/H186</f>
        <v>1.2941176470588236</v>
      </c>
      <c r="K186" s="227"/>
    </row>
    <row r="187" spans="1:11" s="12" customFormat="1" ht="15.6">
      <c r="A187" s="369"/>
      <c r="B187" s="366"/>
      <c r="C187" s="396"/>
      <c r="D187" s="404"/>
      <c r="E187" s="352"/>
      <c r="F187" s="355"/>
      <c r="G187" s="407" t="s">
        <v>174</v>
      </c>
      <c r="H187" s="408"/>
      <c r="I187" s="408"/>
      <c r="J187" s="408"/>
      <c r="K187" s="409"/>
    </row>
    <row r="188" spans="1:11" s="12" customFormat="1" ht="31.2">
      <c r="A188" s="369"/>
      <c r="B188" s="366"/>
      <c r="C188" s="396"/>
      <c r="D188" s="404"/>
      <c r="E188" s="352"/>
      <c r="F188" s="355"/>
      <c r="G188" s="213" t="s">
        <v>175</v>
      </c>
      <c r="H188" s="227">
        <v>700</v>
      </c>
      <c r="I188" s="227">
        <v>700</v>
      </c>
      <c r="J188" s="111">
        <f>I188/H188</f>
        <v>1</v>
      </c>
      <c r="K188" s="273"/>
    </row>
    <row r="189" spans="1:11" s="12" customFormat="1" ht="15.6">
      <c r="A189" s="369"/>
      <c r="B189" s="366"/>
      <c r="C189" s="396"/>
      <c r="D189" s="404"/>
      <c r="E189" s="352"/>
      <c r="F189" s="355"/>
      <c r="G189" s="407" t="s">
        <v>176</v>
      </c>
      <c r="H189" s="408"/>
      <c r="I189" s="408"/>
      <c r="J189" s="408"/>
      <c r="K189" s="409"/>
    </row>
    <row r="190" spans="1:11" s="12" customFormat="1" ht="31.2">
      <c r="A190" s="379"/>
      <c r="B190" s="367"/>
      <c r="C190" s="397"/>
      <c r="D190" s="405"/>
      <c r="E190" s="353"/>
      <c r="F190" s="356"/>
      <c r="G190" s="230" t="s">
        <v>177</v>
      </c>
      <c r="H190" s="274">
        <v>127</v>
      </c>
      <c r="I190" s="222">
        <v>172</v>
      </c>
      <c r="J190" s="232">
        <f>I190/H190</f>
        <v>1.3543307086614174</v>
      </c>
      <c r="K190" s="222"/>
    </row>
    <row r="191" spans="1:11" s="12" customFormat="1" ht="15.6">
      <c r="A191" s="18"/>
      <c r="B191" s="363" t="s">
        <v>21</v>
      </c>
      <c r="C191" s="364"/>
      <c r="D191" s="154">
        <f>SUM(D173:D190)</f>
        <v>13292.14</v>
      </c>
      <c r="E191" s="154">
        <f>E184+E180+E173</f>
        <v>10625.5</v>
      </c>
      <c r="F191" s="153">
        <f>E191/D191</f>
        <v>0.79938219127995946</v>
      </c>
      <c r="G191" s="142"/>
      <c r="H191" s="143"/>
      <c r="I191" s="143"/>
      <c r="J191" s="143"/>
      <c r="K191" s="144"/>
    </row>
    <row r="192" spans="1:11" s="12" customFormat="1" ht="15.6">
      <c r="A192" s="28">
        <v>12</v>
      </c>
      <c r="B192" s="365" t="s">
        <v>448</v>
      </c>
      <c r="C192" s="361" t="s">
        <v>15</v>
      </c>
      <c r="D192" s="354">
        <v>0</v>
      </c>
      <c r="E192" s="354">
        <v>0</v>
      </c>
      <c r="F192" s="362">
        <v>0</v>
      </c>
      <c r="G192" s="463" t="s">
        <v>178</v>
      </c>
      <c r="H192" s="464"/>
      <c r="I192" s="464"/>
      <c r="J192" s="464"/>
      <c r="K192" s="465"/>
    </row>
    <row r="193" spans="1:11" s="12" customFormat="1" ht="15.6">
      <c r="A193" s="28"/>
      <c r="B193" s="382"/>
      <c r="C193" s="352"/>
      <c r="D193" s="355"/>
      <c r="E193" s="355"/>
      <c r="F193" s="359"/>
      <c r="G193" s="466"/>
      <c r="H193" s="467"/>
      <c r="I193" s="467"/>
      <c r="J193" s="467"/>
      <c r="K193" s="468"/>
    </row>
    <row r="194" spans="1:11" s="12" customFormat="1" ht="46.8">
      <c r="A194" s="28"/>
      <c r="B194" s="382"/>
      <c r="C194" s="352"/>
      <c r="D194" s="355"/>
      <c r="E194" s="355"/>
      <c r="F194" s="359"/>
      <c r="G194" s="213" t="s">
        <v>179</v>
      </c>
      <c r="H194" s="239">
        <v>3000</v>
      </c>
      <c r="I194" s="227">
        <v>895</v>
      </c>
      <c r="J194" s="27">
        <f>I194/H194</f>
        <v>0.29833333333333334</v>
      </c>
      <c r="K194" s="227" t="s">
        <v>180</v>
      </c>
    </row>
    <row r="195" spans="1:11" s="12" customFormat="1" ht="15.6">
      <c r="A195" s="28"/>
      <c r="B195" s="382"/>
      <c r="C195" s="352"/>
      <c r="D195" s="355"/>
      <c r="E195" s="355"/>
      <c r="F195" s="359"/>
      <c r="G195" s="194" t="s">
        <v>73</v>
      </c>
      <c r="H195" s="239"/>
      <c r="I195" s="227"/>
      <c r="J195" s="27"/>
      <c r="K195" s="227"/>
    </row>
    <row r="196" spans="1:11" s="12" customFormat="1" ht="34.799999999999997" customHeight="1">
      <c r="A196" s="28"/>
      <c r="B196" s="382"/>
      <c r="C196" s="352"/>
      <c r="D196" s="355"/>
      <c r="E196" s="355"/>
      <c r="F196" s="359"/>
      <c r="G196" s="213" t="s">
        <v>181</v>
      </c>
      <c r="H196" s="227">
        <v>500</v>
      </c>
      <c r="I196" s="227">
        <v>476</v>
      </c>
      <c r="J196" s="27">
        <f>I196/H196</f>
        <v>0.95199999999999996</v>
      </c>
      <c r="K196" s="227" t="s">
        <v>415</v>
      </c>
    </row>
    <row r="197" spans="1:11" s="12" customFormat="1" ht="69" customHeight="1">
      <c r="A197" s="28"/>
      <c r="B197" s="382"/>
      <c r="C197" s="352"/>
      <c r="D197" s="355"/>
      <c r="E197" s="355"/>
      <c r="F197" s="359"/>
      <c r="G197" s="213" t="s">
        <v>182</v>
      </c>
      <c r="H197" s="239">
        <v>1200</v>
      </c>
      <c r="I197" s="239">
        <v>1184</v>
      </c>
      <c r="J197" s="27">
        <f>I197/H197</f>
        <v>0.98666666666666669</v>
      </c>
      <c r="K197" s="227" t="s">
        <v>183</v>
      </c>
    </row>
    <row r="198" spans="1:11" s="12" customFormat="1" ht="46.8">
      <c r="A198" s="28"/>
      <c r="B198" s="382"/>
      <c r="C198" s="352"/>
      <c r="D198" s="355"/>
      <c r="E198" s="355"/>
      <c r="F198" s="359"/>
      <c r="G198" s="213" t="s">
        <v>184</v>
      </c>
      <c r="H198" s="227">
        <v>30</v>
      </c>
      <c r="I198" s="227">
        <v>126</v>
      </c>
      <c r="J198" s="27">
        <f>I198/H198</f>
        <v>4.2</v>
      </c>
      <c r="K198" s="227" t="s">
        <v>185</v>
      </c>
    </row>
    <row r="199" spans="1:11" s="12" customFormat="1" ht="46.8">
      <c r="A199" s="28"/>
      <c r="B199" s="412" t="s">
        <v>447</v>
      </c>
      <c r="C199" s="352"/>
      <c r="D199" s="355"/>
      <c r="E199" s="355"/>
      <c r="F199" s="359"/>
      <c r="G199" s="213" t="s">
        <v>186</v>
      </c>
      <c r="H199" s="227">
        <v>100</v>
      </c>
      <c r="I199" s="227">
        <v>147</v>
      </c>
      <c r="J199" s="27">
        <f>I199/H199</f>
        <v>1.47</v>
      </c>
      <c r="K199" s="227" t="s">
        <v>416</v>
      </c>
    </row>
    <row r="200" spans="1:11" s="12" customFormat="1" ht="46.8">
      <c r="A200" s="28"/>
      <c r="B200" s="412"/>
      <c r="C200" s="352"/>
      <c r="D200" s="355"/>
      <c r="E200" s="355"/>
      <c r="F200" s="359"/>
      <c r="G200" s="213" t="s">
        <v>187</v>
      </c>
      <c r="H200" s="227">
        <v>30</v>
      </c>
      <c r="I200" s="227">
        <v>38</v>
      </c>
      <c r="J200" s="27">
        <f>I200/H200</f>
        <v>1.2666666666666666</v>
      </c>
      <c r="K200" s="227" t="s">
        <v>417</v>
      </c>
    </row>
    <row r="201" spans="1:11" s="12" customFormat="1" ht="25.8" customHeight="1">
      <c r="A201" s="28"/>
      <c r="B201" s="412"/>
      <c r="C201" s="352"/>
      <c r="D201" s="355"/>
      <c r="E201" s="355"/>
      <c r="F201" s="359"/>
      <c r="G201" s="407" t="s">
        <v>188</v>
      </c>
      <c r="H201" s="408"/>
      <c r="I201" s="408"/>
      <c r="J201" s="408"/>
      <c r="K201" s="409"/>
    </row>
    <row r="202" spans="1:11" s="12" customFormat="1" ht="46.8">
      <c r="A202" s="107"/>
      <c r="B202" s="411"/>
      <c r="C202" s="353"/>
      <c r="D202" s="356"/>
      <c r="E202" s="356"/>
      <c r="F202" s="360"/>
      <c r="G202" s="213" t="s">
        <v>189</v>
      </c>
      <c r="H202" s="239">
        <v>2200</v>
      </c>
      <c r="I202" s="239">
        <v>5651</v>
      </c>
      <c r="J202" s="27">
        <f>I202/H202</f>
        <v>2.5686363636363638</v>
      </c>
      <c r="K202" s="227" t="s">
        <v>418</v>
      </c>
    </row>
    <row r="203" spans="1:11" s="12" customFormat="1" ht="15.6">
      <c r="A203" s="107"/>
      <c r="B203" s="380" t="s">
        <v>190</v>
      </c>
      <c r="C203" s="381"/>
      <c r="D203" s="155">
        <v>0</v>
      </c>
      <c r="E203" s="155">
        <v>0</v>
      </c>
      <c r="F203" s="156">
        <v>0</v>
      </c>
      <c r="G203" s="157"/>
      <c r="H203" s="350"/>
      <c r="I203" s="149"/>
      <c r="J203" s="149"/>
      <c r="K203" s="149"/>
    </row>
    <row r="204" spans="1:11" s="12" customFormat="1" ht="15.6">
      <c r="A204" s="107"/>
      <c r="B204" s="410" t="s">
        <v>446</v>
      </c>
      <c r="C204" s="275"/>
      <c r="D204" s="276"/>
      <c r="E204" s="276"/>
      <c r="F204" s="243"/>
      <c r="G204" s="407" t="s">
        <v>419</v>
      </c>
      <c r="H204" s="408"/>
      <c r="I204" s="408"/>
      <c r="J204" s="408"/>
      <c r="K204" s="409"/>
    </row>
    <row r="205" spans="1:11" s="12" customFormat="1" ht="69" customHeight="1">
      <c r="A205" s="107"/>
      <c r="B205" s="412"/>
      <c r="C205" s="352" t="s">
        <v>15</v>
      </c>
      <c r="D205" s="355">
        <v>0</v>
      </c>
      <c r="E205" s="355">
        <v>0</v>
      </c>
      <c r="F205" s="359">
        <v>0</v>
      </c>
      <c r="G205" s="213" t="s">
        <v>191</v>
      </c>
      <c r="H205" s="258" t="s">
        <v>192</v>
      </c>
      <c r="I205" s="258" t="s">
        <v>526</v>
      </c>
      <c r="J205" s="258" t="s">
        <v>527</v>
      </c>
      <c r="K205" s="227" t="s">
        <v>440</v>
      </c>
    </row>
    <row r="206" spans="1:11" s="12" customFormat="1" ht="46.8">
      <c r="A206" s="32"/>
      <c r="B206" s="412"/>
      <c r="C206" s="352"/>
      <c r="D206" s="355"/>
      <c r="E206" s="355"/>
      <c r="F206" s="359"/>
      <c r="G206" s="213" t="s">
        <v>193</v>
      </c>
      <c r="H206" s="258" t="s">
        <v>194</v>
      </c>
      <c r="I206" s="258" t="s">
        <v>528</v>
      </c>
      <c r="J206" s="27">
        <f>I206/H206</f>
        <v>1.3919999999999999</v>
      </c>
      <c r="K206" s="227" t="s">
        <v>195</v>
      </c>
    </row>
    <row r="207" spans="1:11" s="12" customFormat="1" ht="62.4">
      <c r="A207" s="32"/>
      <c r="B207" s="412"/>
      <c r="C207" s="352"/>
      <c r="D207" s="355"/>
      <c r="E207" s="355"/>
      <c r="F207" s="359"/>
      <c r="G207" s="213" t="s">
        <v>196</v>
      </c>
      <c r="H207" s="258" t="s">
        <v>197</v>
      </c>
      <c r="I207" s="258" t="s">
        <v>529</v>
      </c>
      <c r="J207" s="258" t="s">
        <v>530</v>
      </c>
      <c r="K207" s="227" t="s">
        <v>195</v>
      </c>
    </row>
    <row r="208" spans="1:11" s="12" customFormat="1" ht="31.2">
      <c r="A208" s="32"/>
      <c r="B208" s="412"/>
      <c r="C208" s="352"/>
      <c r="D208" s="355"/>
      <c r="E208" s="355"/>
      <c r="F208" s="359"/>
      <c r="G208" s="213" t="s">
        <v>198</v>
      </c>
      <c r="H208" s="258" t="s">
        <v>199</v>
      </c>
      <c r="I208" s="258" t="s">
        <v>531</v>
      </c>
      <c r="J208" s="27">
        <f t="shared" ref="J208:J213" si="3">I208/H208</f>
        <v>1.3885714285714286</v>
      </c>
      <c r="K208" s="227" t="s">
        <v>195</v>
      </c>
    </row>
    <row r="209" spans="1:11" s="12" customFormat="1" ht="31.2">
      <c r="A209" s="32"/>
      <c r="B209" s="412"/>
      <c r="C209" s="352"/>
      <c r="D209" s="355"/>
      <c r="E209" s="355"/>
      <c r="F209" s="359"/>
      <c r="G209" s="213" t="s">
        <v>200</v>
      </c>
      <c r="H209" s="258" t="s">
        <v>201</v>
      </c>
      <c r="I209" s="258" t="s">
        <v>532</v>
      </c>
      <c r="J209" s="27">
        <f t="shared" si="3"/>
        <v>1.1142857142857143</v>
      </c>
      <c r="K209" s="227" t="s">
        <v>439</v>
      </c>
    </row>
    <row r="210" spans="1:11" s="12" customFormat="1" ht="63.6" customHeight="1">
      <c r="A210" s="32"/>
      <c r="B210" s="412"/>
      <c r="C210" s="352"/>
      <c r="D210" s="355"/>
      <c r="E210" s="355"/>
      <c r="F210" s="359"/>
      <c r="G210" s="213" t="s">
        <v>202</v>
      </c>
      <c r="H210" s="258" t="s">
        <v>203</v>
      </c>
      <c r="I210" s="258" t="s">
        <v>533</v>
      </c>
      <c r="J210" s="27">
        <f t="shared" si="3"/>
        <v>0.5</v>
      </c>
      <c r="K210" s="227" t="s">
        <v>441</v>
      </c>
    </row>
    <row r="211" spans="1:11" s="12" customFormat="1" ht="62.4" customHeight="1">
      <c r="A211" s="32"/>
      <c r="B211" s="412"/>
      <c r="C211" s="352"/>
      <c r="D211" s="355"/>
      <c r="E211" s="355"/>
      <c r="F211" s="359"/>
      <c r="G211" s="213" t="s">
        <v>205</v>
      </c>
      <c r="H211" s="258" t="s">
        <v>206</v>
      </c>
      <c r="I211" s="258" t="s">
        <v>534</v>
      </c>
      <c r="J211" s="27">
        <f t="shared" si="3"/>
        <v>1.7</v>
      </c>
      <c r="K211" s="227" t="s">
        <v>441</v>
      </c>
    </row>
    <row r="212" spans="1:11" s="12" customFormat="1" ht="70.8" customHeight="1">
      <c r="A212" s="32"/>
      <c r="B212" s="412"/>
      <c r="C212" s="352"/>
      <c r="D212" s="355"/>
      <c r="E212" s="355"/>
      <c r="F212" s="359"/>
      <c r="G212" s="213" t="s">
        <v>207</v>
      </c>
      <c r="H212" s="258" t="s">
        <v>203</v>
      </c>
      <c r="I212" s="258" t="s">
        <v>535</v>
      </c>
      <c r="J212" s="27">
        <f t="shared" si="3"/>
        <v>0.8</v>
      </c>
      <c r="K212" s="227" t="s">
        <v>441</v>
      </c>
    </row>
    <row r="213" spans="1:11" s="12" customFormat="1" ht="70.8" customHeight="1">
      <c r="A213" s="32"/>
      <c r="B213" s="412"/>
      <c r="C213" s="352"/>
      <c r="D213" s="355"/>
      <c r="E213" s="355"/>
      <c r="F213" s="359"/>
      <c r="G213" s="213" t="s">
        <v>208</v>
      </c>
      <c r="H213" s="258" t="s">
        <v>206</v>
      </c>
      <c r="I213" s="258" t="s">
        <v>514</v>
      </c>
      <c r="J213" s="27">
        <f t="shared" si="3"/>
        <v>0.7</v>
      </c>
      <c r="K213" s="227" t="s">
        <v>441</v>
      </c>
    </row>
    <row r="214" spans="1:11" s="12" customFormat="1" ht="71.400000000000006" customHeight="1">
      <c r="A214" s="32"/>
      <c r="B214" s="412"/>
      <c r="C214" s="352"/>
      <c r="D214" s="355"/>
      <c r="E214" s="355"/>
      <c r="F214" s="359"/>
      <c r="G214" s="213" t="s">
        <v>209</v>
      </c>
      <c r="H214" s="258" t="s">
        <v>210</v>
      </c>
      <c r="I214" s="258" t="s">
        <v>170</v>
      </c>
      <c r="J214" s="27">
        <f t="shared" ref="J214" si="4">I214/H214</f>
        <v>0</v>
      </c>
      <c r="K214" s="227" t="s">
        <v>441</v>
      </c>
    </row>
    <row r="215" spans="1:11" s="12" customFormat="1" ht="72.599999999999994" customHeight="1">
      <c r="A215" s="32"/>
      <c r="B215" s="412"/>
      <c r="C215" s="352"/>
      <c r="D215" s="355"/>
      <c r="E215" s="355"/>
      <c r="F215" s="359"/>
      <c r="G215" s="213" t="s">
        <v>211</v>
      </c>
      <c r="H215" s="258" t="s">
        <v>210</v>
      </c>
      <c r="I215" s="258" t="s">
        <v>515</v>
      </c>
      <c r="J215" s="27">
        <f>I215/H215</f>
        <v>0.375</v>
      </c>
      <c r="K215" s="227" t="s">
        <v>441</v>
      </c>
    </row>
    <row r="216" spans="1:11" s="12" customFormat="1" ht="15.6">
      <c r="A216" s="32"/>
      <c r="B216" s="412"/>
      <c r="C216" s="352"/>
      <c r="D216" s="355"/>
      <c r="E216" s="355"/>
      <c r="F216" s="359"/>
      <c r="G216" s="407" t="s">
        <v>421</v>
      </c>
      <c r="H216" s="408"/>
      <c r="I216" s="408"/>
      <c r="J216" s="408"/>
      <c r="K216" s="409"/>
    </row>
    <row r="217" spans="1:11" s="12" customFormat="1" ht="78">
      <c r="A217" s="32"/>
      <c r="B217" s="412"/>
      <c r="C217" s="352"/>
      <c r="D217" s="355"/>
      <c r="E217" s="355"/>
      <c r="F217" s="359"/>
      <c r="G217" s="213" t="s">
        <v>212</v>
      </c>
      <c r="H217" s="258" t="s">
        <v>213</v>
      </c>
      <c r="I217" s="258" t="s">
        <v>536</v>
      </c>
      <c r="J217" s="258" t="s">
        <v>537</v>
      </c>
      <c r="K217" s="227" t="s">
        <v>442</v>
      </c>
    </row>
    <row r="218" spans="1:11" s="12" customFormat="1" ht="62.4">
      <c r="A218" s="32"/>
      <c r="B218" s="412"/>
      <c r="C218" s="352"/>
      <c r="D218" s="355"/>
      <c r="E218" s="355"/>
      <c r="F218" s="359"/>
      <c r="G218" s="213" t="s">
        <v>214</v>
      </c>
      <c r="H218" s="258" t="s">
        <v>215</v>
      </c>
      <c r="I218" s="258" t="s">
        <v>538</v>
      </c>
      <c r="J218" s="27">
        <f>I218/H218</f>
        <v>1.84</v>
      </c>
      <c r="K218" s="227" t="s">
        <v>442</v>
      </c>
    </row>
    <row r="219" spans="1:11" s="12" customFormat="1" ht="46.8">
      <c r="A219" s="32"/>
      <c r="B219" s="412"/>
      <c r="C219" s="352"/>
      <c r="D219" s="355"/>
      <c r="E219" s="355"/>
      <c r="F219" s="359"/>
      <c r="G219" s="213" t="s">
        <v>216</v>
      </c>
      <c r="H219" s="258" t="s">
        <v>217</v>
      </c>
      <c r="I219" s="258" t="s">
        <v>539</v>
      </c>
      <c r="J219" s="27">
        <f>I219/H219</f>
        <v>0.88</v>
      </c>
      <c r="K219" s="227" t="s">
        <v>420</v>
      </c>
    </row>
    <row r="220" spans="1:11" s="12" customFormat="1" ht="30" customHeight="1">
      <c r="A220" s="32"/>
      <c r="B220" s="412"/>
      <c r="C220" s="352"/>
      <c r="D220" s="355"/>
      <c r="E220" s="355"/>
      <c r="F220" s="359"/>
      <c r="G220" s="407" t="s">
        <v>422</v>
      </c>
      <c r="H220" s="408"/>
      <c r="I220" s="408"/>
      <c r="J220" s="408"/>
      <c r="K220" s="409"/>
    </row>
    <row r="221" spans="1:11" s="12" customFormat="1" ht="35.4" customHeight="1">
      <c r="A221" s="32"/>
      <c r="B221" s="412"/>
      <c r="C221" s="352"/>
      <c r="D221" s="355"/>
      <c r="E221" s="355"/>
      <c r="F221" s="359"/>
      <c r="G221" s="213" t="s">
        <v>220</v>
      </c>
      <c r="H221" s="227">
        <v>0</v>
      </c>
      <c r="I221" s="227">
        <v>0</v>
      </c>
      <c r="J221" s="27">
        <v>0</v>
      </c>
      <c r="K221" s="227" t="s">
        <v>443</v>
      </c>
    </row>
    <row r="222" spans="1:11" s="12" customFormat="1" ht="35.4" customHeight="1">
      <c r="A222" s="32"/>
      <c r="B222" s="412"/>
      <c r="C222" s="352"/>
      <c r="D222" s="355"/>
      <c r="E222" s="355"/>
      <c r="F222" s="359"/>
      <c r="G222" s="213" t="s">
        <v>221</v>
      </c>
      <c r="H222" s="227">
        <v>0</v>
      </c>
      <c r="I222" s="227">
        <v>0</v>
      </c>
      <c r="J222" s="27">
        <v>0</v>
      </c>
      <c r="K222" s="227" t="s">
        <v>219</v>
      </c>
    </row>
    <row r="223" spans="1:11" s="12" customFormat="1" ht="66.599999999999994" customHeight="1">
      <c r="A223" s="32"/>
      <c r="B223" s="412"/>
      <c r="C223" s="352"/>
      <c r="D223" s="355"/>
      <c r="E223" s="355"/>
      <c r="F223" s="359"/>
      <c r="G223" s="213" t="s">
        <v>222</v>
      </c>
      <c r="H223" s="258" t="s">
        <v>223</v>
      </c>
      <c r="I223" s="258" t="s">
        <v>170</v>
      </c>
      <c r="J223" s="27">
        <f>I223/H223</f>
        <v>0</v>
      </c>
      <c r="K223" s="227" t="s">
        <v>219</v>
      </c>
    </row>
    <row r="224" spans="1:11" s="12" customFormat="1" ht="66.599999999999994" customHeight="1">
      <c r="A224" s="32"/>
      <c r="B224" s="412"/>
      <c r="C224" s="352"/>
      <c r="D224" s="355"/>
      <c r="E224" s="355"/>
      <c r="F224" s="359"/>
      <c r="G224" s="213" t="s">
        <v>218</v>
      </c>
      <c r="H224" s="258" t="s">
        <v>204</v>
      </c>
      <c r="I224" s="258" t="s">
        <v>170</v>
      </c>
      <c r="J224" s="27">
        <f>I224/H224</f>
        <v>0</v>
      </c>
      <c r="K224" s="227" t="s">
        <v>219</v>
      </c>
    </row>
    <row r="225" spans="1:11" s="12" customFormat="1" ht="15.6">
      <c r="A225" s="32"/>
      <c r="B225" s="412"/>
      <c r="C225" s="352"/>
      <c r="D225" s="355"/>
      <c r="E225" s="355"/>
      <c r="F225" s="359"/>
      <c r="G225" s="407" t="s">
        <v>423</v>
      </c>
      <c r="H225" s="408"/>
      <c r="I225" s="408"/>
      <c r="J225" s="408"/>
      <c r="K225" s="409"/>
    </row>
    <row r="226" spans="1:11" s="12" customFormat="1" ht="55.2" customHeight="1">
      <c r="A226" s="32"/>
      <c r="B226" s="412"/>
      <c r="C226" s="352"/>
      <c r="D226" s="355"/>
      <c r="E226" s="355"/>
      <c r="F226" s="359"/>
      <c r="G226" s="213" t="s">
        <v>224</v>
      </c>
      <c r="H226" s="258" t="s">
        <v>225</v>
      </c>
      <c r="I226" s="258" t="s">
        <v>540</v>
      </c>
      <c r="J226" s="258" t="s">
        <v>541</v>
      </c>
      <c r="K226" s="227" t="s">
        <v>418</v>
      </c>
    </row>
    <row r="227" spans="1:11" s="12" customFormat="1" ht="15.6">
      <c r="A227" s="32"/>
      <c r="B227" s="412"/>
      <c r="C227" s="352"/>
      <c r="D227" s="355"/>
      <c r="E227" s="355"/>
      <c r="F227" s="359"/>
      <c r="G227" s="407" t="s">
        <v>424</v>
      </c>
      <c r="H227" s="408"/>
      <c r="I227" s="408"/>
      <c r="J227" s="408"/>
      <c r="K227" s="409"/>
    </row>
    <row r="228" spans="1:11" s="12" customFormat="1" ht="109.8" customHeight="1">
      <c r="A228" s="32"/>
      <c r="B228" s="412"/>
      <c r="C228" s="352"/>
      <c r="D228" s="355"/>
      <c r="E228" s="355"/>
      <c r="F228" s="359"/>
      <c r="G228" s="213" t="s">
        <v>444</v>
      </c>
      <c r="H228" s="258" t="s">
        <v>203</v>
      </c>
      <c r="I228" s="258" t="s">
        <v>542</v>
      </c>
      <c r="J228" s="27">
        <f>I228/H228</f>
        <v>0.9</v>
      </c>
      <c r="K228" s="236" t="s">
        <v>459</v>
      </c>
    </row>
    <row r="229" spans="1:11" s="12" customFormat="1" ht="46.8">
      <c r="A229" s="33"/>
      <c r="B229" s="411"/>
      <c r="C229" s="353"/>
      <c r="D229" s="356"/>
      <c r="E229" s="356"/>
      <c r="F229" s="360"/>
      <c r="G229" s="213" t="s">
        <v>226</v>
      </c>
      <c r="H229" s="239">
        <v>2700</v>
      </c>
      <c r="I229" s="239">
        <v>878</v>
      </c>
      <c r="J229" s="27">
        <f>I229/H229</f>
        <v>0.32518518518518519</v>
      </c>
      <c r="K229" s="227" t="s">
        <v>516</v>
      </c>
    </row>
    <row r="230" spans="1:11" s="12" customFormat="1" ht="15.6">
      <c r="A230" s="33"/>
      <c r="B230" s="380" t="s">
        <v>227</v>
      </c>
      <c r="C230" s="381"/>
      <c r="D230" s="158">
        <v>0</v>
      </c>
      <c r="E230" s="158">
        <v>0</v>
      </c>
      <c r="F230" s="156">
        <v>0</v>
      </c>
      <c r="G230" s="157"/>
      <c r="H230" s="149"/>
      <c r="I230" s="149"/>
      <c r="J230" s="149"/>
      <c r="K230" s="149"/>
    </row>
    <row r="231" spans="1:11" s="12" customFormat="1" ht="248.4" customHeight="1">
      <c r="A231" s="34"/>
      <c r="B231" s="410" t="s">
        <v>445</v>
      </c>
      <c r="C231" s="361" t="s">
        <v>15</v>
      </c>
      <c r="D231" s="234">
        <v>237.5</v>
      </c>
      <c r="E231" s="234">
        <v>141.32</v>
      </c>
      <c r="F231" s="228">
        <f>E231/D231</f>
        <v>0.59503157894736836</v>
      </c>
      <c r="G231" s="213" t="s">
        <v>425</v>
      </c>
      <c r="H231" s="227">
        <v>3000</v>
      </c>
      <c r="I231" s="227">
        <v>2078</v>
      </c>
      <c r="J231" s="27">
        <f>I231/H231</f>
        <v>0.69266666666666665</v>
      </c>
      <c r="K231" s="277" t="s">
        <v>228</v>
      </c>
    </row>
    <row r="232" spans="1:11" s="12" customFormat="1" ht="131.4" customHeight="1">
      <c r="A232" s="35"/>
      <c r="B232" s="411"/>
      <c r="C232" s="353"/>
      <c r="D232" s="212"/>
      <c r="E232" s="212"/>
      <c r="F232" s="23"/>
      <c r="G232" s="213" t="s">
        <v>229</v>
      </c>
      <c r="H232" s="227">
        <v>0</v>
      </c>
      <c r="I232" s="227">
        <v>0</v>
      </c>
      <c r="J232" s="27">
        <v>0</v>
      </c>
      <c r="K232" s="277"/>
    </row>
    <row r="233" spans="1:11" s="12" customFormat="1" ht="15.6">
      <c r="A233" s="22"/>
      <c r="B233" s="380" t="s">
        <v>230</v>
      </c>
      <c r="C233" s="381"/>
      <c r="D233" s="158">
        <f>SUM(D231:D232)</f>
        <v>237.5</v>
      </c>
      <c r="E233" s="158">
        <f>SUM(E231:E232)</f>
        <v>141.32</v>
      </c>
      <c r="F233" s="156">
        <f>E233/D233</f>
        <v>0.59503157894736836</v>
      </c>
      <c r="G233" s="157"/>
      <c r="H233" s="149"/>
      <c r="I233" s="149"/>
      <c r="J233" s="149"/>
      <c r="K233" s="149"/>
    </row>
    <row r="234" spans="1:11" s="12" customFormat="1" ht="15.6">
      <c r="A234" s="22"/>
      <c r="B234" s="368" t="s">
        <v>426</v>
      </c>
      <c r="C234" s="385" t="s">
        <v>15</v>
      </c>
      <c r="D234" s="354">
        <v>250</v>
      </c>
      <c r="E234" s="354">
        <v>195</v>
      </c>
      <c r="F234" s="362">
        <f>E234/D234</f>
        <v>0.78</v>
      </c>
      <c r="G234" s="410" t="s">
        <v>450</v>
      </c>
      <c r="H234" s="368">
        <v>150</v>
      </c>
      <c r="I234" s="368">
        <v>116</v>
      </c>
      <c r="J234" s="413">
        <f>I234/H234</f>
        <v>0.77333333333333332</v>
      </c>
      <c r="K234" s="368" t="s">
        <v>517</v>
      </c>
    </row>
    <row r="235" spans="1:11" s="12" customFormat="1" ht="15.6">
      <c r="A235" s="22"/>
      <c r="B235" s="369"/>
      <c r="C235" s="386"/>
      <c r="D235" s="355"/>
      <c r="E235" s="355"/>
      <c r="F235" s="359"/>
      <c r="G235" s="412"/>
      <c r="H235" s="369"/>
      <c r="I235" s="369"/>
      <c r="J235" s="369"/>
      <c r="K235" s="369"/>
    </row>
    <row r="236" spans="1:11" s="12" customFormat="1" ht="123" customHeight="1">
      <c r="A236" s="22"/>
      <c r="B236" s="379"/>
      <c r="C236" s="386"/>
      <c r="D236" s="355"/>
      <c r="E236" s="355"/>
      <c r="F236" s="359"/>
      <c r="G236" s="411"/>
      <c r="H236" s="379"/>
      <c r="I236" s="379"/>
      <c r="J236" s="379"/>
      <c r="K236" s="379"/>
    </row>
    <row r="237" spans="1:11" s="12" customFormat="1" ht="109.8" customHeight="1">
      <c r="A237" s="22"/>
      <c r="B237" s="227"/>
      <c r="C237" s="386"/>
      <c r="D237" s="356"/>
      <c r="E237" s="356"/>
      <c r="F237" s="360"/>
      <c r="G237" s="231" t="s">
        <v>543</v>
      </c>
      <c r="H237" s="224">
        <v>14</v>
      </c>
      <c r="I237" s="224">
        <v>12</v>
      </c>
      <c r="J237" s="233">
        <f>I237/H237</f>
        <v>0.8571428571428571</v>
      </c>
      <c r="K237" s="238" t="s">
        <v>553</v>
      </c>
    </row>
    <row r="238" spans="1:11" s="12" customFormat="1" ht="109.8" customHeight="1">
      <c r="A238" s="22"/>
      <c r="B238" s="227"/>
      <c r="C238" s="387"/>
      <c r="D238" s="235">
        <v>87.5</v>
      </c>
      <c r="E238" s="235">
        <v>0</v>
      </c>
      <c r="F238" s="229">
        <v>0</v>
      </c>
      <c r="G238" s="231" t="s">
        <v>451</v>
      </c>
      <c r="H238" s="224">
        <v>3</v>
      </c>
      <c r="I238" s="224">
        <v>0</v>
      </c>
      <c r="J238" s="278">
        <v>0</v>
      </c>
      <c r="K238" s="224" t="s">
        <v>452</v>
      </c>
    </row>
    <row r="239" spans="1:11" s="12" customFormat="1" ht="28.8" customHeight="1">
      <c r="A239" s="18"/>
      <c r="B239" s="380" t="s">
        <v>431</v>
      </c>
      <c r="C239" s="381"/>
      <c r="D239" s="158">
        <f>D234+D238</f>
        <v>337.5</v>
      </c>
      <c r="E239" s="158">
        <f>E234+E238</f>
        <v>195</v>
      </c>
      <c r="F239" s="162">
        <f>E239/D239</f>
        <v>0.57777777777777772</v>
      </c>
      <c r="G239" s="157"/>
      <c r="H239" s="149"/>
      <c r="I239" s="149"/>
      <c r="J239" s="149"/>
      <c r="K239" s="149"/>
    </row>
    <row r="240" spans="1:11" s="12" customFormat="1" ht="27.6" customHeight="1">
      <c r="A240" s="17"/>
      <c r="B240" s="363" t="s">
        <v>21</v>
      </c>
      <c r="C240" s="364"/>
      <c r="D240" s="159">
        <f>D239+D233+D230</f>
        <v>575</v>
      </c>
      <c r="E240" s="159">
        <f>E239+E233+E203</f>
        <v>336.32</v>
      </c>
      <c r="F240" s="160">
        <f>E240/D240</f>
        <v>0.58490434782608691</v>
      </c>
      <c r="G240" s="142"/>
      <c r="H240" s="143"/>
      <c r="I240" s="143"/>
      <c r="J240" s="143"/>
      <c r="K240" s="144"/>
    </row>
    <row r="241" spans="1:11" s="12" customFormat="1" ht="15.6">
      <c r="A241" s="161">
        <v>13</v>
      </c>
      <c r="B241" s="376" t="s">
        <v>449</v>
      </c>
      <c r="C241" s="258"/>
      <c r="D241" s="36"/>
      <c r="E241" s="36"/>
      <c r="F241" s="27"/>
      <c r="G241" s="407" t="s">
        <v>231</v>
      </c>
      <c r="H241" s="408"/>
      <c r="I241" s="408"/>
      <c r="J241" s="408"/>
      <c r="K241" s="409"/>
    </row>
    <row r="242" spans="1:11" s="12" customFormat="1" ht="79.2" customHeight="1">
      <c r="A242" s="107"/>
      <c r="B242" s="377"/>
      <c r="C242" s="279"/>
      <c r="D242" s="280"/>
      <c r="E242" s="280"/>
      <c r="F242" s="281"/>
      <c r="G242" s="282" t="s">
        <v>232</v>
      </c>
      <c r="H242" s="223">
        <v>1</v>
      </c>
      <c r="I242" s="283">
        <v>1</v>
      </c>
      <c r="J242" s="284">
        <v>1</v>
      </c>
      <c r="K242" s="227"/>
    </row>
    <row r="243" spans="1:11" s="12" customFormat="1" ht="33" customHeight="1">
      <c r="A243" s="107"/>
      <c r="B243" s="377"/>
      <c r="C243" s="285"/>
      <c r="D243" s="286"/>
      <c r="E243" s="286"/>
      <c r="F243" s="287"/>
      <c r="G243" s="288"/>
      <c r="H243" s="288"/>
      <c r="I243" s="288"/>
      <c r="J243" s="288"/>
      <c r="K243" s="288"/>
    </row>
    <row r="244" spans="1:11" s="12" customFormat="1" ht="15.6">
      <c r="A244" s="107"/>
      <c r="B244" s="377"/>
      <c r="C244" s="285"/>
      <c r="D244" s="286"/>
      <c r="E244" s="286"/>
      <c r="F244" s="287"/>
      <c r="G244" s="471" t="s">
        <v>233</v>
      </c>
      <c r="H244" s="471"/>
      <c r="I244" s="471"/>
      <c r="J244" s="471"/>
      <c r="K244" s="471"/>
    </row>
    <row r="245" spans="1:11" s="12" customFormat="1" ht="29.4" customHeight="1">
      <c r="A245" s="107"/>
      <c r="B245" s="377"/>
      <c r="C245" s="289" t="s">
        <v>15</v>
      </c>
      <c r="D245" s="290">
        <v>3230.63</v>
      </c>
      <c r="E245" s="290">
        <v>2995.63</v>
      </c>
      <c r="F245" s="291">
        <f>E245/D245</f>
        <v>0.92725876996127687</v>
      </c>
      <c r="G245" s="213"/>
      <c r="H245" s="227"/>
      <c r="I245" s="239"/>
      <c r="J245" s="27"/>
      <c r="K245" s="227"/>
    </row>
    <row r="246" spans="1:11" s="12" customFormat="1" ht="31.2">
      <c r="A246" s="107"/>
      <c r="B246" s="377"/>
      <c r="C246" s="289"/>
      <c r="D246" s="290"/>
      <c r="E246" s="290"/>
      <c r="F246" s="291"/>
      <c r="G246" s="213" t="s">
        <v>460</v>
      </c>
      <c r="H246" s="227">
        <v>20</v>
      </c>
      <c r="I246" s="239">
        <v>30</v>
      </c>
      <c r="J246" s="27">
        <f t="shared" ref="J246:J253" si="5">I246/H246</f>
        <v>1.5</v>
      </c>
      <c r="K246" s="277"/>
    </row>
    <row r="247" spans="1:11" s="12" customFormat="1" ht="41.4" customHeight="1">
      <c r="A247" s="189"/>
      <c r="B247" s="377"/>
      <c r="C247" s="289"/>
      <c r="D247" s="290"/>
      <c r="E247" s="290"/>
      <c r="F247" s="291"/>
      <c r="G247" s="213" t="s">
        <v>461</v>
      </c>
      <c r="H247" s="227">
        <v>17</v>
      </c>
      <c r="I247" s="239">
        <v>32</v>
      </c>
      <c r="J247" s="27">
        <f t="shared" si="5"/>
        <v>1.8823529411764706</v>
      </c>
      <c r="K247" s="277"/>
    </row>
    <row r="248" spans="1:11" s="12" customFormat="1" ht="39" customHeight="1">
      <c r="A248" s="189"/>
      <c r="B248" s="377"/>
      <c r="C248" s="289"/>
      <c r="D248" s="290"/>
      <c r="E248" s="290"/>
      <c r="F248" s="291"/>
      <c r="G248" s="213" t="s">
        <v>462</v>
      </c>
      <c r="H248" s="227">
        <v>104</v>
      </c>
      <c r="I248" s="239">
        <v>94</v>
      </c>
      <c r="J248" s="27">
        <f t="shared" si="5"/>
        <v>0.90384615384615385</v>
      </c>
      <c r="K248" s="277" t="s">
        <v>463</v>
      </c>
    </row>
    <row r="249" spans="1:11" s="12" customFormat="1" ht="39" customHeight="1">
      <c r="A249" s="189"/>
      <c r="B249" s="377"/>
      <c r="C249" s="289"/>
      <c r="D249" s="290"/>
      <c r="E249" s="290"/>
      <c r="F249" s="291"/>
      <c r="G249" s="213" t="s">
        <v>465</v>
      </c>
      <c r="H249" s="227">
        <v>820</v>
      </c>
      <c r="I249" s="239">
        <v>554</v>
      </c>
      <c r="J249" s="27">
        <f t="shared" si="5"/>
        <v>0.67560975609756102</v>
      </c>
      <c r="K249" s="277" t="s">
        <v>463</v>
      </c>
    </row>
    <row r="250" spans="1:11" s="12" customFormat="1" ht="27.6" customHeight="1">
      <c r="A250" s="189"/>
      <c r="B250" s="377"/>
      <c r="C250" s="289"/>
      <c r="D250" s="290"/>
      <c r="E250" s="290"/>
      <c r="F250" s="291"/>
      <c r="G250" s="213" t="s">
        <v>464</v>
      </c>
      <c r="H250" s="227">
        <v>165</v>
      </c>
      <c r="I250" s="239">
        <v>284</v>
      </c>
      <c r="J250" s="27">
        <f t="shared" si="5"/>
        <v>1.7212121212121212</v>
      </c>
      <c r="K250" s="277"/>
    </row>
    <row r="251" spans="1:11" s="12" customFormat="1" ht="37.799999999999997" customHeight="1">
      <c r="A251" s="189"/>
      <c r="B251" s="377"/>
      <c r="C251" s="289"/>
      <c r="D251" s="290"/>
      <c r="E251" s="290"/>
      <c r="F251" s="291"/>
      <c r="G251" s="213" t="s">
        <v>466</v>
      </c>
      <c r="H251" s="227">
        <v>70</v>
      </c>
      <c r="I251" s="239">
        <v>80</v>
      </c>
      <c r="J251" s="27">
        <f t="shared" si="5"/>
        <v>1.1428571428571428</v>
      </c>
      <c r="K251" s="277"/>
    </row>
    <row r="252" spans="1:11" s="12" customFormat="1" ht="45.6" customHeight="1">
      <c r="A252" s="189"/>
      <c r="B252" s="377"/>
      <c r="C252" s="289"/>
      <c r="D252" s="290"/>
      <c r="E252" s="290"/>
      <c r="F252" s="291"/>
      <c r="G252" s="213" t="s">
        <v>467</v>
      </c>
      <c r="H252" s="227">
        <v>110</v>
      </c>
      <c r="I252" s="239">
        <v>110</v>
      </c>
      <c r="J252" s="27">
        <f t="shared" si="5"/>
        <v>1</v>
      </c>
      <c r="K252" s="277"/>
    </row>
    <row r="253" spans="1:11" s="12" customFormat="1" ht="44.4" customHeight="1">
      <c r="A253" s="107"/>
      <c r="B253" s="377"/>
      <c r="C253" s="285"/>
      <c r="D253" s="286"/>
      <c r="E253" s="286"/>
      <c r="F253" s="287"/>
      <c r="G253" s="213" t="s">
        <v>468</v>
      </c>
      <c r="H253" s="227">
        <v>1250</v>
      </c>
      <c r="I253" s="239">
        <v>1039</v>
      </c>
      <c r="J253" s="27">
        <f t="shared" si="5"/>
        <v>0.83120000000000005</v>
      </c>
      <c r="K253" s="277" t="s">
        <v>463</v>
      </c>
    </row>
    <row r="254" spans="1:11" s="12" customFormat="1" ht="15.6">
      <c r="A254" s="107"/>
      <c r="B254" s="377"/>
      <c r="C254" s="285"/>
      <c r="D254" s="286"/>
      <c r="E254" s="286"/>
      <c r="F254" s="287"/>
      <c r="G254" s="407" t="s">
        <v>234</v>
      </c>
      <c r="H254" s="408"/>
      <c r="I254" s="408"/>
      <c r="J254" s="408"/>
      <c r="K254" s="409"/>
    </row>
    <row r="255" spans="1:11" s="12" customFormat="1" ht="31.2">
      <c r="A255" s="107"/>
      <c r="B255" s="377"/>
      <c r="C255" s="285"/>
      <c r="D255" s="286"/>
      <c r="E255" s="286"/>
      <c r="F255" s="287"/>
      <c r="G255" s="213" t="s">
        <v>235</v>
      </c>
      <c r="H255" s="227">
        <v>4</v>
      </c>
      <c r="I255" s="239">
        <v>6</v>
      </c>
      <c r="J255" s="27">
        <f t="shared" ref="J255:J260" si="6">I255/H255</f>
        <v>1.5</v>
      </c>
      <c r="K255" s="227"/>
    </row>
    <row r="256" spans="1:11" s="12" customFormat="1" ht="31.2">
      <c r="A256" s="107"/>
      <c r="B256" s="377"/>
      <c r="C256" s="285"/>
      <c r="D256" s="286"/>
      <c r="E256" s="286"/>
      <c r="F256" s="287"/>
      <c r="G256" s="213" t="s">
        <v>236</v>
      </c>
      <c r="H256" s="227">
        <v>3.6</v>
      </c>
      <c r="I256" s="205">
        <v>4.8</v>
      </c>
      <c r="J256" s="27">
        <f t="shared" si="6"/>
        <v>1.3333333333333333</v>
      </c>
      <c r="K256" s="227"/>
    </row>
    <row r="257" spans="1:11" s="12" customFormat="1" ht="62.4">
      <c r="A257" s="107"/>
      <c r="B257" s="377"/>
      <c r="C257" s="285"/>
      <c r="D257" s="286"/>
      <c r="E257" s="286"/>
      <c r="F257" s="287"/>
      <c r="G257" s="213" t="s">
        <v>477</v>
      </c>
      <c r="H257" s="227">
        <v>19</v>
      </c>
      <c r="I257" s="239">
        <v>31</v>
      </c>
      <c r="J257" s="27">
        <f t="shared" si="6"/>
        <v>1.631578947368421</v>
      </c>
      <c r="K257" s="227"/>
    </row>
    <row r="258" spans="1:11" s="12" customFormat="1" ht="15.6">
      <c r="A258" s="107"/>
      <c r="B258" s="377"/>
      <c r="C258" s="285"/>
      <c r="D258" s="286"/>
      <c r="E258" s="286"/>
      <c r="F258" s="287"/>
      <c r="G258" s="213" t="s">
        <v>237</v>
      </c>
      <c r="H258" s="227">
        <v>8</v>
      </c>
      <c r="I258" s="239">
        <v>15</v>
      </c>
      <c r="J258" s="27">
        <f t="shared" si="6"/>
        <v>1.875</v>
      </c>
      <c r="K258" s="227"/>
    </row>
    <row r="259" spans="1:11" s="12" customFormat="1" ht="15.6">
      <c r="A259" s="107"/>
      <c r="B259" s="377"/>
      <c r="C259" s="285"/>
      <c r="D259" s="286"/>
      <c r="E259" s="286"/>
      <c r="F259" s="287"/>
      <c r="G259" s="213" t="s">
        <v>238</v>
      </c>
      <c r="H259" s="227">
        <v>3</v>
      </c>
      <c r="I259" s="239">
        <v>5</v>
      </c>
      <c r="J259" s="27">
        <f t="shared" si="6"/>
        <v>1.6666666666666667</v>
      </c>
      <c r="K259" s="227"/>
    </row>
    <row r="260" spans="1:11" s="12" customFormat="1" ht="39" customHeight="1">
      <c r="A260" s="189"/>
      <c r="B260" s="377"/>
      <c r="C260" s="285"/>
      <c r="D260" s="286"/>
      <c r="E260" s="286"/>
      <c r="F260" s="287"/>
      <c r="G260" s="213" t="s">
        <v>504</v>
      </c>
      <c r="H260" s="227">
        <v>8</v>
      </c>
      <c r="I260" s="239">
        <v>11</v>
      </c>
      <c r="J260" s="292">
        <f t="shared" si="6"/>
        <v>1.375</v>
      </c>
      <c r="K260" s="293"/>
    </row>
    <row r="261" spans="1:11" s="12" customFormat="1" ht="59.4" customHeight="1">
      <c r="A261" s="107"/>
      <c r="B261" s="377"/>
      <c r="C261" s="285"/>
      <c r="D261" s="286"/>
      <c r="E261" s="286"/>
      <c r="F261" s="287"/>
      <c r="G261" s="407" t="s">
        <v>239</v>
      </c>
      <c r="H261" s="408"/>
      <c r="I261" s="408"/>
      <c r="J261" s="408"/>
      <c r="K261" s="409"/>
    </row>
    <row r="262" spans="1:11" s="12" customFormat="1" ht="15.6">
      <c r="A262" s="107"/>
      <c r="B262" s="377"/>
      <c r="C262" s="285"/>
      <c r="D262" s="286"/>
      <c r="E262" s="286"/>
      <c r="F262" s="287"/>
      <c r="G262" s="294"/>
      <c r="H262" s="227"/>
      <c r="I262" s="239"/>
      <c r="J262" s="27"/>
      <c r="K262" s="227"/>
    </row>
    <row r="263" spans="1:11" s="12" customFormat="1" ht="43.2" customHeight="1">
      <c r="A263" s="107"/>
      <c r="B263" s="377"/>
      <c r="C263" s="285"/>
      <c r="D263" s="286"/>
      <c r="E263" s="286"/>
      <c r="F263" s="287"/>
      <c r="G263" s="294" t="s">
        <v>240</v>
      </c>
      <c r="H263" s="227">
        <v>48</v>
      </c>
      <c r="I263" s="239">
        <v>41</v>
      </c>
      <c r="J263" s="27">
        <f>I263/H263</f>
        <v>0.85416666666666663</v>
      </c>
      <c r="K263" s="227" t="s">
        <v>463</v>
      </c>
    </row>
    <row r="264" spans="1:11" s="12" customFormat="1" ht="43.2" customHeight="1">
      <c r="A264" s="189"/>
      <c r="B264" s="377"/>
      <c r="C264" s="285"/>
      <c r="D264" s="286"/>
      <c r="E264" s="286"/>
      <c r="F264" s="287"/>
      <c r="G264" s="294" t="s">
        <v>241</v>
      </c>
      <c r="H264" s="227">
        <v>5</v>
      </c>
      <c r="I264" s="239">
        <v>10</v>
      </c>
      <c r="J264" s="27">
        <f>I264/H264</f>
        <v>2</v>
      </c>
      <c r="K264" s="227" t="s">
        <v>463</v>
      </c>
    </row>
    <row r="265" spans="1:11" s="12" customFormat="1" ht="32.4" customHeight="1">
      <c r="A265" s="107"/>
      <c r="B265" s="377"/>
      <c r="C265" s="285"/>
      <c r="D265" s="286"/>
      <c r="E265" s="286"/>
      <c r="F265" s="287"/>
      <c r="G265" s="294" t="s">
        <v>469</v>
      </c>
      <c r="H265" s="227">
        <v>1636</v>
      </c>
      <c r="I265" s="239">
        <v>1676</v>
      </c>
      <c r="J265" s="27">
        <f>I265/H265</f>
        <v>1.0244498777506112</v>
      </c>
      <c r="K265" s="227"/>
    </row>
    <row r="266" spans="1:11" s="12" customFormat="1" ht="15.6">
      <c r="A266" s="107"/>
      <c r="B266" s="377"/>
      <c r="C266" s="285"/>
      <c r="D266" s="286"/>
      <c r="E266" s="286"/>
      <c r="F266" s="287"/>
      <c r="G266" s="472" t="s">
        <v>242</v>
      </c>
      <c r="H266" s="473"/>
      <c r="I266" s="473"/>
      <c r="J266" s="473"/>
      <c r="K266" s="474"/>
    </row>
    <row r="267" spans="1:11" s="12" customFormat="1" ht="62.4">
      <c r="A267" s="107"/>
      <c r="B267" s="377"/>
      <c r="C267" s="285"/>
      <c r="D267" s="286"/>
      <c r="E267" s="286"/>
      <c r="F267" s="287"/>
      <c r="G267" s="213" t="s">
        <v>243</v>
      </c>
      <c r="H267" s="22">
        <v>18</v>
      </c>
      <c r="I267" s="239">
        <v>20</v>
      </c>
      <c r="J267" s="27">
        <f>I267/H267</f>
        <v>1.1111111111111112</v>
      </c>
      <c r="K267" s="227" t="s">
        <v>463</v>
      </c>
    </row>
    <row r="268" spans="1:11" s="12" customFormat="1" ht="15.6">
      <c r="A268" s="107"/>
      <c r="B268" s="377"/>
      <c r="C268" s="285"/>
      <c r="D268" s="286"/>
      <c r="E268" s="286"/>
      <c r="F268" s="287"/>
      <c r="G268" s="407" t="s">
        <v>244</v>
      </c>
      <c r="H268" s="408"/>
      <c r="I268" s="408"/>
      <c r="J268" s="408"/>
      <c r="K268" s="409"/>
    </row>
    <row r="269" spans="1:11" s="12" customFormat="1" ht="62.4">
      <c r="A269" s="107"/>
      <c r="B269" s="377"/>
      <c r="C269" s="285"/>
      <c r="D269" s="355"/>
      <c r="E269" s="286"/>
      <c r="F269" s="287"/>
      <c r="G269" s="213" t="s">
        <v>245</v>
      </c>
      <c r="H269" s="227">
        <v>4</v>
      </c>
      <c r="I269" s="239">
        <v>6</v>
      </c>
      <c r="J269" s="27">
        <f>I269/H269</f>
        <v>1.5</v>
      </c>
      <c r="K269" s="227"/>
    </row>
    <row r="270" spans="1:11" s="12" customFormat="1" ht="15.6">
      <c r="A270" s="107"/>
      <c r="B270" s="377"/>
      <c r="C270" s="285"/>
      <c r="D270" s="382"/>
      <c r="E270" s="286"/>
      <c r="F270" s="287"/>
      <c r="G270" s="407" t="s">
        <v>246</v>
      </c>
      <c r="H270" s="408"/>
      <c r="I270" s="408"/>
      <c r="J270" s="408"/>
      <c r="K270" s="409"/>
    </row>
    <row r="271" spans="1:11" s="12" customFormat="1" ht="21.6" customHeight="1">
      <c r="A271" s="107"/>
      <c r="B271" s="377"/>
      <c r="C271" s="285"/>
      <c r="D271" s="382"/>
      <c r="E271" s="286"/>
      <c r="F271" s="287"/>
      <c r="G271" s="213" t="s">
        <v>247</v>
      </c>
      <c r="H271" s="227">
        <v>12</v>
      </c>
      <c r="I271" s="239">
        <v>24</v>
      </c>
      <c r="J271" s="27">
        <f>I271/H271</f>
        <v>2</v>
      </c>
      <c r="K271" s="227"/>
    </row>
    <row r="272" spans="1:11" s="12" customFormat="1" ht="46.8">
      <c r="A272" s="107"/>
      <c r="B272" s="377"/>
      <c r="C272" s="285"/>
      <c r="D272" s="382"/>
      <c r="E272" s="286"/>
      <c r="F272" s="287"/>
      <c r="G272" s="213" t="s">
        <v>248</v>
      </c>
      <c r="H272" s="227">
        <v>531.20000000000005</v>
      </c>
      <c r="I272" s="205">
        <v>823.76</v>
      </c>
      <c r="J272" s="27">
        <f>I272/H272</f>
        <v>1.5507530120481927</v>
      </c>
      <c r="K272" s="227"/>
    </row>
    <row r="273" spans="1:11" s="12" customFormat="1" ht="31.2">
      <c r="A273" s="189"/>
      <c r="B273" s="377"/>
      <c r="C273" s="285"/>
      <c r="D273" s="382"/>
      <c r="E273" s="286"/>
      <c r="F273" s="287"/>
      <c r="G273" s="213" t="s">
        <v>470</v>
      </c>
      <c r="H273" s="295">
        <v>6</v>
      </c>
      <c r="I273" s="239">
        <v>2</v>
      </c>
      <c r="J273" s="296">
        <f>I273/H273</f>
        <v>0.33333333333333331</v>
      </c>
      <c r="K273" s="227" t="s">
        <v>463</v>
      </c>
    </row>
    <row r="274" spans="1:11" s="12" customFormat="1" ht="46.8" customHeight="1">
      <c r="A274" s="107"/>
      <c r="B274" s="377"/>
      <c r="C274" s="285"/>
      <c r="D274" s="382"/>
      <c r="E274" s="286"/>
      <c r="F274" s="287"/>
      <c r="G274" s="452" t="s">
        <v>249</v>
      </c>
      <c r="H274" s="453"/>
      <c r="I274" s="453"/>
      <c r="J274" s="453"/>
      <c r="K274" s="454"/>
    </row>
    <row r="275" spans="1:11" s="12" customFormat="1" ht="51.6" customHeight="1">
      <c r="A275" s="107"/>
      <c r="B275" s="377"/>
      <c r="C275" s="285"/>
      <c r="D275" s="382"/>
      <c r="E275" s="286"/>
      <c r="F275" s="287"/>
      <c r="G275" s="213" t="s">
        <v>250</v>
      </c>
      <c r="H275" s="227">
        <v>108.8</v>
      </c>
      <c r="I275" s="205">
        <v>106</v>
      </c>
      <c r="J275" s="27">
        <f>I275/H275</f>
        <v>0.97426470588235292</v>
      </c>
      <c r="K275" s="227" t="s">
        <v>518</v>
      </c>
    </row>
    <row r="276" spans="1:11" s="12" customFormat="1" ht="124.8">
      <c r="A276" s="107"/>
      <c r="B276" s="377"/>
      <c r="C276" s="285"/>
      <c r="D276" s="382"/>
      <c r="E276" s="286"/>
      <c r="F276" s="297"/>
      <c r="G276" s="213" t="s">
        <v>251</v>
      </c>
      <c r="H276" s="227">
        <v>12</v>
      </c>
      <c r="I276" s="239">
        <v>7</v>
      </c>
      <c r="J276" s="27">
        <f>I276/H276</f>
        <v>0.58333333333333337</v>
      </c>
      <c r="K276" s="227" t="s">
        <v>463</v>
      </c>
    </row>
    <row r="277" spans="1:11" s="12" customFormat="1" ht="69" customHeight="1">
      <c r="A277" s="107"/>
      <c r="B277" s="377"/>
      <c r="C277" s="285"/>
      <c r="D277" s="382"/>
      <c r="E277" s="286"/>
      <c r="F277" s="298"/>
      <c r="G277" s="213" t="s">
        <v>252</v>
      </c>
      <c r="H277" s="227">
        <v>9</v>
      </c>
      <c r="I277" s="239">
        <v>6</v>
      </c>
      <c r="J277" s="27">
        <f>I277/H277</f>
        <v>0.66666666666666663</v>
      </c>
      <c r="K277" s="227" t="s">
        <v>463</v>
      </c>
    </row>
    <row r="278" spans="1:11" s="12" customFormat="1" ht="139.80000000000001" customHeight="1">
      <c r="A278" s="28"/>
      <c r="B278" s="377"/>
      <c r="C278" s="285"/>
      <c r="D278" s="382"/>
      <c r="E278" s="286"/>
      <c r="F278" s="299"/>
      <c r="G278" s="213" t="s">
        <v>253</v>
      </c>
      <c r="H278" s="227">
        <v>19</v>
      </c>
      <c r="I278" s="239">
        <v>7</v>
      </c>
      <c r="J278" s="27">
        <f>H278/I278</f>
        <v>2.7142857142857144</v>
      </c>
      <c r="K278" s="227"/>
    </row>
    <row r="279" spans="1:11" s="12" customFormat="1" ht="15.6">
      <c r="A279" s="28"/>
      <c r="B279" s="377"/>
      <c r="C279" s="285"/>
      <c r="D279" s="382"/>
      <c r="E279" s="286"/>
      <c r="F279" s="298"/>
      <c r="G279" s="407" t="s">
        <v>254</v>
      </c>
      <c r="H279" s="408"/>
      <c r="I279" s="408"/>
      <c r="J279" s="408"/>
      <c r="K279" s="409"/>
    </row>
    <row r="280" spans="1:11" s="12" customFormat="1" ht="93.6">
      <c r="A280" s="28"/>
      <c r="B280" s="377"/>
      <c r="C280" s="285"/>
      <c r="D280" s="382"/>
      <c r="E280" s="286"/>
      <c r="F280" s="298"/>
      <c r="G280" s="213" t="s">
        <v>255</v>
      </c>
      <c r="H280" s="227">
        <v>5</v>
      </c>
      <c r="I280" s="239">
        <v>14</v>
      </c>
      <c r="J280" s="27">
        <f>I280/H280</f>
        <v>2.8</v>
      </c>
      <c r="K280" s="239"/>
    </row>
    <row r="281" spans="1:11" s="12" customFormat="1" ht="15.6">
      <c r="A281" s="28"/>
      <c r="B281" s="377"/>
      <c r="C281" s="285"/>
      <c r="D281" s="382"/>
      <c r="E281" s="286"/>
      <c r="F281" s="298"/>
      <c r="G281" s="407" t="s">
        <v>256</v>
      </c>
      <c r="H281" s="408"/>
      <c r="I281" s="408"/>
      <c r="J281" s="408"/>
      <c r="K281" s="409"/>
    </row>
    <row r="282" spans="1:11" s="12" customFormat="1" ht="62.4">
      <c r="A282" s="17"/>
      <c r="B282" s="378"/>
      <c r="C282" s="300"/>
      <c r="D282" s="402"/>
      <c r="E282" s="301"/>
      <c r="F282" s="23"/>
      <c r="G282" s="213" t="s">
        <v>257</v>
      </c>
      <c r="H282" s="227">
        <v>6</v>
      </c>
      <c r="I282" s="239">
        <v>8</v>
      </c>
      <c r="J282" s="27">
        <f>I282/H282</f>
        <v>1.3333333333333333</v>
      </c>
      <c r="K282" s="227"/>
    </row>
    <row r="283" spans="1:11" s="12" customFormat="1" ht="21" customHeight="1">
      <c r="A283" s="204"/>
      <c r="B283" s="363" t="s">
        <v>21</v>
      </c>
      <c r="C283" s="364"/>
      <c r="D283" s="152">
        <f>SUM(D242:D276)</f>
        <v>3230.63</v>
      </c>
      <c r="E283" s="152">
        <f>SUM(E242:E276)</f>
        <v>2995.63</v>
      </c>
      <c r="F283" s="160">
        <f>E283/D283</f>
        <v>0.92725876996127687</v>
      </c>
      <c r="G283" s="142"/>
      <c r="H283" s="143"/>
      <c r="I283" s="143"/>
      <c r="J283" s="143"/>
      <c r="K283" s="144"/>
    </row>
    <row r="284" spans="1:11" s="12" customFormat="1" ht="79.8" customHeight="1">
      <c r="A284" s="368">
        <v>14</v>
      </c>
      <c r="B284" s="376" t="s">
        <v>493</v>
      </c>
      <c r="C284" s="361" t="s">
        <v>15</v>
      </c>
      <c r="D284" s="354">
        <v>9335.27</v>
      </c>
      <c r="E284" s="354">
        <v>4902.3599999999997</v>
      </c>
      <c r="F284" s="362">
        <f>E284/D284</f>
        <v>0.52514388978572657</v>
      </c>
      <c r="G284" s="431" t="s">
        <v>258</v>
      </c>
      <c r="H284" s="432"/>
      <c r="I284" s="432"/>
      <c r="J284" s="432"/>
      <c r="K284" s="433"/>
    </row>
    <row r="285" spans="1:11" s="12" customFormat="1" ht="62.4">
      <c r="A285" s="369"/>
      <c r="B285" s="378"/>
      <c r="C285" s="352"/>
      <c r="D285" s="355"/>
      <c r="E285" s="355"/>
      <c r="F285" s="359"/>
      <c r="G285" s="213" t="s">
        <v>259</v>
      </c>
      <c r="H285" s="227">
        <v>21</v>
      </c>
      <c r="I285" s="227">
        <v>35</v>
      </c>
      <c r="J285" s="27">
        <f>I285/H285</f>
        <v>1.6666666666666667</v>
      </c>
      <c r="K285" s="239" t="s">
        <v>455</v>
      </c>
    </row>
    <row r="286" spans="1:11" s="12" customFormat="1" ht="15.6">
      <c r="A286" s="369"/>
      <c r="B286" s="368" t="s">
        <v>494</v>
      </c>
      <c r="C286" s="352"/>
      <c r="D286" s="355"/>
      <c r="E286" s="355"/>
      <c r="F286" s="359"/>
      <c r="G286" s="407" t="s">
        <v>260</v>
      </c>
      <c r="H286" s="408"/>
      <c r="I286" s="408"/>
      <c r="J286" s="408"/>
      <c r="K286" s="409"/>
    </row>
    <row r="287" spans="1:11" s="12" customFormat="1" ht="46.8">
      <c r="A287" s="369"/>
      <c r="B287" s="369"/>
      <c r="C287" s="352"/>
      <c r="D287" s="355"/>
      <c r="E287" s="355"/>
      <c r="F287" s="359"/>
      <c r="G287" s="213" t="s">
        <v>261</v>
      </c>
      <c r="H287" s="227">
        <v>16</v>
      </c>
      <c r="I287" s="227">
        <v>7</v>
      </c>
      <c r="J287" s="27">
        <f>I287/H287</f>
        <v>0.4375</v>
      </c>
      <c r="K287" s="239" t="s">
        <v>456</v>
      </c>
    </row>
    <row r="288" spans="1:11" s="12" customFormat="1" ht="15.6">
      <c r="A288" s="369"/>
      <c r="B288" s="369"/>
      <c r="C288" s="352"/>
      <c r="D288" s="355"/>
      <c r="E288" s="355"/>
      <c r="F288" s="359"/>
      <c r="G288" s="407" t="s">
        <v>262</v>
      </c>
      <c r="H288" s="408"/>
      <c r="I288" s="408"/>
      <c r="J288" s="408"/>
      <c r="K288" s="409"/>
    </row>
    <row r="289" spans="1:11" s="12" customFormat="1" ht="62.4">
      <c r="A289" s="369"/>
      <c r="B289" s="369"/>
      <c r="C289" s="352"/>
      <c r="D289" s="355"/>
      <c r="E289" s="355"/>
      <c r="F289" s="359"/>
      <c r="G289" s="213" t="s">
        <v>263</v>
      </c>
      <c r="H289" s="227">
        <v>13</v>
      </c>
      <c r="I289" s="227">
        <v>17</v>
      </c>
      <c r="J289" s="27">
        <f t="shared" ref="J289" si="7">I289/H289</f>
        <v>1.3076923076923077</v>
      </c>
      <c r="K289" s="239"/>
    </row>
    <row r="290" spans="1:11" s="12" customFormat="1" ht="27" customHeight="1">
      <c r="A290" s="369"/>
      <c r="B290" s="369"/>
      <c r="C290" s="352"/>
      <c r="D290" s="355"/>
      <c r="E290" s="355"/>
      <c r="F290" s="359"/>
      <c r="G290" s="461" t="s">
        <v>264</v>
      </c>
      <c r="H290" s="462">
        <v>0</v>
      </c>
      <c r="I290" s="462">
        <v>0</v>
      </c>
      <c r="J290" s="413"/>
      <c r="K290" s="462"/>
    </row>
    <row r="291" spans="1:11" s="12" customFormat="1" ht="19.2" customHeight="1">
      <c r="A291" s="369"/>
      <c r="B291" s="369"/>
      <c r="C291" s="352"/>
      <c r="D291" s="355"/>
      <c r="E291" s="355"/>
      <c r="F291" s="359"/>
      <c r="G291" s="461"/>
      <c r="H291" s="462"/>
      <c r="I291" s="462"/>
      <c r="J291" s="414"/>
      <c r="K291" s="462"/>
    </row>
    <row r="292" spans="1:11" s="12" customFormat="1" ht="72.599999999999994" customHeight="1">
      <c r="A292" s="369"/>
      <c r="B292" s="369"/>
      <c r="C292" s="352"/>
      <c r="D292" s="355"/>
      <c r="E292" s="355"/>
      <c r="F292" s="359"/>
      <c r="G292" s="407" t="s">
        <v>265</v>
      </c>
      <c r="H292" s="408"/>
      <c r="I292" s="408"/>
      <c r="J292" s="408"/>
      <c r="K292" s="409"/>
    </row>
    <row r="293" spans="1:11" s="12" customFormat="1" ht="60.6" customHeight="1">
      <c r="A293" s="369"/>
      <c r="B293" s="369"/>
      <c r="C293" s="352"/>
      <c r="D293" s="355"/>
      <c r="E293" s="355"/>
      <c r="F293" s="359"/>
      <c r="G293" s="213" t="s">
        <v>266</v>
      </c>
      <c r="H293" s="227">
        <v>53</v>
      </c>
      <c r="I293" s="227">
        <v>56</v>
      </c>
      <c r="J293" s="27">
        <f>I293/H293</f>
        <v>1.0566037735849056</v>
      </c>
      <c r="K293" s="227" t="s">
        <v>267</v>
      </c>
    </row>
    <row r="294" spans="1:11" s="12" customFormat="1" ht="71.400000000000006" customHeight="1">
      <c r="A294" s="369"/>
      <c r="B294" s="369"/>
      <c r="C294" s="352"/>
      <c r="D294" s="355"/>
      <c r="E294" s="355"/>
      <c r="F294" s="359"/>
      <c r="G294" s="407" t="s">
        <v>268</v>
      </c>
      <c r="H294" s="408"/>
      <c r="I294" s="408"/>
      <c r="J294" s="408"/>
      <c r="K294" s="409"/>
    </row>
    <row r="295" spans="1:11" s="12" customFormat="1" ht="62.4">
      <c r="A295" s="200"/>
      <c r="B295" s="379"/>
      <c r="C295" s="353"/>
      <c r="D295" s="356"/>
      <c r="E295" s="356"/>
      <c r="F295" s="360"/>
      <c r="G295" s="230" t="s">
        <v>269</v>
      </c>
      <c r="H295" s="227">
        <v>570</v>
      </c>
      <c r="I295" s="227">
        <v>618</v>
      </c>
      <c r="J295" s="27">
        <f>I295/H295</f>
        <v>1.0842105263157895</v>
      </c>
      <c r="K295" s="227" t="s">
        <v>267</v>
      </c>
    </row>
    <row r="296" spans="1:11" s="12" customFormat="1" ht="15.6">
      <c r="A296" s="200"/>
      <c r="B296" s="459" t="s">
        <v>270</v>
      </c>
      <c r="C296" s="460"/>
      <c r="D296" s="302">
        <v>9335.27</v>
      </c>
      <c r="E296" s="303">
        <v>4902.3599999999997</v>
      </c>
      <c r="F296" s="304">
        <f>E296/D296</f>
        <v>0.52514388978572657</v>
      </c>
      <c r="G296" s="194"/>
      <c r="H296" s="227"/>
      <c r="I296" s="22"/>
      <c r="J296" s="22"/>
      <c r="K296" s="22"/>
    </row>
    <row r="297" spans="1:11" s="12" customFormat="1" ht="162.6" customHeight="1">
      <c r="A297" s="200"/>
      <c r="B297" s="410" t="s">
        <v>495</v>
      </c>
      <c r="C297" s="395"/>
      <c r="D297" s="395"/>
      <c r="E297" s="395"/>
      <c r="F297" s="398"/>
      <c r="G297" s="226" t="s">
        <v>271</v>
      </c>
      <c r="H297" s="227"/>
      <c r="I297" s="227"/>
      <c r="J297" s="27"/>
      <c r="K297" s="227"/>
    </row>
    <row r="298" spans="1:11" s="12" customFormat="1" ht="156">
      <c r="A298" s="200"/>
      <c r="B298" s="469"/>
      <c r="C298" s="396"/>
      <c r="D298" s="396"/>
      <c r="E298" s="396"/>
      <c r="F298" s="399"/>
      <c r="G298" s="213" t="s">
        <v>429</v>
      </c>
      <c r="H298" s="227">
        <v>73</v>
      </c>
      <c r="I298" s="227">
        <v>75</v>
      </c>
      <c r="J298" s="27">
        <f>I298/H298</f>
        <v>1.0273972602739727</v>
      </c>
      <c r="K298" s="227"/>
    </row>
    <row r="299" spans="1:11" s="12" customFormat="1" ht="140.4">
      <c r="A299" s="108"/>
      <c r="B299" s="470"/>
      <c r="C299" s="397"/>
      <c r="D299" s="397"/>
      <c r="E299" s="397"/>
      <c r="F299" s="400"/>
      <c r="G299" s="213" t="s">
        <v>272</v>
      </c>
      <c r="H299" s="227">
        <v>80</v>
      </c>
      <c r="I299" s="227">
        <v>93.3</v>
      </c>
      <c r="J299" s="27">
        <f>I299/H299</f>
        <v>1.16625</v>
      </c>
      <c r="K299" s="227"/>
    </row>
    <row r="300" spans="1:11" s="12" customFormat="1" ht="15.6">
      <c r="A300" s="18"/>
      <c r="B300" s="380" t="s">
        <v>273</v>
      </c>
      <c r="C300" s="381"/>
      <c r="D300" s="164">
        <v>0</v>
      </c>
      <c r="E300" s="165">
        <v>0</v>
      </c>
      <c r="F300" s="163">
        <v>0</v>
      </c>
      <c r="G300" s="157"/>
      <c r="H300" s="149"/>
      <c r="I300" s="149"/>
      <c r="J300" s="149"/>
      <c r="K300" s="149"/>
    </row>
    <row r="301" spans="1:11" s="12" customFormat="1" ht="30" customHeight="1">
      <c r="A301" s="204"/>
      <c r="B301" s="363" t="s">
        <v>21</v>
      </c>
      <c r="C301" s="364"/>
      <c r="D301" s="166">
        <f>D296+D300</f>
        <v>9335.27</v>
      </c>
      <c r="E301" s="167">
        <f>E296+E300</f>
        <v>4902.3599999999997</v>
      </c>
      <c r="F301" s="168">
        <f>E301/D301</f>
        <v>0.52514388978572657</v>
      </c>
      <c r="G301" s="142"/>
      <c r="H301" s="143"/>
      <c r="I301" s="143"/>
      <c r="J301" s="143"/>
      <c r="K301" s="144"/>
    </row>
    <row r="302" spans="1:11" s="12" customFormat="1" ht="19.2" customHeight="1">
      <c r="A302" s="369">
        <v>15</v>
      </c>
      <c r="B302" s="376" t="s">
        <v>496</v>
      </c>
      <c r="C302" s="361" t="s">
        <v>15</v>
      </c>
      <c r="D302" s="354">
        <v>0</v>
      </c>
      <c r="E302" s="354">
        <v>0</v>
      </c>
      <c r="F302" s="362">
        <v>0</v>
      </c>
      <c r="G302" s="446" t="s">
        <v>274</v>
      </c>
      <c r="H302" s="447"/>
      <c r="I302" s="447"/>
      <c r="J302" s="447"/>
      <c r="K302" s="448"/>
    </row>
    <row r="303" spans="1:11" s="12" customFormat="1" ht="14.4" customHeight="1">
      <c r="A303" s="369"/>
      <c r="B303" s="377"/>
      <c r="C303" s="352"/>
      <c r="D303" s="355"/>
      <c r="E303" s="355"/>
      <c r="F303" s="359"/>
      <c r="G303" s="449"/>
      <c r="H303" s="450"/>
      <c r="I303" s="450"/>
      <c r="J303" s="450"/>
      <c r="K303" s="451"/>
    </row>
    <row r="304" spans="1:11" s="12" customFormat="1" ht="70.8" customHeight="1">
      <c r="A304" s="369"/>
      <c r="B304" s="377"/>
      <c r="C304" s="352"/>
      <c r="D304" s="355"/>
      <c r="E304" s="355"/>
      <c r="F304" s="359"/>
      <c r="G304" s="305" t="s">
        <v>275</v>
      </c>
      <c r="H304" s="227">
        <v>100</v>
      </c>
      <c r="I304" s="227">
        <v>100</v>
      </c>
      <c r="J304" s="111">
        <v>1</v>
      </c>
      <c r="K304" s="227"/>
    </row>
    <row r="305" spans="1:11" s="12" customFormat="1" ht="15.6">
      <c r="A305" s="369"/>
      <c r="B305" s="377"/>
      <c r="C305" s="352"/>
      <c r="D305" s="355"/>
      <c r="E305" s="355"/>
      <c r="F305" s="359"/>
      <c r="G305" s="452" t="s">
        <v>276</v>
      </c>
      <c r="H305" s="453"/>
      <c r="I305" s="453"/>
      <c r="J305" s="453"/>
      <c r="K305" s="454"/>
    </row>
    <row r="306" spans="1:11" s="12" customFormat="1" ht="78">
      <c r="A306" s="369"/>
      <c r="B306" s="377"/>
      <c r="C306" s="352"/>
      <c r="D306" s="355"/>
      <c r="E306" s="355"/>
      <c r="F306" s="359"/>
      <c r="G306" s="213" t="s">
        <v>277</v>
      </c>
      <c r="H306" s="227" t="s">
        <v>476</v>
      </c>
      <c r="I306" s="227">
        <v>5</v>
      </c>
      <c r="J306" s="27">
        <v>0.5</v>
      </c>
      <c r="K306" s="236" t="s">
        <v>459</v>
      </c>
    </row>
    <row r="307" spans="1:11" s="12" customFormat="1" ht="62.4">
      <c r="A307" s="369"/>
      <c r="B307" s="377"/>
      <c r="C307" s="352"/>
      <c r="D307" s="355"/>
      <c r="E307" s="355"/>
      <c r="F307" s="359"/>
      <c r="G307" s="17" t="s">
        <v>279</v>
      </c>
      <c r="H307" s="227" t="s">
        <v>278</v>
      </c>
      <c r="I307" s="227">
        <v>19</v>
      </c>
      <c r="J307" s="111">
        <v>0.76</v>
      </c>
      <c r="K307" s="236" t="s">
        <v>459</v>
      </c>
    </row>
    <row r="308" spans="1:11" s="12" customFormat="1" ht="15.6">
      <c r="A308" s="369"/>
      <c r="B308" s="377"/>
      <c r="C308" s="352"/>
      <c r="D308" s="355"/>
      <c r="E308" s="355"/>
      <c r="F308" s="359"/>
      <c r="G308" s="407" t="s">
        <v>280</v>
      </c>
      <c r="H308" s="408"/>
      <c r="I308" s="408"/>
      <c r="J308" s="408"/>
      <c r="K308" s="409"/>
    </row>
    <row r="309" spans="1:11" s="12" customFormat="1" ht="88.8" customHeight="1">
      <c r="A309" s="369"/>
      <c r="B309" s="377"/>
      <c r="C309" s="352"/>
      <c r="D309" s="355"/>
      <c r="E309" s="355"/>
      <c r="F309" s="359"/>
      <c r="G309" s="213" t="s">
        <v>281</v>
      </c>
      <c r="H309" s="227">
        <v>100</v>
      </c>
      <c r="I309" s="227">
        <v>100</v>
      </c>
      <c r="J309" s="111">
        <v>1</v>
      </c>
      <c r="K309" s="227"/>
    </row>
    <row r="310" spans="1:11" s="12" customFormat="1" ht="53.4" customHeight="1">
      <c r="A310" s="369"/>
      <c r="B310" s="377"/>
      <c r="C310" s="352"/>
      <c r="D310" s="355"/>
      <c r="E310" s="355"/>
      <c r="F310" s="359"/>
      <c r="G310" s="213" t="s">
        <v>282</v>
      </c>
      <c r="H310" s="227">
        <v>100</v>
      </c>
      <c r="I310" s="227">
        <v>100</v>
      </c>
      <c r="J310" s="111">
        <v>1</v>
      </c>
      <c r="K310" s="227"/>
    </row>
    <row r="311" spans="1:11" s="12" customFormat="1" ht="15.6">
      <c r="A311" s="369"/>
      <c r="B311" s="377"/>
      <c r="C311" s="352"/>
      <c r="D311" s="355"/>
      <c r="E311" s="355"/>
      <c r="F311" s="359"/>
      <c r="G311" s="407" t="s">
        <v>283</v>
      </c>
      <c r="H311" s="408"/>
      <c r="I311" s="408"/>
      <c r="J311" s="408"/>
      <c r="K311" s="409"/>
    </row>
    <row r="312" spans="1:11" s="12" customFormat="1" ht="93.6">
      <c r="A312" s="369"/>
      <c r="B312" s="377"/>
      <c r="C312" s="352"/>
      <c r="D312" s="355"/>
      <c r="E312" s="355"/>
      <c r="F312" s="359"/>
      <c r="G312" s="213" t="s">
        <v>284</v>
      </c>
      <c r="H312" s="227">
        <v>100</v>
      </c>
      <c r="I312" s="227">
        <v>70</v>
      </c>
      <c r="J312" s="111">
        <f>I312/H312</f>
        <v>0.7</v>
      </c>
      <c r="K312" s="236" t="s">
        <v>459</v>
      </c>
    </row>
    <row r="313" spans="1:11" s="12" customFormat="1" ht="46.8">
      <c r="A313" s="369"/>
      <c r="B313" s="377"/>
      <c r="C313" s="352"/>
      <c r="D313" s="355"/>
      <c r="E313" s="355"/>
      <c r="F313" s="359"/>
      <c r="G313" s="213" t="s">
        <v>285</v>
      </c>
      <c r="H313" s="227">
        <v>1</v>
      </c>
      <c r="I313" s="227">
        <v>1</v>
      </c>
      <c r="J313" s="111">
        <v>1</v>
      </c>
      <c r="K313" s="227"/>
    </row>
    <row r="314" spans="1:11" s="12" customFormat="1" ht="72.599999999999994" customHeight="1">
      <c r="A314" s="369"/>
      <c r="B314" s="377"/>
      <c r="C314" s="352"/>
      <c r="D314" s="355"/>
      <c r="E314" s="355"/>
      <c r="F314" s="359"/>
      <c r="G314" s="213" t="s">
        <v>286</v>
      </c>
      <c r="H314" s="227" t="s">
        <v>287</v>
      </c>
      <c r="I314" s="227">
        <v>12</v>
      </c>
      <c r="J314" s="111">
        <v>2.4</v>
      </c>
      <c r="K314" s="227"/>
    </row>
    <row r="315" spans="1:11" s="12" customFormat="1" ht="15.6">
      <c r="A315" s="369"/>
      <c r="B315" s="377"/>
      <c r="C315" s="352"/>
      <c r="D315" s="355"/>
      <c r="E315" s="355"/>
      <c r="F315" s="359"/>
      <c r="G315" s="407" t="s">
        <v>288</v>
      </c>
      <c r="H315" s="408"/>
      <c r="I315" s="408"/>
      <c r="J315" s="408"/>
      <c r="K315" s="409"/>
    </row>
    <row r="316" spans="1:11" s="12" customFormat="1" ht="78">
      <c r="A316" s="369"/>
      <c r="B316" s="377"/>
      <c r="C316" s="352"/>
      <c r="D316" s="355"/>
      <c r="E316" s="355"/>
      <c r="F316" s="359"/>
      <c r="G316" s="305" t="s">
        <v>289</v>
      </c>
      <c r="H316" s="227" t="s">
        <v>413</v>
      </c>
      <c r="I316" s="227">
        <v>22</v>
      </c>
      <c r="J316" s="111">
        <v>2.2000000000000002</v>
      </c>
      <c r="K316" s="227"/>
    </row>
    <row r="317" spans="1:11" s="12" customFormat="1" ht="118.2" customHeight="1">
      <c r="A317" s="369"/>
      <c r="B317" s="377"/>
      <c r="C317" s="352"/>
      <c r="D317" s="355"/>
      <c r="E317" s="355"/>
      <c r="F317" s="359"/>
      <c r="G317" s="305" t="s">
        <v>290</v>
      </c>
      <c r="H317" s="227">
        <v>100</v>
      </c>
      <c r="I317" s="227">
        <v>100</v>
      </c>
      <c r="J317" s="111">
        <v>1</v>
      </c>
      <c r="K317" s="227"/>
    </row>
    <row r="318" spans="1:11" s="12" customFormat="1" ht="109.2" customHeight="1">
      <c r="A318" s="369"/>
      <c r="B318" s="378"/>
      <c r="C318" s="353"/>
      <c r="D318" s="356"/>
      <c r="E318" s="356"/>
      <c r="F318" s="360"/>
      <c r="G318" s="306" t="s">
        <v>291</v>
      </c>
      <c r="H318" s="227">
        <v>100</v>
      </c>
      <c r="I318" s="227">
        <v>100</v>
      </c>
      <c r="J318" s="111">
        <v>1</v>
      </c>
      <c r="K318" s="222"/>
    </row>
    <row r="319" spans="1:11" s="12" customFormat="1" ht="41.4" customHeight="1">
      <c r="A319" s="200"/>
      <c r="B319" s="380" t="s">
        <v>190</v>
      </c>
      <c r="C319" s="381"/>
      <c r="D319" s="155">
        <v>0</v>
      </c>
      <c r="E319" s="155">
        <v>0</v>
      </c>
      <c r="F319" s="156">
        <v>0</v>
      </c>
      <c r="G319" s="157"/>
      <c r="H319" s="149"/>
      <c r="I319" s="149"/>
      <c r="J319" s="149"/>
      <c r="K319" s="149"/>
    </row>
    <row r="320" spans="1:11" s="12" customFormat="1" ht="136.80000000000001" customHeight="1">
      <c r="A320" s="200"/>
      <c r="B320" s="410" t="s">
        <v>497</v>
      </c>
      <c r="C320" s="307"/>
      <c r="D320" s="308"/>
      <c r="E320" s="308"/>
      <c r="F320" s="299"/>
      <c r="G320" s="449" t="s">
        <v>292</v>
      </c>
      <c r="H320" s="450"/>
      <c r="I320" s="450"/>
      <c r="J320" s="450"/>
      <c r="K320" s="451"/>
    </row>
    <row r="321" spans="1:11" s="12" customFormat="1" ht="124.8">
      <c r="A321" s="200"/>
      <c r="B321" s="412"/>
      <c r="C321" s="289" t="s">
        <v>15</v>
      </c>
      <c r="D321" s="290">
        <v>24695</v>
      </c>
      <c r="E321" s="290">
        <v>16810.55</v>
      </c>
      <c r="F321" s="309">
        <f>E321/D321</f>
        <v>0.68072686778700142</v>
      </c>
      <c r="G321" s="213" t="s">
        <v>293</v>
      </c>
      <c r="H321" s="251">
        <v>100</v>
      </c>
      <c r="I321" s="251">
        <v>100</v>
      </c>
      <c r="J321" s="27">
        <f>I321/H321</f>
        <v>1</v>
      </c>
      <c r="K321" s="227"/>
    </row>
    <row r="322" spans="1:11" s="12" customFormat="1" ht="46.8">
      <c r="A322" s="200"/>
      <c r="B322" s="412"/>
      <c r="C322" s="361" t="s">
        <v>64</v>
      </c>
      <c r="D322" s="354">
        <v>0</v>
      </c>
      <c r="E322" s="354">
        <v>0</v>
      </c>
      <c r="F322" s="362">
        <v>0</v>
      </c>
      <c r="G322" s="213" t="s">
        <v>294</v>
      </c>
      <c r="H322" s="251" t="s">
        <v>295</v>
      </c>
      <c r="I322" s="244">
        <v>0</v>
      </c>
      <c r="J322" s="27">
        <v>1</v>
      </c>
      <c r="K322" s="227"/>
    </row>
    <row r="323" spans="1:11" s="12" customFormat="1" ht="31.2" customHeight="1">
      <c r="A323" s="200"/>
      <c r="B323" s="411"/>
      <c r="C323" s="353"/>
      <c r="D323" s="356"/>
      <c r="E323" s="356"/>
      <c r="F323" s="360"/>
      <c r="G323" s="213" t="s">
        <v>296</v>
      </c>
      <c r="H323" s="251">
        <v>99</v>
      </c>
      <c r="I323" s="244">
        <v>99</v>
      </c>
      <c r="J323" s="27">
        <f>I323/H323</f>
        <v>1</v>
      </c>
      <c r="K323" s="227"/>
    </row>
    <row r="324" spans="1:11" s="12" customFormat="1" ht="15.6" customHeight="1">
      <c r="A324" s="200"/>
      <c r="B324" s="380" t="s">
        <v>273</v>
      </c>
      <c r="C324" s="381"/>
      <c r="D324" s="164">
        <f>SUM(D321:D323)</f>
        <v>24695</v>
      </c>
      <c r="E324" s="174">
        <f>SUM(E321:E323)</f>
        <v>16810.55</v>
      </c>
      <c r="F324" s="163">
        <f>E324/D324</f>
        <v>0.68072686778700142</v>
      </c>
      <c r="G324" s="157"/>
      <c r="H324" s="149"/>
      <c r="I324" s="149"/>
      <c r="J324" s="149"/>
      <c r="K324" s="149"/>
    </row>
    <row r="325" spans="1:11" s="12" customFormat="1" ht="99" customHeight="1">
      <c r="A325" s="201"/>
      <c r="B325" s="368" t="s">
        <v>498</v>
      </c>
      <c r="C325" s="455" t="s">
        <v>15</v>
      </c>
      <c r="D325" s="457">
        <v>4044</v>
      </c>
      <c r="E325" s="354">
        <v>2969.58</v>
      </c>
      <c r="F325" s="362">
        <f>E325/D325</f>
        <v>0.73431750741839763</v>
      </c>
      <c r="G325" s="194" t="s">
        <v>62</v>
      </c>
      <c r="H325" s="22"/>
      <c r="I325" s="22"/>
      <c r="J325" s="22"/>
      <c r="K325" s="22"/>
    </row>
    <row r="326" spans="1:11" s="12" customFormat="1" ht="31.2">
      <c r="A326" s="39"/>
      <c r="B326" s="379"/>
      <c r="C326" s="456"/>
      <c r="D326" s="458"/>
      <c r="E326" s="356"/>
      <c r="F326" s="360"/>
      <c r="G326" s="231" t="s">
        <v>297</v>
      </c>
      <c r="H326" s="310">
        <v>100</v>
      </c>
      <c r="I326" s="224">
        <v>100</v>
      </c>
      <c r="J326" s="233">
        <f>I326/H326</f>
        <v>1</v>
      </c>
      <c r="K326" s="224"/>
    </row>
    <row r="327" spans="1:11" s="12" customFormat="1" ht="15.6">
      <c r="A327" s="18"/>
      <c r="B327" s="380" t="s">
        <v>298</v>
      </c>
      <c r="C327" s="381"/>
      <c r="D327" s="169">
        <v>4044</v>
      </c>
      <c r="E327" s="170">
        <v>2969.58</v>
      </c>
      <c r="F327" s="171">
        <f>E327/D327</f>
        <v>0.73431750741839763</v>
      </c>
      <c r="G327" s="172"/>
      <c r="H327" s="173"/>
      <c r="I327" s="173"/>
      <c r="J327" s="173"/>
      <c r="K327" s="173"/>
    </row>
    <row r="328" spans="1:11" s="12" customFormat="1" ht="15.6">
      <c r="A328" s="204"/>
      <c r="B328" s="363" t="s">
        <v>21</v>
      </c>
      <c r="C328" s="364"/>
      <c r="D328" s="154">
        <f>SUM(D324+D327)</f>
        <v>28739</v>
      </c>
      <c r="E328" s="154">
        <f>SUM(E324+E327)</f>
        <v>19780.129999999997</v>
      </c>
      <c r="F328" s="153">
        <f>E328/D328</f>
        <v>0.68826785900692433</v>
      </c>
      <c r="G328" s="142"/>
      <c r="H328" s="143"/>
      <c r="I328" s="143"/>
      <c r="J328" s="143"/>
      <c r="K328" s="144"/>
    </row>
    <row r="329" spans="1:11" s="12" customFormat="1" ht="82.2" customHeight="1">
      <c r="A329" s="368">
        <v>16</v>
      </c>
      <c r="B329" s="365" t="s">
        <v>299</v>
      </c>
      <c r="C329" s="361" t="s">
        <v>15</v>
      </c>
      <c r="D329" s="391"/>
      <c r="E329" s="391"/>
      <c r="F329" s="393"/>
      <c r="G329" s="424" t="s">
        <v>300</v>
      </c>
      <c r="H329" s="424"/>
      <c r="I329" s="424"/>
      <c r="J329" s="424"/>
      <c r="K329" s="425"/>
    </row>
    <row r="330" spans="1:11" s="12" customFormat="1" ht="77.400000000000006" customHeight="1">
      <c r="A330" s="369"/>
      <c r="B330" s="366"/>
      <c r="C330" s="434"/>
      <c r="D330" s="392"/>
      <c r="E330" s="392"/>
      <c r="F330" s="394"/>
      <c r="G330" s="311" t="s">
        <v>301</v>
      </c>
      <c r="H330" s="277">
        <v>98</v>
      </c>
      <c r="I330" s="312">
        <v>0.98799999999999999</v>
      </c>
      <c r="J330" s="312">
        <f>I330/H330*100</f>
        <v>1.0081632653061225</v>
      </c>
      <c r="K330" s="23"/>
    </row>
    <row r="331" spans="1:11" s="12" customFormat="1" ht="84" customHeight="1">
      <c r="A331" s="369"/>
      <c r="B331" s="366"/>
      <c r="C331" s="434"/>
      <c r="D331" s="31"/>
      <c r="E331" s="313"/>
      <c r="F331" s="314"/>
      <c r="G331" s="426" t="s">
        <v>302</v>
      </c>
      <c r="H331" s="427"/>
      <c r="I331" s="427"/>
      <c r="J331" s="427"/>
      <c r="K331" s="428"/>
    </row>
    <row r="332" spans="1:11" s="12" customFormat="1" ht="78">
      <c r="A332" s="369"/>
      <c r="B332" s="366"/>
      <c r="C332" s="434"/>
      <c r="D332" s="315"/>
      <c r="E332" s="316"/>
      <c r="F332" s="317"/>
      <c r="G332" s="318" t="s">
        <v>303</v>
      </c>
      <c r="H332" s="227">
        <v>100</v>
      </c>
      <c r="I332" s="27">
        <v>1</v>
      </c>
      <c r="J332" s="27">
        <v>1</v>
      </c>
      <c r="K332" s="318"/>
    </row>
    <row r="333" spans="1:11" s="12" customFormat="1" ht="15.6">
      <c r="A333" s="369"/>
      <c r="B333" s="366"/>
      <c r="C333" s="434"/>
      <c r="D333" s="36"/>
      <c r="E333" s="319"/>
      <c r="F333" s="37"/>
      <c r="G333" s="429" t="s">
        <v>304</v>
      </c>
      <c r="H333" s="430"/>
      <c r="I333" s="430"/>
      <c r="J333" s="430"/>
      <c r="K333" s="430"/>
    </row>
    <row r="334" spans="1:11" s="12" customFormat="1" ht="48" customHeight="1">
      <c r="A334" s="369"/>
      <c r="B334" s="366"/>
      <c r="C334" s="434"/>
      <c r="D334" s="315"/>
      <c r="E334" s="316"/>
      <c r="F334" s="320"/>
      <c r="G334" s="311" t="s">
        <v>305</v>
      </c>
      <c r="H334" s="277">
        <v>100</v>
      </c>
      <c r="I334" s="312">
        <v>1</v>
      </c>
      <c r="J334" s="312">
        <v>1</v>
      </c>
      <c r="K334" s="311"/>
    </row>
    <row r="335" spans="1:11" s="12" customFormat="1" ht="95.4" customHeight="1">
      <c r="A335" s="369"/>
      <c r="B335" s="366"/>
      <c r="C335" s="434"/>
      <c r="D335" s="315"/>
      <c r="E335" s="316"/>
      <c r="F335" s="321"/>
      <c r="G335" s="429" t="s">
        <v>306</v>
      </c>
      <c r="H335" s="430"/>
      <c r="I335" s="430"/>
      <c r="J335" s="430"/>
      <c r="K335" s="430"/>
    </row>
    <row r="336" spans="1:11" s="12" customFormat="1" ht="46.8">
      <c r="A336" s="369"/>
      <c r="B336" s="366"/>
      <c r="C336" s="434"/>
      <c r="D336" s="315"/>
      <c r="E336" s="316"/>
      <c r="F336" s="320"/>
      <c r="G336" s="311" t="s">
        <v>307</v>
      </c>
      <c r="H336" s="277">
        <v>100</v>
      </c>
      <c r="I336" s="312">
        <v>1.2633000000000001</v>
      </c>
      <c r="J336" s="312">
        <f>I336/H336*100</f>
        <v>1.2633000000000001</v>
      </c>
      <c r="K336" s="318"/>
    </row>
    <row r="337" spans="1:11" s="12" customFormat="1" ht="15.6">
      <c r="A337" s="369"/>
      <c r="B337" s="366"/>
      <c r="C337" s="434"/>
      <c r="D337" s="315"/>
      <c r="E337" s="322"/>
      <c r="F337" s="323"/>
      <c r="G337" s="429" t="s">
        <v>308</v>
      </c>
      <c r="H337" s="436"/>
      <c r="I337" s="436"/>
      <c r="J337" s="436"/>
      <c r="K337" s="437"/>
    </row>
    <row r="338" spans="1:11" s="12" customFormat="1" ht="84">
      <c r="A338" s="369"/>
      <c r="B338" s="366"/>
      <c r="C338" s="434"/>
      <c r="D338" s="315"/>
      <c r="E338" s="316"/>
      <c r="F338" s="317"/>
      <c r="G338" s="324" t="s">
        <v>309</v>
      </c>
      <c r="H338" s="325">
        <v>160</v>
      </c>
      <c r="I338" s="326">
        <v>191</v>
      </c>
      <c r="J338" s="312">
        <f>I338/H338</f>
        <v>1.1937500000000001</v>
      </c>
      <c r="K338" s="327"/>
    </row>
    <row r="339" spans="1:11" s="12" customFormat="1" ht="67.2">
      <c r="A339" s="369"/>
      <c r="B339" s="366"/>
      <c r="C339" s="434"/>
      <c r="D339" s="315"/>
      <c r="E339" s="316"/>
      <c r="F339" s="321"/>
      <c r="G339" s="324" t="s">
        <v>310</v>
      </c>
      <c r="H339" s="325">
        <v>100</v>
      </c>
      <c r="I339" s="27">
        <v>1</v>
      </c>
      <c r="J339" s="27">
        <v>1</v>
      </c>
      <c r="K339" s="327"/>
    </row>
    <row r="340" spans="1:11" s="12" customFormat="1" ht="85.2" customHeight="1">
      <c r="A340" s="369"/>
      <c r="B340" s="366"/>
      <c r="C340" s="434"/>
      <c r="D340" s="321">
        <v>3743.0450000000001</v>
      </c>
      <c r="E340" s="328">
        <v>891.08</v>
      </c>
      <c r="F340" s="329">
        <f>E340/D340</f>
        <v>0.23806286058543247</v>
      </c>
      <c r="G340" s="324" t="s">
        <v>311</v>
      </c>
      <c r="H340" s="325">
        <v>8</v>
      </c>
      <c r="I340" s="277">
        <v>15</v>
      </c>
      <c r="J340" s="312">
        <f>I340/H340</f>
        <v>1.875</v>
      </c>
      <c r="K340" s="327"/>
    </row>
    <row r="341" spans="1:11" s="12" customFormat="1" ht="54.6" customHeight="1">
      <c r="A341" s="369"/>
      <c r="B341" s="366"/>
      <c r="C341" s="434"/>
      <c r="D341" s="330"/>
      <c r="E341" s="331"/>
      <c r="F341" s="332"/>
      <c r="G341" s="333" t="s">
        <v>312</v>
      </c>
      <c r="H341" s="325">
        <v>1</v>
      </c>
      <c r="I341" s="277">
        <v>0</v>
      </c>
      <c r="J341" s="312">
        <f>I341/H341</f>
        <v>0</v>
      </c>
      <c r="K341" s="327" t="s">
        <v>459</v>
      </c>
    </row>
    <row r="342" spans="1:11" s="12" customFormat="1" ht="31.2">
      <c r="A342" s="369"/>
      <c r="B342" s="366"/>
      <c r="C342" s="434"/>
      <c r="D342" s="315"/>
      <c r="E342" s="316"/>
      <c r="F342" s="334"/>
      <c r="G342" s="335" t="s">
        <v>313</v>
      </c>
      <c r="H342" s="277">
        <v>2</v>
      </c>
      <c r="I342" s="277">
        <v>0</v>
      </c>
      <c r="J342" s="312">
        <f>I342/H342</f>
        <v>0</v>
      </c>
      <c r="K342" s="327" t="s">
        <v>459</v>
      </c>
    </row>
    <row r="343" spans="1:11" s="12" customFormat="1" ht="15.6">
      <c r="A343" s="369"/>
      <c r="B343" s="366"/>
      <c r="C343" s="434"/>
      <c r="D343" s="330"/>
      <c r="E343" s="331"/>
      <c r="F343" s="332"/>
      <c r="G343" s="438" t="s">
        <v>314</v>
      </c>
      <c r="H343" s="439"/>
      <c r="I343" s="439"/>
      <c r="J343" s="439"/>
      <c r="K343" s="440"/>
    </row>
    <row r="344" spans="1:11" s="12" customFormat="1" ht="63" customHeight="1">
      <c r="A344" s="369"/>
      <c r="B344" s="366"/>
      <c r="C344" s="434"/>
      <c r="D344" s="330"/>
      <c r="E344" s="331"/>
      <c r="F344" s="336"/>
      <c r="G344" s="311" t="s">
        <v>315</v>
      </c>
      <c r="H344" s="277">
        <v>100</v>
      </c>
      <c r="I344" s="337">
        <v>100</v>
      </c>
      <c r="J344" s="27">
        <v>1</v>
      </c>
      <c r="K344" s="311"/>
    </row>
    <row r="345" spans="1:11" s="12" customFormat="1" ht="15.6">
      <c r="A345" s="369"/>
      <c r="B345" s="366"/>
      <c r="C345" s="434"/>
      <c r="D345" s="330"/>
      <c r="E345" s="331"/>
      <c r="F345" s="336"/>
      <c r="G345" s="441" t="s">
        <v>316</v>
      </c>
      <c r="H345" s="442"/>
      <c r="I345" s="442"/>
      <c r="J345" s="442"/>
      <c r="K345" s="440"/>
    </row>
    <row r="346" spans="1:11" s="12" customFormat="1" ht="136.19999999999999" customHeight="1">
      <c r="A346" s="369"/>
      <c r="B346" s="366"/>
      <c r="C346" s="434"/>
      <c r="D346" s="315"/>
      <c r="E346" s="316"/>
      <c r="F346" s="338"/>
      <c r="G346" s="324" t="s">
        <v>317</v>
      </c>
      <c r="H346" s="277">
        <v>3</v>
      </c>
      <c r="I346" s="277">
        <v>0</v>
      </c>
      <c r="J346" s="312">
        <v>1</v>
      </c>
      <c r="K346" s="339" t="s">
        <v>551</v>
      </c>
    </row>
    <row r="347" spans="1:11" s="12" customFormat="1" ht="76.2" customHeight="1">
      <c r="A347" s="369"/>
      <c r="B347" s="366"/>
      <c r="C347" s="434"/>
      <c r="D347" s="315"/>
      <c r="E347" s="316"/>
      <c r="F347" s="338"/>
      <c r="G347" s="340" t="s">
        <v>318</v>
      </c>
      <c r="H347" s="277">
        <v>11</v>
      </c>
      <c r="I347" s="277">
        <v>6</v>
      </c>
      <c r="J347" s="312">
        <f>H347/I347</f>
        <v>1.8333333333333333</v>
      </c>
      <c r="K347" s="341"/>
    </row>
    <row r="348" spans="1:11" s="12" customFormat="1" ht="72.599999999999994" customHeight="1">
      <c r="A348" s="369"/>
      <c r="B348" s="366"/>
      <c r="C348" s="434"/>
      <c r="D348" s="315"/>
      <c r="E348" s="316"/>
      <c r="F348" s="321"/>
      <c r="G348" s="340" t="s">
        <v>319</v>
      </c>
      <c r="H348" s="277">
        <v>32</v>
      </c>
      <c r="I348" s="277">
        <v>32.5</v>
      </c>
      <c r="J348" s="312">
        <f>I348/H348</f>
        <v>1.015625</v>
      </c>
      <c r="K348" s="318"/>
    </row>
    <row r="349" spans="1:11" s="12" customFormat="1" ht="50.4">
      <c r="A349" s="369"/>
      <c r="B349" s="366"/>
      <c r="C349" s="434"/>
      <c r="D349" s="330"/>
      <c r="E349" s="331"/>
      <c r="F349" s="332"/>
      <c r="G349" s="324" t="s">
        <v>320</v>
      </c>
      <c r="H349" s="277">
        <v>3</v>
      </c>
      <c r="I349" s="277">
        <v>0</v>
      </c>
      <c r="J349" s="312">
        <v>1</v>
      </c>
      <c r="K349" s="339" t="s">
        <v>523</v>
      </c>
    </row>
    <row r="350" spans="1:11" s="12" customFormat="1" ht="107.4" customHeight="1">
      <c r="A350" s="369"/>
      <c r="B350" s="366"/>
      <c r="C350" s="434"/>
      <c r="D350" s="315"/>
      <c r="E350" s="316"/>
      <c r="F350" s="320"/>
      <c r="G350" s="324" t="s">
        <v>321</v>
      </c>
      <c r="H350" s="277">
        <v>100</v>
      </c>
      <c r="I350" s="312">
        <v>0.68500000000000005</v>
      </c>
      <c r="J350" s="312">
        <v>0.68500000000000005</v>
      </c>
      <c r="K350" s="342" t="s">
        <v>524</v>
      </c>
    </row>
    <row r="351" spans="1:11" s="12" customFormat="1" ht="97.2">
      <c r="A351" s="379"/>
      <c r="B351" s="367"/>
      <c r="C351" s="435"/>
      <c r="D351" s="315"/>
      <c r="E351" s="316"/>
      <c r="F351" s="320"/>
      <c r="G351" s="333" t="s">
        <v>322</v>
      </c>
      <c r="H351" s="277">
        <v>100</v>
      </c>
      <c r="I351" s="326">
        <v>100</v>
      </c>
      <c r="J351" s="312">
        <v>1</v>
      </c>
      <c r="K351" s="311"/>
    </row>
    <row r="352" spans="1:11" s="12" customFormat="1" ht="15.6">
      <c r="A352" s="204"/>
      <c r="B352" s="363" t="s">
        <v>21</v>
      </c>
      <c r="C352" s="364"/>
      <c r="D352" s="191">
        <f>SUM(D329:D351)</f>
        <v>3743.0450000000001</v>
      </c>
      <c r="E352" s="192">
        <f>SUM(E329:E351)</f>
        <v>891.08</v>
      </c>
      <c r="F352" s="175">
        <f>E352/D352</f>
        <v>0.23806286058543247</v>
      </c>
      <c r="G352" s="142"/>
      <c r="H352" s="143"/>
      <c r="I352" s="143"/>
      <c r="J352" s="143"/>
      <c r="K352" s="144"/>
    </row>
    <row r="353" spans="1:11" s="12" customFormat="1" ht="15.6">
      <c r="A353" s="368">
        <v>17</v>
      </c>
      <c r="B353" s="365" t="s">
        <v>499</v>
      </c>
      <c r="C353" s="416" t="s">
        <v>15</v>
      </c>
      <c r="D353" s="354">
        <v>378.02</v>
      </c>
      <c r="E353" s="354">
        <v>378.02</v>
      </c>
      <c r="F353" s="362">
        <f>E353/D353</f>
        <v>1</v>
      </c>
      <c r="G353" s="431" t="s">
        <v>323</v>
      </c>
      <c r="H353" s="432"/>
      <c r="I353" s="432"/>
      <c r="J353" s="432"/>
      <c r="K353" s="433"/>
    </row>
    <row r="354" spans="1:11" s="12" customFormat="1" ht="48.6" customHeight="1">
      <c r="A354" s="369"/>
      <c r="B354" s="366"/>
      <c r="C354" s="383"/>
      <c r="D354" s="355"/>
      <c r="E354" s="355"/>
      <c r="F354" s="359"/>
      <c r="G354" s="213" t="s">
        <v>369</v>
      </c>
      <c r="H354" s="227">
        <v>2</v>
      </c>
      <c r="I354" s="227">
        <v>6</v>
      </c>
      <c r="J354" s="27">
        <f>I354/H354</f>
        <v>3</v>
      </c>
      <c r="K354" s="343"/>
    </row>
    <row r="355" spans="1:11" s="12" customFormat="1" ht="15.6">
      <c r="A355" s="369"/>
      <c r="B355" s="366"/>
      <c r="C355" s="383"/>
      <c r="D355" s="355"/>
      <c r="E355" s="355"/>
      <c r="F355" s="359"/>
      <c r="G355" s="407" t="s">
        <v>324</v>
      </c>
      <c r="H355" s="408"/>
      <c r="I355" s="408"/>
      <c r="J355" s="408"/>
      <c r="K355" s="409"/>
    </row>
    <row r="356" spans="1:11" s="12" customFormat="1" ht="96" customHeight="1">
      <c r="A356" s="369"/>
      <c r="B356" s="366"/>
      <c r="C356" s="384"/>
      <c r="D356" s="356"/>
      <c r="E356" s="356"/>
      <c r="F356" s="360"/>
      <c r="G356" s="213" t="s">
        <v>366</v>
      </c>
      <c r="H356" s="227">
        <v>37</v>
      </c>
      <c r="I356" s="227">
        <v>37</v>
      </c>
      <c r="J356" s="27">
        <f>I356/H356</f>
        <v>1</v>
      </c>
      <c r="K356" s="227"/>
    </row>
    <row r="357" spans="1:11" s="12" customFormat="1" ht="93.6">
      <c r="A357" s="369"/>
      <c r="B357" s="366"/>
      <c r="C357" s="383" t="s">
        <v>64</v>
      </c>
      <c r="D357" s="355">
        <v>683.69</v>
      </c>
      <c r="E357" s="355">
        <v>683.69</v>
      </c>
      <c r="F357" s="359">
        <f>E357/D357</f>
        <v>1</v>
      </c>
      <c r="G357" s="213" t="s">
        <v>325</v>
      </c>
      <c r="H357" s="22">
        <v>7</v>
      </c>
      <c r="I357" s="227">
        <v>15</v>
      </c>
      <c r="J357" s="27">
        <f>I357/H357</f>
        <v>2.1428571428571428</v>
      </c>
      <c r="K357" s="227"/>
    </row>
    <row r="358" spans="1:11" s="12" customFormat="1" ht="37.799999999999997" customHeight="1">
      <c r="A358" s="369"/>
      <c r="B358" s="366"/>
      <c r="C358" s="383"/>
      <c r="D358" s="355"/>
      <c r="E358" s="355"/>
      <c r="F358" s="359"/>
      <c r="G358" s="213" t="s">
        <v>367</v>
      </c>
      <c r="H358" s="227">
        <v>25</v>
      </c>
      <c r="I358" s="227">
        <v>37</v>
      </c>
      <c r="J358" s="27">
        <f>I358/H358</f>
        <v>1.48</v>
      </c>
      <c r="K358" s="224"/>
    </row>
    <row r="359" spans="1:11" s="12" customFormat="1" ht="31.2">
      <c r="A359" s="369"/>
      <c r="B359" s="366"/>
      <c r="C359" s="383"/>
      <c r="D359" s="355"/>
      <c r="E359" s="355"/>
      <c r="F359" s="359"/>
      <c r="G359" s="213" t="s">
        <v>368</v>
      </c>
      <c r="H359" s="227">
        <v>8</v>
      </c>
      <c r="I359" s="227">
        <v>10</v>
      </c>
      <c r="J359" s="27">
        <f>I359/H359</f>
        <v>1.25</v>
      </c>
      <c r="K359" s="227"/>
    </row>
    <row r="360" spans="1:11" s="12" customFormat="1" ht="15.6">
      <c r="A360" s="369"/>
      <c r="B360" s="366"/>
      <c r="C360" s="383"/>
      <c r="D360" s="355"/>
      <c r="E360" s="355"/>
      <c r="F360" s="359"/>
      <c r="G360" s="407" t="s">
        <v>326</v>
      </c>
      <c r="H360" s="408"/>
      <c r="I360" s="408"/>
      <c r="J360" s="408"/>
      <c r="K360" s="409"/>
    </row>
    <row r="361" spans="1:11" s="12" customFormat="1" ht="62.4">
      <c r="A361" s="379"/>
      <c r="B361" s="367"/>
      <c r="C361" s="384"/>
      <c r="D361" s="356"/>
      <c r="E361" s="356"/>
      <c r="F361" s="360"/>
      <c r="G361" s="230" t="s">
        <v>370</v>
      </c>
      <c r="H361" s="222">
        <v>1200</v>
      </c>
      <c r="I361" s="222">
        <v>1847</v>
      </c>
      <c r="J361" s="232">
        <f>I361/H361</f>
        <v>1.5391666666666666</v>
      </c>
      <c r="K361" s="222"/>
    </row>
    <row r="362" spans="1:11" s="12" customFormat="1" ht="42" customHeight="1">
      <c r="A362" s="201"/>
      <c r="B362" s="363" t="s">
        <v>21</v>
      </c>
      <c r="C362" s="364"/>
      <c r="D362" s="154">
        <f>D353+D357</f>
        <v>1061.71</v>
      </c>
      <c r="E362" s="154">
        <f>E353+E357</f>
        <v>1061.71</v>
      </c>
      <c r="F362" s="153">
        <f>E362/D362</f>
        <v>1</v>
      </c>
      <c r="G362" s="142"/>
      <c r="H362" s="144"/>
      <c r="I362" s="144"/>
      <c r="J362" s="144"/>
      <c r="K362" s="144"/>
    </row>
    <row r="363" spans="1:11" s="12" customFormat="1" ht="116.4" customHeight="1">
      <c r="A363" s="148">
        <v>18</v>
      </c>
      <c r="B363" s="110" t="s">
        <v>327</v>
      </c>
      <c r="C363" s="388" t="s">
        <v>328</v>
      </c>
      <c r="D363" s="389"/>
      <c r="E363" s="389"/>
      <c r="F363" s="390"/>
      <c r="G363" s="231" t="s">
        <v>329</v>
      </c>
      <c r="H363" s="224">
        <v>38</v>
      </c>
      <c r="I363" s="224">
        <v>3</v>
      </c>
      <c r="J363" s="233">
        <f>I363/H363</f>
        <v>7.8947368421052627E-2</v>
      </c>
      <c r="K363" s="224" t="s">
        <v>459</v>
      </c>
    </row>
    <row r="364" spans="1:11" s="12" customFormat="1" ht="15.6">
      <c r="A364" s="204"/>
      <c r="B364" s="363" t="s">
        <v>21</v>
      </c>
      <c r="C364" s="364"/>
      <c r="D364" s="176"/>
      <c r="E364" s="176"/>
      <c r="F364" s="177"/>
      <c r="G364" s="142"/>
      <c r="H364" s="143"/>
      <c r="I364" s="143"/>
      <c r="J364" s="143"/>
      <c r="K364" s="144"/>
    </row>
    <row r="365" spans="1:11" s="12" customFormat="1" ht="62.4">
      <c r="A365" s="368">
        <v>19</v>
      </c>
      <c r="B365" s="365" t="s">
        <v>500</v>
      </c>
      <c r="C365" s="361" t="s">
        <v>15</v>
      </c>
      <c r="D365" s="212">
        <v>672</v>
      </c>
      <c r="E365" s="225">
        <v>461.21</v>
      </c>
      <c r="F365" s="23">
        <f>E365/D365</f>
        <v>0.68632440476190471</v>
      </c>
      <c r="G365" s="213" t="s">
        <v>330</v>
      </c>
      <c r="H365" s="112">
        <v>7</v>
      </c>
      <c r="I365" s="112">
        <v>9</v>
      </c>
      <c r="J365" s="23">
        <f>I365/H365</f>
        <v>1.2857142857142858</v>
      </c>
      <c r="K365" s="227"/>
    </row>
    <row r="366" spans="1:11" s="12" customFormat="1" ht="31.2">
      <c r="A366" s="369"/>
      <c r="B366" s="366"/>
      <c r="C366" s="352"/>
      <c r="D366" s="212">
        <v>0</v>
      </c>
      <c r="E366" s="212">
        <v>0</v>
      </c>
      <c r="F366" s="23">
        <v>0</v>
      </c>
      <c r="G366" s="213" t="s">
        <v>331</v>
      </c>
      <c r="H366" s="112">
        <v>0</v>
      </c>
      <c r="I366" s="112">
        <v>0</v>
      </c>
      <c r="J366" s="23">
        <v>0</v>
      </c>
      <c r="K366" s="227"/>
    </row>
    <row r="367" spans="1:11" s="12" customFormat="1" ht="62.4">
      <c r="A367" s="369"/>
      <c r="B367" s="366"/>
      <c r="C367" s="352"/>
      <c r="D367" s="212">
        <v>0</v>
      </c>
      <c r="E367" s="212">
        <v>0</v>
      </c>
      <c r="F367" s="23">
        <v>0</v>
      </c>
      <c r="G367" s="213" t="s">
        <v>332</v>
      </c>
      <c r="H367" s="112">
        <v>0</v>
      </c>
      <c r="I367" s="112">
        <v>0</v>
      </c>
      <c r="J367" s="23">
        <v>0</v>
      </c>
      <c r="K367" s="227"/>
    </row>
    <row r="368" spans="1:11" s="12" customFormat="1" ht="195" customHeight="1">
      <c r="A368" s="379"/>
      <c r="B368" s="367"/>
      <c r="C368" s="353"/>
      <c r="D368" s="212">
        <v>336</v>
      </c>
      <c r="E368" s="225">
        <v>66</v>
      </c>
      <c r="F368" s="23">
        <f>E368/D368</f>
        <v>0.19642857142857142</v>
      </c>
      <c r="G368" s="213" t="s">
        <v>333</v>
      </c>
      <c r="H368" s="112">
        <v>28</v>
      </c>
      <c r="I368" s="112">
        <v>11</v>
      </c>
      <c r="J368" s="23">
        <f>I368/H368</f>
        <v>0.39285714285714285</v>
      </c>
      <c r="K368" s="227" t="s">
        <v>453</v>
      </c>
    </row>
    <row r="369" spans="1:11" s="12" customFormat="1" ht="15.6">
      <c r="A369" s="204"/>
      <c r="B369" s="363" t="s">
        <v>21</v>
      </c>
      <c r="C369" s="364"/>
      <c r="D369" s="159">
        <f>SUM(D365:D368)</f>
        <v>1008</v>
      </c>
      <c r="E369" s="178">
        <f>E365+E368</f>
        <v>527.21</v>
      </c>
      <c r="F369" s="153">
        <f>E369/D369</f>
        <v>0.52302579365079371</v>
      </c>
      <c r="G369" s="142"/>
      <c r="H369" s="143"/>
      <c r="I369" s="143"/>
      <c r="J369" s="143"/>
      <c r="K369" s="144"/>
    </row>
    <row r="370" spans="1:11" s="12" customFormat="1" ht="40.799999999999997" customHeight="1">
      <c r="A370" s="368">
        <v>20</v>
      </c>
      <c r="B370" s="365" t="s">
        <v>334</v>
      </c>
      <c r="C370" s="112" t="s">
        <v>335</v>
      </c>
      <c r="D370" s="212">
        <v>8045.22</v>
      </c>
      <c r="E370" s="212">
        <v>4868.04</v>
      </c>
      <c r="F370" s="23">
        <f>E370/D370</f>
        <v>0.60508475840312625</v>
      </c>
      <c r="G370" s="254" t="s">
        <v>62</v>
      </c>
      <c r="H370" s="18"/>
      <c r="I370" s="18"/>
      <c r="J370" s="18"/>
      <c r="K370" s="22"/>
    </row>
    <row r="371" spans="1:11" s="12" customFormat="1" ht="36.6" customHeight="1">
      <c r="A371" s="369"/>
      <c r="B371" s="366"/>
      <c r="C371" s="416" t="s">
        <v>64</v>
      </c>
      <c r="D371" s="354">
        <v>73494.27</v>
      </c>
      <c r="E371" s="354">
        <v>56394.27</v>
      </c>
      <c r="F371" s="362">
        <f>E371/D371</f>
        <v>0.76732879991868741</v>
      </c>
      <c r="G371" s="213" t="s">
        <v>336</v>
      </c>
      <c r="H371" s="227">
        <v>4</v>
      </c>
      <c r="I371" s="227">
        <v>4</v>
      </c>
      <c r="J371" s="23">
        <f>I371/H371</f>
        <v>1</v>
      </c>
      <c r="K371" s="227"/>
    </row>
    <row r="372" spans="1:11" s="12" customFormat="1" ht="31.2" customHeight="1">
      <c r="A372" s="369"/>
      <c r="B372" s="366"/>
      <c r="C372" s="384"/>
      <c r="D372" s="356"/>
      <c r="E372" s="356"/>
      <c r="F372" s="360"/>
      <c r="G372" s="213" t="s">
        <v>337</v>
      </c>
      <c r="H372" s="227">
        <v>10</v>
      </c>
      <c r="I372" s="227">
        <v>9</v>
      </c>
      <c r="J372" s="23">
        <f>I372/H372</f>
        <v>0.9</v>
      </c>
      <c r="K372" s="227" t="s">
        <v>459</v>
      </c>
    </row>
    <row r="373" spans="1:11" s="12" customFormat="1" ht="35.4" customHeight="1">
      <c r="A373" s="369"/>
      <c r="B373" s="366"/>
      <c r="C373" s="383" t="s">
        <v>27</v>
      </c>
      <c r="D373" s="354">
        <v>154464.82999999999</v>
      </c>
      <c r="E373" s="354">
        <v>112959.48</v>
      </c>
      <c r="F373" s="362">
        <f>E373/D373</f>
        <v>0.7312957907635026</v>
      </c>
      <c r="G373" s="213" t="s">
        <v>338</v>
      </c>
      <c r="H373" s="227">
        <v>1.77</v>
      </c>
      <c r="I373" s="227">
        <v>1.77</v>
      </c>
      <c r="J373" s="23">
        <f>I373/H373</f>
        <v>1</v>
      </c>
      <c r="K373" s="227"/>
    </row>
    <row r="374" spans="1:11" s="12" customFormat="1" ht="41.4" customHeight="1">
      <c r="A374" s="379"/>
      <c r="B374" s="366"/>
      <c r="C374" s="384"/>
      <c r="D374" s="356"/>
      <c r="E374" s="356"/>
      <c r="F374" s="360"/>
      <c r="G374" s="213" t="s">
        <v>339</v>
      </c>
      <c r="H374" s="227">
        <v>25.64</v>
      </c>
      <c r="I374" s="227">
        <v>23.08</v>
      </c>
      <c r="J374" s="27">
        <f>I374/H374</f>
        <v>0.9001560062402495</v>
      </c>
      <c r="K374" s="227" t="s">
        <v>459</v>
      </c>
    </row>
    <row r="375" spans="1:11" s="12" customFormat="1" ht="21" customHeight="1">
      <c r="A375" s="204"/>
      <c r="B375" s="363" t="s">
        <v>340</v>
      </c>
      <c r="C375" s="364"/>
      <c r="D375" s="154">
        <f>SUM(D370:D374)</f>
        <v>236004.32</v>
      </c>
      <c r="E375" s="154">
        <f>SUM(E370:E374)</f>
        <v>174221.78999999998</v>
      </c>
      <c r="F375" s="153">
        <f>E375/D375</f>
        <v>0.73821441065146598</v>
      </c>
      <c r="G375" s="179"/>
      <c r="H375" s="145"/>
      <c r="I375" s="180"/>
      <c r="J375" s="180"/>
      <c r="K375" s="180"/>
    </row>
    <row r="376" spans="1:11" s="12" customFormat="1" ht="35.4" customHeight="1">
      <c r="A376" s="368">
        <v>21</v>
      </c>
      <c r="B376" s="506" t="s">
        <v>501</v>
      </c>
      <c r="C376" s="416" t="s">
        <v>15</v>
      </c>
      <c r="D376" s="354">
        <v>2821.85</v>
      </c>
      <c r="E376" s="354">
        <v>1705.48</v>
      </c>
      <c r="F376" s="362">
        <f>E376/D376*100%</f>
        <v>0.60438364902457609</v>
      </c>
      <c r="G376" s="410" t="s">
        <v>371</v>
      </c>
      <c r="H376" s="368">
        <v>10</v>
      </c>
      <c r="I376" s="368">
        <v>13</v>
      </c>
      <c r="J376" s="413">
        <f>I376/H376</f>
        <v>1.3</v>
      </c>
      <c r="K376" s="368"/>
    </row>
    <row r="377" spans="1:11" s="12" customFormat="1" ht="186" customHeight="1">
      <c r="A377" s="369"/>
      <c r="B377" s="507"/>
      <c r="C377" s="384"/>
      <c r="D377" s="356"/>
      <c r="E377" s="356"/>
      <c r="F377" s="360"/>
      <c r="G377" s="411"/>
      <c r="H377" s="379"/>
      <c r="I377" s="379"/>
      <c r="J377" s="414"/>
      <c r="K377" s="379"/>
    </row>
    <row r="378" spans="1:11" s="12" customFormat="1" ht="31.2">
      <c r="A378" s="369"/>
      <c r="B378" s="507"/>
      <c r="C378" s="114" t="s">
        <v>64</v>
      </c>
      <c r="D378" s="212">
        <v>0</v>
      </c>
      <c r="E378" s="225">
        <f>'[1]Касса на 01.04.'!H27</f>
        <v>0</v>
      </c>
      <c r="F378" s="23">
        <v>0</v>
      </c>
      <c r="G378" s="230" t="s">
        <v>372</v>
      </c>
      <c r="H378" s="222">
        <v>8</v>
      </c>
      <c r="I378" s="222">
        <v>14</v>
      </c>
      <c r="J378" s="232">
        <f>I378/H378</f>
        <v>1.75</v>
      </c>
      <c r="K378" s="227"/>
    </row>
    <row r="379" spans="1:11" s="12" customFormat="1" ht="36" customHeight="1">
      <c r="A379" s="379"/>
      <c r="B379" s="508"/>
      <c r="C379" s="112"/>
      <c r="D379" s="212"/>
      <c r="E379" s="225"/>
      <c r="F379" s="23"/>
      <c r="G379" s="230" t="s">
        <v>474</v>
      </c>
      <c r="H379" s="222">
        <v>0</v>
      </c>
      <c r="I379" s="222">
        <v>0</v>
      </c>
      <c r="J379" s="232">
        <v>0</v>
      </c>
      <c r="K379" s="227"/>
    </row>
    <row r="380" spans="1:11" s="12" customFormat="1" ht="15.6">
      <c r="A380" s="204"/>
      <c r="B380" s="363" t="s">
        <v>340</v>
      </c>
      <c r="C380" s="364"/>
      <c r="D380" s="159">
        <v>2821.85</v>
      </c>
      <c r="E380" s="159">
        <v>1705.48</v>
      </c>
      <c r="F380" s="160">
        <f>E380/D380</f>
        <v>0.60438364902457609</v>
      </c>
      <c r="G380" s="181"/>
      <c r="H380" s="180"/>
      <c r="I380" s="180"/>
      <c r="J380" s="180"/>
      <c r="K380" s="180"/>
    </row>
    <row r="381" spans="1:11" s="12" customFormat="1" ht="15.6" customHeight="1">
      <c r="A381" s="368">
        <v>22</v>
      </c>
      <c r="B381" s="376" t="s">
        <v>502</v>
      </c>
      <c r="C381" s="385" t="s">
        <v>15</v>
      </c>
      <c r="D381" s="354">
        <v>0</v>
      </c>
      <c r="E381" s="372">
        <v>0</v>
      </c>
      <c r="F381" s="443">
        <v>0</v>
      </c>
      <c r="G381" s="407" t="s">
        <v>341</v>
      </c>
      <c r="H381" s="422"/>
      <c r="I381" s="422"/>
      <c r="J381" s="422"/>
      <c r="K381" s="423"/>
    </row>
    <row r="382" spans="1:11" s="12" customFormat="1" ht="35.4" customHeight="1">
      <c r="A382" s="369"/>
      <c r="B382" s="377"/>
      <c r="C382" s="386"/>
      <c r="D382" s="355"/>
      <c r="E382" s="372"/>
      <c r="F382" s="444"/>
      <c r="G382" s="213" t="s">
        <v>342</v>
      </c>
      <c r="H382" s="227">
        <v>39</v>
      </c>
      <c r="I382" s="227">
        <v>20</v>
      </c>
      <c r="J382" s="27">
        <f>I382/H382</f>
        <v>0.51282051282051277</v>
      </c>
      <c r="K382" s="236" t="s">
        <v>459</v>
      </c>
    </row>
    <row r="383" spans="1:11" s="12" customFormat="1" ht="15.6">
      <c r="A383" s="369"/>
      <c r="B383" s="377"/>
      <c r="C383" s="386"/>
      <c r="D383" s="355"/>
      <c r="E383" s="372"/>
      <c r="F383" s="444"/>
      <c r="G383" s="407" t="s">
        <v>343</v>
      </c>
      <c r="H383" s="408"/>
      <c r="I383" s="408"/>
      <c r="J383" s="408"/>
      <c r="K383" s="409"/>
    </row>
    <row r="384" spans="1:11" s="12" customFormat="1" ht="46.8">
      <c r="A384" s="369"/>
      <c r="B384" s="377"/>
      <c r="C384" s="386"/>
      <c r="D384" s="355"/>
      <c r="E384" s="372"/>
      <c r="F384" s="444"/>
      <c r="G384" s="213" t="s">
        <v>344</v>
      </c>
      <c r="H384" s="227">
        <v>0</v>
      </c>
      <c r="I384" s="227">
        <v>0</v>
      </c>
      <c r="J384" s="111">
        <v>0</v>
      </c>
      <c r="K384" s="22"/>
    </row>
    <row r="385" spans="1:11" s="12" customFormat="1" ht="31.2">
      <c r="A385" s="369"/>
      <c r="B385" s="377"/>
      <c r="C385" s="386"/>
      <c r="D385" s="355"/>
      <c r="E385" s="372"/>
      <c r="F385" s="444"/>
      <c r="G385" s="213" t="s">
        <v>345</v>
      </c>
      <c r="H385" s="227">
        <v>0</v>
      </c>
      <c r="I385" s="227">
        <v>0</v>
      </c>
      <c r="J385" s="111">
        <v>0</v>
      </c>
      <c r="K385" s="22"/>
    </row>
    <row r="386" spans="1:11" s="12" customFormat="1" ht="15.6">
      <c r="A386" s="369"/>
      <c r="B386" s="377"/>
      <c r="C386" s="386"/>
      <c r="D386" s="355"/>
      <c r="E386" s="372"/>
      <c r="F386" s="444"/>
      <c r="G386" s="407" t="s">
        <v>346</v>
      </c>
      <c r="H386" s="408"/>
      <c r="I386" s="408"/>
      <c r="J386" s="408"/>
      <c r="K386" s="409"/>
    </row>
    <row r="387" spans="1:11" s="12" customFormat="1" ht="31.2">
      <c r="A387" s="369"/>
      <c r="B387" s="377"/>
      <c r="C387" s="387"/>
      <c r="D387" s="356"/>
      <c r="E387" s="372"/>
      <c r="F387" s="445"/>
      <c r="G387" s="17" t="s">
        <v>347</v>
      </c>
      <c r="H387" s="227">
        <v>0</v>
      </c>
      <c r="I387" s="227">
        <v>0</v>
      </c>
      <c r="J387" s="111">
        <v>0</v>
      </c>
      <c r="K387" s="288"/>
    </row>
    <row r="388" spans="1:11" s="12" customFormat="1" ht="55.2" customHeight="1">
      <c r="A388" s="369"/>
      <c r="B388" s="377"/>
      <c r="C388" s="385" t="s">
        <v>64</v>
      </c>
      <c r="D388" s="354">
        <v>0</v>
      </c>
      <c r="E388" s="354">
        <v>0</v>
      </c>
      <c r="F388" s="362">
        <v>0</v>
      </c>
      <c r="G388" s="17" t="s">
        <v>348</v>
      </c>
      <c r="H388" s="227">
        <v>0</v>
      </c>
      <c r="I388" s="227">
        <v>0</v>
      </c>
      <c r="J388" s="111">
        <v>0</v>
      </c>
      <c r="K388" s="288"/>
    </row>
    <row r="389" spans="1:11" s="12" customFormat="1" ht="37.799999999999997" customHeight="1">
      <c r="A389" s="369"/>
      <c r="B389" s="377"/>
      <c r="C389" s="386"/>
      <c r="D389" s="355"/>
      <c r="E389" s="355"/>
      <c r="F389" s="359"/>
      <c r="G389" s="17" t="s">
        <v>349</v>
      </c>
      <c r="H389" s="227">
        <v>0</v>
      </c>
      <c r="I389" s="227">
        <v>0</v>
      </c>
      <c r="J389" s="111">
        <v>0</v>
      </c>
      <c r="K389" s="288"/>
    </row>
    <row r="390" spans="1:11" s="12" customFormat="1" ht="31.2">
      <c r="A390" s="369"/>
      <c r="B390" s="377"/>
      <c r="C390" s="386"/>
      <c r="D390" s="355"/>
      <c r="E390" s="355"/>
      <c r="F390" s="359"/>
      <c r="G390" s="17" t="s">
        <v>350</v>
      </c>
      <c r="H390" s="227">
        <v>0</v>
      </c>
      <c r="I390" s="227">
        <v>0</v>
      </c>
      <c r="J390" s="111">
        <v>0</v>
      </c>
      <c r="K390" s="288"/>
    </row>
    <row r="391" spans="1:11" s="12" customFormat="1" ht="99.6" customHeight="1">
      <c r="A391" s="369"/>
      <c r="B391" s="377"/>
      <c r="C391" s="387"/>
      <c r="D391" s="356"/>
      <c r="E391" s="356"/>
      <c r="F391" s="360"/>
      <c r="G391" s="17" t="s">
        <v>351</v>
      </c>
      <c r="H391" s="227">
        <v>0</v>
      </c>
      <c r="I391" s="227">
        <v>0</v>
      </c>
      <c r="J391" s="111">
        <v>0</v>
      </c>
      <c r="K391" s="288"/>
    </row>
    <row r="392" spans="1:11" s="12" customFormat="1" ht="27" customHeight="1">
      <c r="A392" s="369"/>
      <c r="B392" s="377"/>
      <c r="C392" s="344"/>
      <c r="D392" s="235"/>
      <c r="E392" s="235"/>
      <c r="F392" s="229"/>
      <c r="G392" s="478" t="s">
        <v>471</v>
      </c>
      <c r="H392" s="511"/>
      <c r="I392" s="511"/>
      <c r="J392" s="511"/>
      <c r="K392" s="512"/>
    </row>
    <row r="393" spans="1:11" s="12" customFormat="1" ht="30" customHeight="1">
      <c r="A393" s="369"/>
      <c r="B393" s="377"/>
      <c r="C393" s="344"/>
      <c r="D393" s="235"/>
      <c r="E393" s="235"/>
      <c r="F393" s="229"/>
      <c r="G393" s="17" t="s">
        <v>347</v>
      </c>
      <c r="H393" s="227">
        <v>8</v>
      </c>
      <c r="I393" s="227">
        <v>11</v>
      </c>
      <c r="J393" s="27">
        <f>I393/H393</f>
        <v>1.375</v>
      </c>
      <c r="K393" s="288"/>
    </row>
    <row r="394" spans="1:11" s="12" customFormat="1" ht="33" customHeight="1">
      <c r="A394" s="369"/>
      <c r="B394" s="377"/>
      <c r="C394" s="344"/>
      <c r="D394" s="235"/>
      <c r="E394" s="235"/>
      <c r="F394" s="229"/>
      <c r="G394" s="17" t="s">
        <v>348</v>
      </c>
      <c r="H394" s="227">
        <v>8</v>
      </c>
      <c r="I394" s="227">
        <v>8</v>
      </c>
      <c r="J394" s="111">
        <f>I394/H394</f>
        <v>1</v>
      </c>
      <c r="K394" s="288"/>
    </row>
    <row r="395" spans="1:11" s="12" customFormat="1" ht="33" customHeight="1">
      <c r="A395" s="379"/>
      <c r="B395" s="378"/>
      <c r="C395" s="344"/>
      <c r="D395" s="235"/>
      <c r="E395" s="235"/>
      <c r="F395" s="229"/>
      <c r="G395" s="17" t="s">
        <v>472</v>
      </c>
      <c r="H395" s="227">
        <v>400.3</v>
      </c>
      <c r="I395" s="227">
        <v>400.3</v>
      </c>
      <c r="J395" s="111">
        <f>I395/H395</f>
        <v>1</v>
      </c>
      <c r="K395" s="288"/>
    </row>
    <row r="396" spans="1:11" s="12" customFormat="1" ht="15.6">
      <c r="A396" s="204"/>
      <c r="B396" s="363" t="s">
        <v>340</v>
      </c>
      <c r="C396" s="364"/>
      <c r="D396" s="154">
        <v>0</v>
      </c>
      <c r="E396" s="154">
        <v>0</v>
      </c>
      <c r="F396" s="153">
        <v>0</v>
      </c>
      <c r="G396" s="181"/>
      <c r="H396" s="180"/>
      <c r="I396" s="180"/>
      <c r="J396" s="180"/>
      <c r="K396" s="180"/>
    </row>
    <row r="397" spans="1:11" s="12" customFormat="1" ht="28.2" customHeight="1">
      <c r="A397" s="200">
        <v>23</v>
      </c>
      <c r="B397" s="365" t="s">
        <v>352</v>
      </c>
      <c r="C397" s="345" t="s">
        <v>15</v>
      </c>
      <c r="D397" s="205">
        <v>928.7</v>
      </c>
      <c r="E397" s="205">
        <v>603.11</v>
      </c>
      <c r="F397" s="27">
        <f>E397/D397</f>
        <v>0.64941315817809842</v>
      </c>
      <c r="G397" s="410" t="s">
        <v>353</v>
      </c>
      <c r="H397" s="418">
        <v>70.790000000000006</v>
      </c>
      <c r="I397" s="418">
        <v>0</v>
      </c>
      <c r="J397" s="413">
        <f>I397/H397</f>
        <v>0</v>
      </c>
      <c r="K397" s="416" t="s">
        <v>459</v>
      </c>
    </row>
    <row r="398" spans="1:11" s="12" customFormat="1" ht="40.200000000000003" customHeight="1">
      <c r="A398" s="200"/>
      <c r="B398" s="417"/>
      <c r="C398" s="227" t="s">
        <v>64</v>
      </c>
      <c r="D398" s="205">
        <v>9930.7000000000007</v>
      </c>
      <c r="E398" s="205">
        <v>4464.6499999999996</v>
      </c>
      <c r="F398" s="27">
        <f>E398/D398</f>
        <v>0.44958059351304536</v>
      </c>
      <c r="G398" s="412"/>
      <c r="H398" s="419"/>
      <c r="I398" s="419"/>
      <c r="J398" s="415"/>
      <c r="K398" s="383"/>
    </row>
    <row r="399" spans="1:11" s="12" customFormat="1" ht="44.4" customHeight="1">
      <c r="A399" s="204"/>
      <c r="B399" s="417"/>
      <c r="C399" s="112" t="s">
        <v>27</v>
      </c>
      <c r="D399" s="212">
        <v>64213.7</v>
      </c>
      <c r="E399" s="112">
        <v>28869.21</v>
      </c>
      <c r="F399" s="23">
        <f>E399/D399</f>
        <v>0.44958022976405349</v>
      </c>
      <c r="G399" s="412"/>
      <c r="H399" s="419"/>
      <c r="I399" s="419"/>
      <c r="J399" s="414"/>
      <c r="K399" s="384"/>
    </row>
    <row r="400" spans="1:11" s="12" customFormat="1" ht="36.6" customHeight="1">
      <c r="A400" s="204"/>
      <c r="B400" s="363" t="s">
        <v>340</v>
      </c>
      <c r="C400" s="364"/>
      <c r="D400" s="182">
        <f>SUM(D397:D399)</f>
        <v>75073.100000000006</v>
      </c>
      <c r="E400" s="182">
        <f>SUM(E397:E399)</f>
        <v>33936.97</v>
      </c>
      <c r="F400" s="177">
        <f>E400/D400</f>
        <v>0.45205233299277636</v>
      </c>
      <c r="G400" s="181"/>
      <c r="H400" s="180"/>
      <c r="I400" s="180"/>
      <c r="J400" s="180"/>
      <c r="K400" s="183"/>
    </row>
    <row r="401" spans="1:13" s="12" customFormat="1" ht="31.2">
      <c r="A401" s="369">
        <v>24</v>
      </c>
      <c r="B401" s="365" t="s">
        <v>354</v>
      </c>
      <c r="C401" s="114" t="s">
        <v>137</v>
      </c>
      <c r="D401" s="212" t="s">
        <v>137</v>
      </c>
      <c r="E401" s="225" t="s">
        <v>137</v>
      </c>
      <c r="F401" s="23" t="s">
        <v>137</v>
      </c>
      <c r="G401" s="346" t="s">
        <v>355</v>
      </c>
      <c r="H401" s="347" t="s">
        <v>137</v>
      </c>
      <c r="I401" s="347" t="s">
        <v>137</v>
      </c>
      <c r="J401" s="347" t="s">
        <v>137</v>
      </c>
      <c r="K401" s="113"/>
      <c r="M401" s="128"/>
    </row>
    <row r="402" spans="1:13" s="12" customFormat="1" ht="46.8">
      <c r="A402" s="369"/>
      <c r="B402" s="417"/>
      <c r="C402" s="348"/>
      <c r="D402" s="19"/>
      <c r="E402" s="20"/>
      <c r="F402" s="21"/>
      <c r="G402" s="17" t="s">
        <v>356</v>
      </c>
      <c r="H402" s="244">
        <v>140</v>
      </c>
      <c r="I402" s="244">
        <v>129</v>
      </c>
      <c r="J402" s="27">
        <f>I402/H402</f>
        <v>0.92142857142857137</v>
      </c>
      <c r="K402" s="237" t="s">
        <v>459</v>
      </c>
      <c r="M402" s="130"/>
    </row>
    <row r="403" spans="1:13" s="12" customFormat="1" ht="46.8">
      <c r="A403" s="369"/>
      <c r="B403" s="417"/>
      <c r="C403" s="114"/>
      <c r="D403" s="212"/>
      <c r="E403" s="225"/>
      <c r="F403" s="23"/>
      <c r="G403" s="17" t="s">
        <v>357</v>
      </c>
      <c r="H403" s="244">
        <v>110</v>
      </c>
      <c r="I403" s="244">
        <v>86</v>
      </c>
      <c r="J403" s="27">
        <f>I403/H403</f>
        <v>0.78181818181818186</v>
      </c>
      <c r="K403" s="238" t="s">
        <v>459</v>
      </c>
      <c r="M403" s="129"/>
    </row>
    <row r="404" spans="1:13" s="12" customFormat="1" ht="85.2" customHeight="1">
      <c r="A404" s="369"/>
      <c r="B404" s="417"/>
      <c r="C404" s="114"/>
      <c r="D404" s="212"/>
      <c r="E404" s="225"/>
      <c r="F404" s="23"/>
      <c r="G404" s="17" t="s">
        <v>358</v>
      </c>
      <c r="H404" s="244">
        <v>29781</v>
      </c>
      <c r="I404" s="244">
        <v>27025</v>
      </c>
      <c r="J404" s="27">
        <f>I404/H404</f>
        <v>0.90745777509150127</v>
      </c>
      <c r="K404" s="237" t="s">
        <v>554</v>
      </c>
      <c r="M404" s="130"/>
    </row>
    <row r="405" spans="1:13" s="12" customFormat="1" ht="46.8">
      <c r="A405" s="379"/>
      <c r="B405" s="417"/>
      <c r="C405" s="114"/>
      <c r="D405" s="212"/>
      <c r="E405" s="225"/>
      <c r="F405" s="23"/>
      <c r="G405" s="17" t="s">
        <v>359</v>
      </c>
      <c r="H405" s="244">
        <v>3400</v>
      </c>
      <c r="I405" s="244">
        <v>3250</v>
      </c>
      <c r="J405" s="27">
        <f>I405/H405</f>
        <v>0.95588235294117652</v>
      </c>
      <c r="K405" s="236" t="s">
        <v>459</v>
      </c>
      <c r="M405" s="401"/>
    </row>
    <row r="406" spans="1:13" s="12" customFormat="1" ht="15.6">
      <c r="A406" s="204"/>
      <c r="B406" s="363" t="s">
        <v>340</v>
      </c>
      <c r="C406" s="364"/>
      <c r="D406" s="182" t="s">
        <v>137</v>
      </c>
      <c r="E406" s="184" t="s">
        <v>137</v>
      </c>
      <c r="F406" s="177" t="s">
        <v>137</v>
      </c>
      <c r="G406" s="181"/>
      <c r="H406" s="180"/>
      <c r="I406" s="180"/>
      <c r="J406" s="180"/>
      <c r="K406" s="180"/>
      <c r="M406" s="401"/>
    </row>
    <row r="407" spans="1:13" s="12" customFormat="1" ht="70.8" customHeight="1">
      <c r="A407" s="368">
        <v>25</v>
      </c>
      <c r="B407" s="376" t="s">
        <v>503</v>
      </c>
      <c r="C407" s="114" t="s">
        <v>15</v>
      </c>
      <c r="D407" s="212">
        <v>4041.53</v>
      </c>
      <c r="E407" s="225">
        <v>41.53</v>
      </c>
      <c r="F407" s="23">
        <f>E407/D407</f>
        <v>1.0275811388261375E-2</v>
      </c>
      <c r="G407" s="410" t="s">
        <v>360</v>
      </c>
      <c r="H407" s="368">
        <v>1</v>
      </c>
      <c r="I407" s="368">
        <v>1</v>
      </c>
      <c r="J407" s="413">
        <f>I407/H407</f>
        <v>1</v>
      </c>
      <c r="K407" s="368"/>
      <c r="M407" s="129"/>
    </row>
    <row r="408" spans="1:13" s="12" customFormat="1" ht="25.2" customHeight="1">
      <c r="A408" s="369"/>
      <c r="B408" s="377"/>
      <c r="C408" s="416" t="s">
        <v>64</v>
      </c>
      <c r="D408" s="354">
        <v>373.76</v>
      </c>
      <c r="E408" s="354">
        <v>373.76</v>
      </c>
      <c r="F408" s="362">
        <f>E408/D408</f>
        <v>1</v>
      </c>
      <c r="G408" s="411"/>
      <c r="H408" s="379"/>
      <c r="I408" s="379"/>
      <c r="J408" s="414"/>
      <c r="K408" s="379"/>
      <c r="M408" s="129"/>
    </row>
    <row r="409" spans="1:13" s="12" customFormat="1" ht="42" customHeight="1">
      <c r="A409" s="369"/>
      <c r="B409" s="378"/>
      <c r="C409" s="384"/>
      <c r="D409" s="356"/>
      <c r="E409" s="356"/>
      <c r="F409" s="360"/>
      <c r="G409" s="231" t="s">
        <v>479</v>
      </c>
      <c r="H409" s="224">
        <v>496</v>
      </c>
      <c r="I409" s="224">
        <v>0</v>
      </c>
      <c r="J409" s="233">
        <f>I409/H409</f>
        <v>0</v>
      </c>
      <c r="K409" s="224" t="s">
        <v>459</v>
      </c>
      <c r="M409" s="193"/>
    </row>
    <row r="410" spans="1:13" s="12" customFormat="1" ht="15.6">
      <c r="A410" s="202"/>
      <c r="B410" s="363" t="s">
        <v>21</v>
      </c>
      <c r="C410" s="364"/>
      <c r="D410" s="185">
        <f>SUM(D407:D408)</f>
        <v>4415.29</v>
      </c>
      <c r="E410" s="185">
        <f>SUM(E407:E408)</f>
        <v>415.28999999999996</v>
      </c>
      <c r="F410" s="186">
        <f>E410/D410</f>
        <v>9.4057241993164648E-2</v>
      </c>
      <c r="G410" s="142"/>
      <c r="H410" s="143"/>
      <c r="I410" s="143"/>
      <c r="J410" s="143"/>
      <c r="K410" s="144"/>
      <c r="M410" s="131"/>
    </row>
    <row r="411" spans="1:13" s="12" customFormat="1" ht="15.6">
      <c r="A411" s="202"/>
      <c r="B411" s="420" t="s">
        <v>361</v>
      </c>
      <c r="C411" s="421"/>
      <c r="D411" s="19">
        <f>D20+D63+D71+D119+D124+D129+D133+D148+D157+D172+D191+D240+D283+D301+D328+D352+D362+D369+D375+D380+D396+D400+D410</f>
        <v>1582094.0350000001</v>
      </c>
      <c r="E411" s="100">
        <f>E9+E21+E23+E24+E64+E66+E72+E79+E120+E122+E123+E125+E128+E130+E131+E134+E136+E138+E149+E158+E166+E167+E173+E180+E184+E192+E205+E231+E234+E238+E245+E284+E302+E321+E322+E325+E340+E353+E365+E366+E367+E368+E370+E371+E373+E376+E378+E381+E388+E397+E398+E399+E407+E408+E357</f>
        <v>783882.60999999987</v>
      </c>
      <c r="F411" s="21">
        <f>E411/D411</f>
        <v>0.49547156658105962</v>
      </c>
      <c r="G411" s="40"/>
      <c r="H411" s="41"/>
      <c r="I411" s="41"/>
      <c r="J411" s="41"/>
      <c r="K411" s="106"/>
      <c r="M411" s="129"/>
    </row>
    <row r="412" spans="1:13" s="12" customFormat="1" ht="15.6">
      <c r="A412" s="202"/>
      <c r="B412" s="42"/>
      <c r="D412" s="113"/>
      <c r="E412" s="113"/>
      <c r="F412" s="115"/>
      <c r="G412" s="43"/>
      <c r="H412" s="38"/>
      <c r="I412" s="38"/>
      <c r="J412" s="44"/>
      <c r="K412" s="26"/>
      <c r="M412" s="131"/>
    </row>
    <row r="413" spans="1:13" s="12" customFormat="1" ht="15.6">
      <c r="A413" s="202"/>
      <c r="B413" s="45" t="s">
        <v>362</v>
      </c>
      <c r="C413" s="101"/>
      <c r="D413" s="116">
        <f>D9+D21+D64+D72+D120+D125+D130+D134+D149+D158+D173+D192+D205+D231+D234+D238+D245+D284+D302+D321+D325+D340+D353+D365+D368+D370+D376+D381+D397+D407</f>
        <v>571147.81499999994</v>
      </c>
      <c r="E413" s="116">
        <f>E9+E21+E64+E72+E120+E125+E130+E134+E149+E158+E173+E192+E205+E231+E234+E238+E245+E284+E302+E321+E325+E340+E353+E365+E366+E367+E368+E370+E376+E381+E397+E407</f>
        <v>365444.91000000003</v>
      </c>
      <c r="F413" s="46">
        <f>E413/D413</f>
        <v>0.63984296254376827</v>
      </c>
      <c r="G413" s="47"/>
      <c r="H413" s="25"/>
      <c r="I413" s="48"/>
      <c r="J413" s="48"/>
      <c r="K413" s="26"/>
      <c r="M413" s="129"/>
    </row>
    <row r="414" spans="1:13" s="12" customFormat="1" ht="15.6">
      <c r="A414" s="202"/>
      <c r="B414" s="45" t="s">
        <v>363</v>
      </c>
      <c r="C414" s="24"/>
      <c r="D414" s="31">
        <f>D14+D23+D66+D79+D122+D128+D131+D136+D166+D180+D322+D357+D371+D378+D388+D398+D408</f>
        <v>790237.69</v>
      </c>
      <c r="E414" s="117" t="s">
        <v>544</v>
      </c>
      <c r="F414" s="49">
        <f>E414/D414</f>
        <v>0.34750435656897105</v>
      </c>
      <c r="G414" s="48"/>
      <c r="H414" s="25"/>
      <c r="I414" s="48"/>
      <c r="J414" s="48"/>
      <c r="K414" s="26"/>
      <c r="M414" s="401"/>
    </row>
    <row r="415" spans="1:13" s="12" customFormat="1" ht="16.2" thickBot="1">
      <c r="A415" s="202"/>
      <c r="B415" s="45" t="s">
        <v>364</v>
      </c>
      <c r="C415" s="24"/>
      <c r="D415" s="349">
        <f>D24+D123+D138+D167+D184+D373+D399</f>
        <v>220708.52999999997</v>
      </c>
      <c r="E415" s="50">
        <v>143826.66</v>
      </c>
      <c r="F415" s="51">
        <f>E415/D415</f>
        <v>0.65165881898628941</v>
      </c>
      <c r="G415" s="48"/>
      <c r="H415" s="25"/>
      <c r="I415" s="48"/>
      <c r="J415" s="48"/>
      <c r="K415" s="26"/>
      <c r="M415" s="401"/>
    </row>
    <row r="416" spans="1:13" s="12" customFormat="1" ht="15.6">
      <c r="A416" s="203"/>
      <c r="B416" s="45" t="s">
        <v>365</v>
      </c>
      <c r="C416" s="18"/>
      <c r="D416" s="19">
        <v>0</v>
      </c>
      <c r="E416" s="20">
        <v>0</v>
      </c>
      <c r="F416" s="52">
        <v>0</v>
      </c>
      <c r="G416" s="48"/>
      <c r="H416" s="25"/>
      <c r="I416" s="48"/>
      <c r="J416" s="48"/>
      <c r="K416" s="26"/>
      <c r="M416" s="401"/>
    </row>
    <row r="417" spans="1:13" ht="15.6">
      <c r="A417" s="218"/>
      <c r="B417" s="217" t="s">
        <v>361</v>
      </c>
      <c r="C417" s="18"/>
      <c r="D417" s="19">
        <f>D413+D414+D415</f>
        <v>1582094.0349999999</v>
      </c>
      <c r="E417" s="100">
        <f>E413+E414+E415</f>
        <v>783882.61</v>
      </c>
      <c r="F417" s="21">
        <f>E417/D417</f>
        <v>0.49547156658105979</v>
      </c>
      <c r="G417" s="48"/>
      <c r="H417" s="38"/>
      <c r="I417" s="44"/>
      <c r="J417" s="44"/>
      <c r="K417" s="26"/>
      <c r="M417" s="401"/>
    </row>
    <row r="418" spans="1:13" ht="15.6">
      <c r="M418" s="132"/>
    </row>
    <row r="419" spans="1:13">
      <c r="D419" s="86"/>
      <c r="E419" s="105"/>
      <c r="M419" s="133"/>
    </row>
    <row r="420" spans="1:13">
      <c r="E420" s="105"/>
      <c r="M420" s="12"/>
    </row>
    <row r="422" spans="1:13">
      <c r="M422" s="104"/>
    </row>
  </sheetData>
  <mergeCells count="351">
    <mergeCell ref="A9:A19"/>
    <mergeCell ref="B9:B19"/>
    <mergeCell ref="G9:K9"/>
    <mergeCell ref="G16:K16"/>
    <mergeCell ref="G18:K18"/>
    <mergeCell ref="F21:F22"/>
    <mergeCell ref="G21:K21"/>
    <mergeCell ref="B376:B379"/>
    <mergeCell ref="B381:B395"/>
    <mergeCell ref="G37:K37"/>
    <mergeCell ref="B20:C20"/>
    <mergeCell ref="G43:K43"/>
    <mergeCell ref="G47:K47"/>
    <mergeCell ref="G56:K56"/>
    <mergeCell ref="D57:D62"/>
    <mergeCell ref="D26:D36"/>
    <mergeCell ref="E26:E33"/>
    <mergeCell ref="C26:C39"/>
    <mergeCell ref="G392:K392"/>
    <mergeCell ref="K64:K65"/>
    <mergeCell ref="C67:C70"/>
    <mergeCell ref="D67:D70"/>
    <mergeCell ref="E67:E70"/>
    <mergeCell ref="F67:F70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  <mergeCell ref="G7:K7"/>
    <mergeCell ref="A21:A59"/>
    <mergeCell ref="B21:B62"/>
    <mergeCell ref="C21:C22"/>
    <mergeCell ref="D21:D22"/>
    <mergeCell ref="E21:E22"/>
    <mergeCell ref="D40:D44"/>
    <mergeCell ref="G120:K120"/>
    <mergeCell ref="B63:C63"/>
    <mergeCell ref="F26:F27"/>
    <mergeCell ref="G121:G123"/>
    <mergeCell ref="H121:H123"/>
    <mergeCell ref="I121:I123"/>
    <mergeCell ref="J121:J123"/>
    <mergeCell ref="K121:K123"/>
    <mergeCell ref="C111:C118"/>
    <mergeCell ref="B119:C119"/>
    <mergeCell ref="A120:A121"/>
    <mergeCell ref="B120:B123"/>
    <mergeCell ref="C120:C121"/>
    <mergeCell ref="D120:D121"/>
    <mergeCell ref="A72:A118"/>
    <mergeCell ref="B72:B118"/>
    <mergeCell ref="C72:C78"/>
    <mergeCell ref="D72:D78"/>
    <mergeCell ref="E72:E78"/>
    <mergeCell ref="E120:E121"/>
    <mergeCell ref="F72:F78"/>
    <mergeCell ref="C80:C110"/>
    <mergeCell ref="D80:D118"/>
    <mergeCell ref="E80:E118"/>
    <mergeCell ref="F80:F118"/>
    <mergeCell ref="F120:F121"/>
    <mergeCell ref="G125:K125"/>
    <mergeCell ref="G127:K127"/>
    <mergeCell ref="B129:C129"/>
    <mergeCell ref="A130:A132"/>
    <mergeCell ref="B130:B132"/>
    <mergeCell ref="B124:C124"/>
    <mergeCell ref="A125:A128"/>
    <mergeCell ref="B125:B128"/>
    <mergeCell ref="C125:C127"/>
    <mergeCell ref="D125:D127"/>
    <mergeCell ref="E125:E127"/>
    <mergeCell ref="F125:F127"/>
    <mergeCell ref="G134:K134"/>
    <mergeCell ref="C136:C137"/>
    <mergeCell ref="D136:D137"/>
    <mergeCell ref="E136:E137"/>
    <mergeCell ref="F136:F137"/>
    <mergeCell ref="G136:K136"/>
    <mergeCell ref="B133:C133"/>
    <mergeCell ref="A134:A143"/>
    <mergeCell ref="B134:B147"/>
    <mergeCell ref="C134:C135"/>
    <mergeCell ref="D134:D135"/>
    <mergeCell ref="E134:E135"/>
    <mergeCell ref="C139:C147"/>
    <mergeCell ref="D139:D147"/>
    <mergeCell ref="E139:E147"/>
    <mergeCell ref="F139:F147"/>
    <mergeCell ref="G141:K141"/>
    <mergeCell ref="G146:K146"/>
    <mergeCell ref="F134:F135"/>
    <mergeCell ref="G158:K158"/>
    <mergeCell ref="G160:K160"/>
    <mergeCell ref="G163:K163"/>
    <mergeCell ref="G165:K165"/>
    <mergeCell ref="G168:K168"/>
    <mergeCell ref="G170:K170"/>
    <mergeCell ref="B148:C148"/>
    <mergeCell ref="A149:A156"/>
    <mergeCell ref="B149:B156"/>
    <mergeCell ref="C149:C156"/>
    <mergeCell ref="D149:D156"/>
    <mergeCell ref="E149:E156"/>
    <mergeCell ref="F149:F156"/>
    <mergeCell ref="G149:K149"/>
    <mergeCell ref="G154:K154"/>
    <mergeCell ref="F158:F165"/>
    <mergeCell ref="G185:K185"/>
    <mergeCell ref="G187:K187"/>
    <mergeCell ref="G173:K173"/>
    <mergeCell ref="G176:K176"/>
    <mergeCell ref="G179:K179"/>
    <mergeCell ref="G181:K181"/>
    <mergeCell ref="B172:C172"/>
    <mergeCell ref="B173:B190"/>
    <mergeCell ref="C173:C179"/>
    <mergeCell ref="D173:D179"/>
    <mergeCell ref="E173:E179"/>
    <mergeCell ref="F173:F179"/>
    <mergeCell ref="G189:K189"/>
    <mergeCell ref="G192:K193"/>
    <mergeCell ref="B199:B202"/>
    <mergeCell ref="B297:B299"/>
    <mergeCell ref="C297:C299"/>
    <mergeCell ref="G244:K244"/>
    <mergeCell ref="B241:B282"/>
    <mergeCell ref="E205:E229"/>
    <mergeCell ref="F205:F229"/>
    <mergeCell ref="G216:K216"/>
    <mergeCell ref="G220:K220"/>
    <mergeCell ref="C231:C232"/>
    <mergeCell ref="B234:B236"/>
    <mergeCell ref="H234:H236"/>
    <mergeCell ref="I234:I236"/>
    <mergeCell ref="J234:J236"/>
    <mergeCell ref="K234:K236"/>
    <mergeCell ref="G234:G236"/>
    <mergeCell ref="C234:C238"/>
    <mergeCell ref="G241:K241"/>
    <mergeCell ref="G254:K254"/>
    <mergeCell ref="G261:K261"/>
    <mergeCell ref="G266:K266"/>
    <mergeCell ref="G268:K268"/>
    <mergeCell ref="G270:K270"/>
    <mergeCell ref="G274:K274"/>
    <mergeCell ref="G294:K294"/>
    <mergeCell ref="B296:C296"/>
    <mergeCell ref="G286:K286"/>
    <mergeCell ref="B288:B295"/>
    <mergeCell ref="G288:K288"/>
    <mergeCell ref="G290:G291"/>
    <mergeCell ref="H290:H291"/>
    <mergeCell ref="I290:I291"/>
    <mergeCell ref="J290:J291"/>
    <mergeCell ref="K290:K291"/>
    <mergeCell ref="G292:K292"/>
    <mergeCell ref="C284:C295"/>
    <mergeCell ref="D284:D295"/>
    <mergeCell ref="E284:E295"/>
    <mergeCell ref="F284:F295"/>
    <mergeCell ref="G284:K284"/>
    <mergeCell ref="G302:K303"/>
    <mergeCell ref="G305:K305"/>
    <mergeCell ref="G308:K308"/>
    <mergeCell ref="G311:K311"/>
    <mergeCell ref="G315:K315"/>
    <mergeCell ref="B302:B318"/>
    <mergeCell ref="C325:C326"/>
    <mergeCell ref="B300:C300"/>
    <mergeCell ref="B301:C301"/>
    <mergeCell ref="C302:C318"/>
    <mergeCell ref="D302:D318"/>
    <mergeCell ref="D325:D326"/>
    <mergeCell ref="E325:E326"/>
    <mergeCell ref="F325:F326"/>
    <mergeCell ref="G320:K320"/>
    <mergeCell ref="C322:C323"/>
    <mergeCell ref="D322:D323"/>
    <mergeCell ref="E322:E323"/>
    <mergeCell ref="F322:F323"/>
    <mergeCell ref="B319:C319"/>
    <mergeCell ref="B320:B323"/>
    <mergeCell ref="B325:B326"/>
    <mergeCell ref="B324:C324"/>
    <mergeCell ref="B369:C369"/>
    <mergeCell ref="B370:B374"/>
    <mergeCell ref="G381:K381"/>
    <mergeCell ref="G329:K329"/>
    <mergeCell ref="G331:K331"/>
    <mergeCell ref="G333:K333"/>
    <mergeCell ref="G335:K335"/>
    <mergeCell ref="G353:K353"/>
    <mergeCell ref="G355:K355"/>
    <mergeCell ref="G360:K360"/>
    <mergeCell ref="C329:C351"/>
    <mergeCell ref="B329:B351"/>
    <mergeCell ref="D329:D330"/>
    <mergeCell ref="G337:K337"/>
    <mergeCell ref="G343:K343"/>
    <mergeCell ref="G345:K345"/>
    <mergeCell ref="B352:C352"/>
    <mergeCell ref="B353:B361"/>
    <mergeCell ref="C353:C356"/>
    <mergeCell ref="F381:F387"/>
    <mergeCell ref="B380:C380"/>
    <mergeCell ref="D357:D361"/>
    <mergeCell ref="E357:E361"/>
    <mergeCell ref="F357:F361"/>
    <mergeCell ref="G383:K383"/>
    <mergeCell ref="G386:K386"/>
    <mergeCell ref="C371:C372"/>
    <mergeCell ref="D371:D372"/>
    <mergeCell ref="E371:E372"/>
    <mergeCell ref="F371:F372"/>
    <mergeCell ref="C373:C374"/>
    <mergeCell ref="D373:D374"/>
    <mergeCell ref="E373:E374"/>
    <mergeCell ref="F373:F374"/>
    <mergeCell ref="G376:G377"/>
    <mergeCell ref="H376:H377"/>
    <mergeCell ref="I376:I377"/>
    <mergeCell ref="J376:J377"/>
    <mergeCell ref="K376:K377"/>
    <mergeCell ref="C376:C377"/>
    <mergeCell ref="D376:D377"/>
    <mergeCell ref="E376:E377"/>
    <mergeCell ref="F376:F377"/>
    <mergeCell ref="A401:A405"/>
    <mergeCell ref="B410:C410"/>
    <mergeCell ref="D388:D391"/>
    <mergeCell ref="E388:E391"/>
    <mergeCell ref="F388:F391"/>
    <mergeCell ref="B411:C411"/>
    <mergeCell ref="B406:C406"/>
    <mergeCell ref="G407:G408"/>
    <mergeCell ref="H407:H408"/>
    <mergeCell ref="A407:A409"/>
    <mergeCell ref="B396:C396"/>
    <mergeCell ref="B397:B399"/>
    <mergeCell ref="G397:G399"/>
    <mergeCell ref="H397:H399"/>
    <mergeCell ref="J397:J399"/>
    <mergeCell ref="B407:B409"/>
    <mergeCell ref="C408:C409"/>
    <mergeCell ref="D408:D409"/>
    <mergeCell ref="E408:E409"/>
    <mergeCell ref="F408:F409"/>
    <mergeCell ref="B400:C400"/>
    <mergeCell ref="B401:B405"/>
    <mergeCell ref="M405:M406"/>
    <mergeCell ref="I397:I399"/>
    <mergeCell ref="I407:I408"/>
    <mergeCell ref="K397:K399"/>
    <mergeCell ref="M414:M417"/>
    <mergeCell ref="D269:D282"/>
    <mergeCell ref="A173:A190"/>
    <mergeCell ref="C184:C190"/>
    <mergeCell ref="D184:D190"/>
    <mergeCell ref="E184:E190"/>
    <mergeCell ref="F184:F190"/>
    <mergeCell ref="G279:K279"/>
    <mergeCell ref="G281:K281"/>
    <mergeCell ref="G225:K225"/>
    <mergeCell ref="G227:K227"/>
    <mergeCell ref="B230:C230"/>
    <mergeCell ref="B231:B232"/>
    <mergeCell ref="B233:C233"/>
    <mergeCell ref="B240:C240"/>
    <mergeCell ref="G201:K201"/>
    <mergeCell ref="B203:C203"/>
    <mergeCell ref="B204:B229"/>
    <mergeCell ref="G204:K204"/>
    <mergeCell ref="C205:C229"/>
    <mergeCell ref="D205:D229"/>
    <mergeCell ref="J407:J408"/>
    <mergeCell ref="K407:K408"/>
    <mergeCell ref="A370:A374"/>
    <mergeCell ref="A376:A379"/>
    <mergeCell ref="A381:A395"/>
    <mergeCell ref="A329:A351"/>
    <mergeCell ref="A353:A361"/>
    <mergeCell ref="B239:C239"/>
    <mergeCell ref="C388:C391"/>
    <mergeCell ref="B375:C375"/>
    <mergeCell ref="B362:C362"/>
    <mergeCell ref="C363:F363"/>
    <mergeCell ref="B364:C364"/>
    <mergeCell ref="E329:E330"/>
    <mergeCell ref="F329:F330"/>
    <mergeCell ref="E302:E318"/>
    <mergeCell ref="F302:F318"/>
    <mergeCell ref="D297:D299"/>
    <mergeCell ref="E297:E299"/>
    <mergeCell ref="F297:F299"/>
    <mergeCell ref="B286:B287"/>
    <mergeCell ref="B283:C283"/>
    <mergeCell ref="B284:B285"/>
    <mergeCell ref="C381:C387"/>
    <mergeCell ref="D381:D387"/>
    <mergeCell ref="E381:E387"/>
    <mergeCell ref="A302:A318"/>
    <mergeCell ref="A365:A368"/>
    <mergeCell ref="B365:B368"/>
    <mergeCell ref="C365:C368"/>
    <mergeCell ref="B327:C327"/>
    <mergeCell ref="B328:C328"/>
    <mergeCell ref="B191:C191"/>
    <mergeCell ref="B192:B198"/>
    <mergeCell ref="C192:C202"/>
    <mergeCell ref="C357:C361"/>
    <mergeCell ref="D192:D202"/>
    <mergeCell ref="E192:E202"/>
    <mergeCell ref="F192:F202"/>
    <mergeCell ref="A64:A69"/>
    <mergeCell ref="C64:C65"/>
    <mergeCell ref="D64:D65"/>
    <mergeCell ref="E64:E65"/>
    <mergeCell ref="F64:F65"/>
    <mergeCell ref="D353:D356"/>
    <mergeCell ref="E353:E356"/>
    <mergeCell ref="F353:F356"/>
    <mergeCell ref="A284:A294"/>
    <mergeCell ref="B71:C71"/>
    <mergeCell ref="B64:B70"/>
    <mergeCell ref="D234:D237"/>
    <mergeCell ref="E234:E237"/>
    <mergeCell ref="F234:F237"/>
    <mergeCell ref="C9:C13"/>
    <mergeCell ref="D9:D13"/>
    <mergeCell ref="E9:E13"/>
    <mergeCell ref="F9:F13"/>
    <mergeCell ref="C14:C19"/>
    <mergeCell ref="D14:D19"/>
    <mergeCell ref="E14:E19"/>
    <mergeCell ref="F14:F19"/>
    <mergeCell ref="C180:C183"/>
    <mergeCell ref="D180:D183"/>
    <mergeCell ref="E180:E183"/>
    <mergeCell ref="F180:F183"/>
    <mergeCell ref="B157:C157"/>
    <mergeCell ref="B158:B171"/>
    <mergeCell ref="C158:C165"/>
    <mergeCell ref="D158:D165"/>
    <mergeCell ref="E158:E165"/>
  </mergeCells>
  <pageMargins left="0.59055118110236227" right="0.19685039370078741" top="0.74803149606299213" bottom="0.74803149606299213" header="0.31496062992125984" footer="0.31496062992125984"/>
  <pageSetup paperSize="9" scale="37" fitToHeight="5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topLeftCell="A16" zoomScale="90" zoomScaleNormal="90" workbookViewId="0">
      <selection activeCell="B42" sqref="B42"/>
    </sheetView>
  </sheetViews>
  <sheetFormatPr defaultRowHeight="14.4"/>
  <cols>
    <col min="1" max="1" width="5.5546875" customWidth="1"/>
    <col min="2" max="2" width="29.6640625" customWidth="1"/>
    <col min="3" max="3" width="18.33203125" customWidth="1"/>
    <col min="4" max="4" width="16.21875" customWidth="1"/>
    <col min="5" max="5" width="17.109375" customWidth="1"/>
    <col min="6" max="6" width="19.21875" customWidth="1"/>
    <col min="7" max="7" width="17.88671875" customWidth="1"/>
    <col min="8" max="8" width="15.44140625" customWidth="1"/>
    <col min="9" max="9" width="16.77734375" customWidth="1"/>
    <col min="10" max="10" width="17.44140625" customWidth="1"/>
  </cols>
  <sheetData>
    <row r="1" spans="1:10" ht="16.8">
      <c r="A1" s="54"/>
      <c r="B1" s="54"/>
      <c r="C1" s="527" t="s">
        <v>409</v>
      </c>
      <c r="D1" s="527"/>
      <c r="E1" s="527"/>
      <c r="F1" s="527"/>
      <c r="G1" s="54"/>
      <c r="H1" s="54"/>
      <c r="I1" s="54"/>
      <c r="J1" s="54"/>
    </row>
    <row r="2" spans="1:10" ht="17.399999999999999" thickBot="1">
      <c r="A2" s="54"/>
      <c r="B2" s="54"/>
      <c r="C2" s="54"/>
      <c r="D2" s="54"/>
      <c r="E2" s="54"/>
      <c r="F2" s="54"/>
      <c r="G2" s="54"/>
      <c r="H2" s="54"/>
      <c r="I2" s="54"/>
      <c r="J2" s="54"/>
    </row>
    <row r="3" spans="1:10" ht="16.8">
      <c r="A3" s="528" t="s">
        <v>4</v>
      </c>
      <c r="B3" s="530" t="s">
        <v>373</v>
      </c>
      <c r="C3" s="532" t="s">
        <v>410</v>
      </c>
      <c r="D3" s="533"/>
      <c r="E3" s="533"/>
      <c r="F3" s="522" t="s">
        <v>374</v>
      </c>
      <c r="G3" s="534" t="s">
        <v>411</v>
      </c>
      <c r="H3" s="535"/>
      <c r="I3" s="536"/>
      <c r="J3" s="522" t="s">
        <v>374</v>
      </c>
    </row>
    <row r="4" spans="1:10" ht="16.8">
      <c r="A4" s="529"/>
      <c r="B4" s="531"/>
      <c r="C4" s="55" t="s">
        <v>375</v>
      </c>
      <c r="D4" s="56" t="s">
        <v>376</v>
      </c>
      <c r="E4" s="56" t="s">
        <v>377</v>
      </c>
      <c r="F4" s="523"/>
      <c r="G4" s="55" t="s">
        <v>375</v>
      </c>
      <c r="H4" s="56" t="s">
        <v>376</v>
      </c>
      <c r="I4" s="56" t="s">
        <v>377</v>
      </c>
      <c r="J4" s="523"/>
    </row>
    <row r="5" spans="1:10" ht="16.8">
      <c r="A5" s="59">
        <v>1</v>
      </c>
      <c r="B5" s="60" t="s">
        <v>378</v>
      </c>
      <c r="C5" s="87">
        <v>4200000</v>
      </c>
      <c r="D5" s="61">
        <v>8445000</v>
      </c>
      <c r="E5" s="61"/>
      <c r="F5" s="61">
        <f>C5+D5+E5</f>
        <v>12645000</v>
      </c>
      <c r="G5" s="61">
        <v>4200000</v>
      </c>
      <c r="H5" s="61">
        <v>5916755.5999999996</v>
      </c>
      <c r="I5" s="61"/>
      <c r="J5" s="61">
        <f>G5+H5+I5</f>
        <v>10116755.6</v>
      </c>
    </row>
    <row r="6" spans="1:10" ht="16.8">
      <c r="A6" s="524">
        <f>A5+1</f>
        <v>2</v>
      </c>
      <c r="B6" s="60" t="s">
        <v>379</v>
      </c>
      <c r="C6" s="61">
        <v>26915580</v>
      </c>
      <c r="D6" s="61">
        <f t="shared" ref="D6:I6" si="0">D7+D8+D9</f>
        <v>0</v>
      </c>
      <c r="E6" s="61">
        <f t="shared" si="0"/>
        <v>0</v>
      </c>
      <c r="F6" s="87">
        <v>26915580</v>
      </c>
      <c r="G6" s="61">
        <v>26915580</v>
      </c>
      <c r="H6" s="61">
        <f t="shared" si="0"/>
        <v>0</v>
      </c>
      <c r="I6" s="61">
        <f t="shared" si="0"/>
        <v>0</v>
      </c>
      <c r="J6" s="61">
        <v>26915580</v>
      </c>
    </row>
    <row r="7" spans="1:10">
      <c r="A7" s="525"/>
      <c r="B7" s="88" t="s">
        <v>380</v>
      </c>
      <c r="C7" s="89">
        <v>0</v>
      </c>
      <c r="D7" s="89"/>
      <c r="E7" s="89"/>
      <c r="F7" s="89">
        <f>C7+D7+E7</f>
        <v>0</v>
      </c>
      <c r="G7" s="89">
        <f t="shared" ref="G7" si="1">D7+E7+F7</f>
        <v>0</v>
      </c>
      <c r="H7" s="89"/>
      <c r="I7" s="89"/>
      <c r="J7" s="89">
        <f>G7+H7+I7</f>
        <v>0</v>
      </c>
    </row>
    <row r="8" spans="1:10">
      <c r="A8" s="525"/>
      <c r="B8" s="88" t="s">
        <v>381</v>
      </c>
      <c r="C8" s="90">
        <v>23115580</v>
      </c>
      <c r="D8" s="89"/>
      <c r="E8" s="89"/>
      <c r="F8" s="91">
        <f>C8+D8+E8</f>
        <v>23115580</v>
      </c>
      <c r="G8" s="89">
        <v>23115580</v>
      </c>
      <c r="H8" s="89"/>
      <c r="I8" s="89"/>
      <c r="J8" s="89">
        <v>23115580</v>
      </c>
    </row>
    <row r="9" spans="1:10">
      <c r="A9" s="526"/>
      <c r="B9" s="88" t="s">
        <v>382</v>
      </c>
      <c r="C9" s="92">
        <v>3800000</v>
      </c>
      <c r="D9" s="89"/>
      <c r="E9" s="89"/>
      <c r="F9" s="93">
        <f>C9+D9+E9</f>
        <v>3800000</v>
      </c>
      <c r="G9" s="92">
        <v>3800000</v>
      </c>
      <c r="H9" s="89"/>
      <c r="I9" s="89"/>
      <c r="J9" s="92">
        <v>3800000</v>
      </c>
    </row>
    <row r="10" spans="1:10" ht="16.8">
      <c r="A10" s="59">
        <f>A6+1</f>
        <v>3</v>
      </c>
      <c r="B10" s="60" t="s">
        <v>383</v>
      </c>
      <c r="C10" s="94">
        <v>1808516.74</v>
      </c>
      <c r="D10" s="95">
        <v>14821830</v>
      </c>
      <c r="E10" s="61"/>
      <c r="F10" s="94">
        <f>SUM(C10:E10)</f>
        <v>16630346.74</v>
      </c>
      <c r="G10" s="94">
        <v>1576506.98</v>
      </c>
      <c r="H10" s="95">
        <v>12733742.119999999</v>
      </c>
      <c r="I10" s="61"/>
      <c r="J10" s="94">
        <f>SUM(H10+G10)</f>
        <v>14310249.1</v>
      </c>
    </row>
    <row r="11" spans="1:10" ht="16.8">
      <c r="A11" s="59">
        <f t="shared" ref="A11:A32" si="2">A10+1</f>
        <v>4</v>
      </c>
      <c r="B11" s="60" t="s">
        <v>384</v>
      </c>
      <c r="C11" s="63">
        <v>75213244.939999998</v>
      </c>
      <c r="D11" s="61">
        <v>230864518</v>
      </c>
      <c r="E11" s="61"/>
      <c r="F11" s="61">
        <f>SUM(C11:E11)</f>
        <v>306077762.94</v>
      </c>
      <c r="G11" s="61">
        <v>74120623.390000001</v>
      </c>
      <c r="H11" s="96">
        <v>213769784.13999999</v>
      </c>
      <c r="I11" s="61"/>
      <c r="J11" s="97">
        <f>G11+H11+I10</f>
        <v>287890407.52999997</v>
      </c>
    </row>
    <row r="12" spans="1:10" ht="16.8">
      <c r="A12" s="57">
        <f t="shared" si="2"/>
        <v>5</v>
      </c>
      <c r="B12" s="60" t="s">
        <v>385</v>
      </c>
      <c r="C12" s="63">
        <v>2794726.82</v>
      </c>
      <c r="D12" s="61"/>
      <c r="E12" s="61"/>
      <c r="F12" s="63">
        <v>2794726.82</v>
      </c>
      <c r="G12" s="63">
        <v>2759843.63</v>
      </c>
      <c r="H12" s="61"/>
      <c r="I12" s="61"/>
      <c r="J12" s="62">
        <f t="shared" ref="J12:J30" si="3">G12+H12+I12</f>
        <v>2759843.63</v>
      </c>
    </row>
    <row r="13" spans="1:10" ht="16.8">
      <c r="A13" s="57">
        <f t="shared" si="2"/>
        <v>6</v>
      </c>
      <c r="B13" s="60" t="s">
        <v>386</v>
      </c>
      <c r="C13" s="63">
        <v>83508890.439999998</v>
      </c>
      <c r="D13" s="61">
        <v>3297288.81</v>
      </c>
      <c r="E13" s="61"/>
      <c r="F13" s="62">
        <f t="shared" ref="F13:F30" si="4">C13+D13+E13</f>
        <v>86806179.25</v>
      </c>
      <c r="G13" s="63">
        <v>83200768.150000006</v>
      </c>
      <c r="H13" s="61">
        <v>3043539.4</v>
      </c>
      <c r="I13" s="61"/>
      <c r="J13" s="62">
        <f t="shared" si="3"/>
        <v>86244307.550000012</v>
      </c>
    </row>
    <row r="14" spans="1:10" ht="16.8">
      <c r="A14" s="57">
        <f t="shared" si="2"/>
        <v>7</v>
      </c>
      <c r="B14" s="60" t="s">
        <v>387</v>
      </c>
      <c r="C14" s="63">
        <v>4010888.85</v>
      </c>
      <c r="D14" s="61">
        <v>5825435.0599999996</v>
      </c>
      <c r="E14" s="61">
        <v>1034563.39</v>
      </c>
      <c r="F14" s="62">
        <f>SUM(C14:E14)</f>
        <v>10870887.300000001</v>
      </c>
      <c r="G14" s="63">
        <v>3943171.79</v>
      </c>
      <c r="H14" s="61">
        <v>5741664.2400000002</v>
      </c>
      <c r="I14" s="61">
        <v>1017096.54</v>
      </c>
      <c r="J14" s="62">
        <f t="shared" si="3"/>
        <v>10701932.57</v>
      </c>
    </row>
    <row r="15" spans="1:10" ht="16.8">
      <c r="A15" s="57">
        <f t="shared" si="2"/>
        <v>8</v>
      </c>
      <c r="B15" s="60" t="s">
        <v>388</v>
      </c>
      <c r="C15" s="63">
        <v>2644533.77</v>
      </c>
      <c r="D15" s="61">
        <v>154951012.97999999</v>
      </c>
      <c r="E15" s="61"/>
      <c r="F15" s="62">
        <f t="shared" si="4"/>
        <v>157595546.75</v>
      </c>
      <c r="G15" s="63">
        <v>2020475.82</v>
      </c>
      <c r="H15" s="61">
        <v>154951012.97</v>
      </c>
      <c r="I15" s="61"/>
      <c r="J15" s="97">
        <f t="shared" si="3"/>
        <v>156971488.78999999</v>
      </c>
    </row>
    <row r="16" spans="1:10" ht="16.8">
      <c r="A16" s="57">
        <f t="shared" si="2"/>
        <v>9</v>
      </c>
      <c r="B16" s="60" t="s">
        <v>389</v>
      </c>
      <c r="C16" s="63">
        <v>965045.16</v>
      </c>
      <c r="D16" s="61"/>
      <c r="E16" s="61"/>
      <c r="F16" s="62">
        <f t="shared" si="4"/>
        <v>965045.16</v>
      </c>
      <c r="G16" s="63">
        <v>887045.16</v>
      </c>
      <c r="H16" s="61"/>
      <c r="I16" s="61"/>
      <c r="J16" s="62">
        <f t="shared" si="3"/>
        <v>887045.16</v>
      </c>
    </row>
    <row r="17" spans="1:11" ht="16.8">
      <c r="A17" s="57">
        <f t="shared" si="2"/>
        <v>10</v>
      </c>
      <c r="B17" s="60" t="s">
        <v>390</v>
      </c>
      <c r="C17" s="63">
        <v>586465</v>
      </c>
      <c r="D17" s="61">
        <v>970510</v>
      </c>
      <c r="E17" s="61"/>
      <c r="F17" s="62">
        <f t="shared" si="4"/>
        <v>1556975</v>
      </c>
      <c r="G17" s="63">
        <v>586465</v>
      </c>
      <c r="H17" s="61">
        <v>970510</v>
      </c>
      <c r="I17" s="61"/>
      <c r="J17" s="62">
        <f t="shared" si="3"/>
        <v>1556975</v>
      </c>
    </row>
    <row r="18" spans="1:11" ht="16.8">
      <c r="A18" s="57">
        <f t="shared" si="2"/>
        <v>11</v>
      </c>
      <c r="B18" s="60" t="s">
        <v>391</v>
      </c>
      <c r="C18" s="63">
        <v>11816712.66</v>
      </c>
      <c r="D18" s="61"/>
      <c r="E18" s="61"/>
      <c r="F18" s="62">
        <f t="shared" si="4"/>
        <v>11816712.66</v>
      </c>
      <c r="G18" s="63">
        <v>11695265.529999999</v>
      </c>
      <c r="H18" s="61"/>
      <c r="I18" s="61"/>
      <c r="J18" s="62">
        <f t="shared" si="3"/>
        <v>11695265.529999999</v>
      </c>
    </row>
    <row r="19" spans="1:11" ht="16.8">
      <c r="A19" s="57">
        <f t="shared" si="2"/>
        <v>12</v>
      </c>
      <c r="B19" s="60" t="s">
        <v>392</v>
      </c>
      <c r="C19" s="63">
        <v>103032483.59</v>
      </c>
      <c r="D19" s="61">
        <v>4564700</v>
      </c>
      <c r="E19" s="61"/>
      <c r="F19" s="62">
        <f t="shared" si="4"/>
        <v>107597183.59</v>
      </c>
      <c r="G19" s="63">
        <v>102598788.98999999</v>
      </c>
      <c r="H19" s="61">
        <v>4382566.05</v>
      </c>
      <c r="I19" s="61"/>
      <c r="J19" s="62">
        <f t="shared" si="3"/>
        <v>106981355.03999999</v>
      </c>
    </row>
    <row r="20" spans="1:11" ht="16.8">
      <c r="A20" s="59">
        <f t="shared" si="2"/>
        <v>13</v>
      </c>
      <c r="B20" s="60" t="s">
        <v>393</v>
      </c>
      <c r="C20" s="63">
        <v>5261935.47</v>
      </c>
      <c r="D20" s="61"/>
      <c r="E20" s="61"/>
      <c r="F20" s="62">
        <f t="shared" si="4"/>
        <v>5261935.47</v>
      </c>
      <c r="G20" s="63">
        <v>5261935.47</v>
      </c>
      <c r="H20" s="61"/>
      <c r="I20" s="61"/>
      <c r="J20" s="62">
        <f t="shared" si="3"/>
        <v>5261935.47</v>
      </c>
    </row>
    <row r="21" spans="1:11" ht="16.8">
      <c r="A21" s="57">
        <f t="shared" si="2"/>
        <v>14</v>
      </c>
      <c r="B21" s="60" t="s">
        <v>394</v>
      </c>
      <c r="C21" s="63">
        <v>24076547.609999999</v>
      </c>
      <c r="D21" s="61"/>
      <c r="E21" s="61"/>
      <c r="F21" s="62">
        <f t="shared" si="4"/>
        <v>24076547.609999999</v>
      </c>
      <c r="G21" s="63">
        <v>24076547.609999999</v>
      </c>
      <c r="H21" s="61"/>
      <c r="I21" s="61"/>
      <c r="J21" s="62">
        <f t="shared" si="3"/>
        <v>24076547.609999999</v>
      </c>
    </row>
    <row r="22" spans="1:11" ht="16.8">
      <c r="A22" s="57">
        <f t="shared" si="2"/>
        <v>15</v>
      </c>
      <c r="B22" s="60" t="s">
        <v>395</v>
      </c>
      <c r="C22" s="63">
        <v>8096600</v>
      </c>
      <c r="D22" s="61">
        <v>3092346</v>
      </c>
      <c r="E22" s="61"/>
      <c r="F22" s="62">
        <f t="shared" si="4"/>
        <v>11188946</v>
      </c>
      <c r="G22" s="63">
        <v>8096600</v>
      </c>
      <c r="H22" s="61">
        <v>3092346</v>
      </c>
      <c r="I22" s="61"/>
      <c r="J22" s="62">
        <f t="shared" si="3"/>
        <v>11188946</v>
      </c>
    </row>
    <row r="23" spans="1:11" ht="16.8">
      <c r="A23" s="57">
        <f t="shared" si="2"/>
        <v>16</v>
      </c>
      <c r="B23" s="60" t="s">
        <v>396</v>
      </c>
      <c r="C23" s="63">
        <v>123421652.86</v>
      </c>
      <c r="D23" s="61">
        <v>10607391.32</v>
      </c>
      <c r="E23" s="61">
        <v>227300.13</v>
      </c>
      <c r="F23" s="62">
        <f t="shared" si="4"/>
        <v>134256344.31</v>
      </c>
      <c r="G23" s="63">
        <v>123265809.14</v>
      </c>
      <c r="H23" s="61">
        <v>7732303.7599999998</v>
      </c>
      <c r="I23" s="61">
        <v>227300.13</v>
      </c>
      <c r="J23" s="62">
        <f t="shared" si="3"/>
        <v>131225413.03</v>
      </c>
    </row>
    <row r="24" spans="1:11" ht="16.8">
      <c r="A24" s="57">
        <f t="shared" si="2"/>
        <v>17</v>
      </c>
      <c r="B24" s="60" t="s">
        <v>397</v>
      </c>
      <c r="C24" s="63">
        <v>941200</v>
      </c>
      <c r="D24" s="61"/>
      <c r="E24" s="61"/>
      <c r="F24" s="62">
        <f t="shared" si="4"/>
        <v>941200</v>
      </c>
      <c r="G24" s="63">
        <v>843750.25</v>
      </c>
      <c r="H24" s="61"/>
      <c r="I24" s="61"/>
      <c r="J24" s="62">
        <f t="shared" si="3"/>
        <v>843750.25</v>
      </c>
    </row>
    <row r="25" spans="1:11" ht="16.8">
      <c r="A25" s="57">
        <f t="shared" si="2"/>
        <v>18</v>
      </c>
      <c r="B25" s="60" t="s">
        <v>398</v>
      </c>
      <c r="C25" s="63">
        <v>5246279.2</v>
      </c>
      <c r="D25" s="61">
        <v>36151853.939999998</v>
      </c>
      <c r="E25" s="61">
        <v>58170547.060000002</v>
      </c>
      <c r="F25" s="62">
        <f t="shared" si="4"/>
        <v>99568680.200000003</v>
      </c>
      <c r="G25" s="63">
        <v>5193279.05</v>
      </c>
      <c r="H25" s="61">
        <v>36151853.210000001</v>
      </c>
      <c r="I25" s="61">
        <v>58170546.829999998</v>
      </c>
      <c r="J25" s="62">
        <f t="shared" si="3"/>
        <v>99515679.090000004</v>
      </c>
      <c r="K25" s="98"/>
    </row>
    <row r="26" spans="1:11" ht="16.8">
      <c r="A26" s="57">
        <f t="shared" si="2"/>
        <v>19</v>
      </c>
      <c r="B26" s="60" t="s">
        <v>399</v>
      </c>
      <c r="C26" s="63">
        <v>0</v>
      </c>
      <c r="D26" s="61">
        <v>0</v>
      </c>
      <c r="E26" s="61">
        <v>0</v>
      </c>
      <c r="F26" s="62">
        <f t="shared" si="4"/>
        <v>0</v>
      </c>
      <c r="G26" s="63">
        <v>0</v>
      </c>
      <c r="H26" s="61">
        <v>0</v>
      </c>
      <c r="I26" s="61">
        <v>0</v>
      </c>
      <c r="J26" s="62">
        <f t="shared" si="3"/>
        <v>0</v>
      </c>
    </row>
    <row r="27" spans="1:11" ht="16.8">
      <c r="A27" s="57">
        <f t="shared" si="2"/>
        <v>20</v>
      </c>
      <c r="B27" s="60" t="s">
        <v>400</v>
      </c>
      <c r="C27" s="63">
        <v>259980.56</v>
      </c>
      <c r="D27" s="61"/>
      <c r="E27" s="61"/>
      <c r="F27" s="62">
        <f t="shared" si="4"/>
        <v>259980.56</v>
      </c>
      <c r="G27" s="63">
        <v>259980.56</v>
      </c>
      <c r="H27" s="61">
        <v>0</v>
      </c>
      <c r="I27" s="61"/>
      <c r="J27" s="62">
        <f t="shared" si="3"/>
        <v>259980.56</v>
      </c>
    </row>
    <row r="28" spans="1:11" ht="16.8">
      <c r="A28" s="57">
        <f t="shared" si="2"/>
        <v>21</v>
      </c>
      <c r="B28" s="60" t="s">
        <v>401</v>
      </c>
      <c r="C28" s="63">
        <v>745000</v>
      </c>
      <c r="D28" s="61"/>
      <c r="E28" s="61"/>
      <c r="F28" s="62">
        <v>745000</v>
      </c>
      <c r="G28" s="63">
        <v>740375</v>
      </c>
      <c r="H28" s="61"/>
      <c r="I28" s="61"/>
      <c r="J28" s="62">
        <f t="shared" si="3"/>
        <v>740375</v>
      </c>
    </row>
    <row r="29" spans="1:11" ht="16.8">
      <c r="A29" s="57">
        <f t="shared" si="2"/>
        <v>22</v>
      </c>
      <c r="B29" s="60" t="s">
        <v>402</v>
      </c>
      <c r="C29" s="63">
        <v>575359.6</v>
      </c>
      <c r="D29" s="61">
        <v>8291400</v>
      </c>
      <c r="E29" s="61">
        <v>53613600</v>
      </c>
      <c r="F29" s="62">
        <f>SUM(C29:E29)</f>
        <v>62480359.600000001</v>
      </c>
      <c r="G29" s="63">
        <v>545359.6</v>
      </c>
      <c r="H29" s="61">
        <v>8291400</v>
      </c>
      <c r="I29" s="61">
        <v>53613600</v>
      </c>
      <c r="J29" s="62">
        <f>SUM(G29:I29)</f>
        <v>62450359.600000001</v>
      </c>
    </row>
    <row r="30" spans="1:11" ht="33.6">
      <c r="A30" s="64">
        <f t="shared" si="2"/>
        <v>23</v>
      </c>
      <c r="B30" s="99" t="s">
        <v>403</v>
      </c>
      <c r="C30" s="63">
        <v>20066190</v>
      </c>
      <c r="D30" s="63">
        <v>4242514.03</v>
      </c>
      <c r="E30" s="61"/>
      <c r="F30" s="62">
        <f t="shared" si="4"/>
        <v>24308704.030000001</v>
      </c>
      <c r="G30" s="63">
        <v>20066190</v>
      </c>
      <c r="H30" s="63">
        <v>2470473.6</v>
      </c>
      <c r="I30" s="61"/>
      <c r="J30" s="62">
        <f t="shared" si="3"/>
        <v>22536663.600000001</v>
      </c>
    </row>
    <row r="31" spans="1:11" ht="16.8">
      <c r="A31" s="57">
        <f t="shared" si="2"/>
        <v>24</v>
      </c>
      <c r="B31" s="65" t="s">
        <v>404</v>
      </c>
      <c r="C31" s="66" t="s">
        <v>22</v>
      </c>
      <c r="D31" s="67"/>
      <c r="E31" s="67"/>
      <c r="F31" s="68" t="s">
        <v>146</v>
      </c>
      <c r="G31" s="66"/>
      <c r="H31" s="67"/>
      <c r="I31" s="67"/>
      <c r="J31" s="68" t="s">
        <v>146</v>
      </c>
    </row>
    <row r="32" spans="1:11" ht="16.8">
      <c r="A32" s="57">
        <f t="shared" si="2"/>
        <v>25</v>
      </c>
      <c r="B32" s="65" t="s">
        <v>405</v>
      </c>
      <c r="C32" s="66"/>
      <c r="D32" s="67"/>
      <c r="E32" s="67"/>
      <c r="F32" s="68" t="s">
        <v>146</v>
      </c>
      <c r="G32" s="66"/>
      <c r="H32" s="67"/>
      <c r="I32" s="67"/>
      <c r="J32" s="68" t="s">
        <v>146</v>
      </c>
    </row>
    <row r="33" spans="1:10" ht="17.399999999999999" thickBot="1">
      <c r="A33" s="69"/>
      <c r="B33" s="70" t="s">
        <v>361</v>
      </c>
      <c r="C33" s="136">
        <f>SUM(C7:C30)+C5</f>
        <v>506187833.2700001</v>
      </c>
      <c r="D33" s="137">
        <f>SUM(D5:D32)</f>
        <v>486125800.13999999</v>
      </c>
      <c r="E33" s="137">
        <f>SUM(E14:E29)</f>
        <v>113046010.58000001</v>
      </c>
      <c r="F33" s="135"/>
      <c r="G33" s="136">
        <f>SUM(G7:G30)+G5</f>
        <v>502854361.12000006</v>
      </c>
      <c r="H33" s="136">
        <f>SUM(H5:H30)</f>
        <v>459247951.09000003</v>
      </c>
      <c r="I33" s="136">
        <f>SUM(I6:I30)</f>
        <v>113028543.5</v>
      </c>
      <c r="J33" s="138">
        <f>G33+H33+I33</f>
        <v>1075130855.71</v>
      </c>
    </row>
    <row r="34" spans="1:10" ht="16.8">
      <c r="A34" s="71" t="s">
        <v>406</v>
      </c>
      <c r="B34" s="72" t="s">
        <v>407</v>
      </c>
      <c r="C34" s="73"/>
      <c r="D34" s="73"/>
      <c r="E34" s="73"/>
      <c r="F34" s="74"/>
      <c r="G34" s="73"/>
      <c r="H34" s="73"/>
      <c r="I34" s="73"/>
      <c r="J34" s="74"/>
    </row>
    <row r="35" spans="1:10" ht="16.8">
      <c r="A35" s="75"/>
      <c r="B35" s="76" t="s">
        <v>408</v>
      </c>
      <c r="C35" s="102"/>
      <c r="D35" s="77"/>
      <c r="E35" s="77"/>
      <c r="F35" s="78">
        <f>SUM(F33:F34)</f>
        <v>0</v>
      </c>
      <c r="G35" s="77"/>
      <c r="H35" s="77"/>
      <c r="I35" s="77"/>
      <c r="J35" s="78"/>
    </row>
    <row r="36" spans="1:10" ht="16.8">
      <c r="A36" s="79"/>
      <c r="B36" s="119"/>
      <c r="C36" s="118"/>
      <c r="D36" s="79"/>
      <c r="E36" s="79"/>
      <c r="F36" s="79"/>
      <c r="G36" s="80"/>
      <c r="H36" s="80"/>
      <c r="I36" s="81"/>
      <c r="J36" s="79"/>
    </row>
    <row r="37" spans="1:10" ht="16.8">
      <c r="A37" s="82"/>
      <c r="B37" s="120"/>
      <c r="C37" s="121"/>
      <c r="D37" s="82"/>
      <c r="E37" s="83"/>
      <c r="F37" s="83"/>
      <c r="G37" s="58"/>
      <c r="H37" s="82"/>
      <c r="I37" s="84"/>
      <c r="J37" s="83"/>
    </row>
    <row r="38" spans="1:10" ht="16.8">
      <c r="A38" s="82"/>
      <c r="B38" s="82"/>
      <c r="C38" s="118"/>
      <c r="D38" s="82"/>
      <c r="E38" s="82"/>
      <c r="F38" s="83"/>
      <c r="G38" s="84"/>
      <c r="H38" s="83"/>
      <c r="I38" s="82"/>
      <c r="J38" s="83"/>
    </row>
    <row r="39" spans="1:10">
      <c r="A39" s="12"/>
      <c r="B39" s="12"/>
      <c r="C39" s="103"/>
      <c r="D39" s="12"/>
      <c r="E39" s="12"/>
      <c r="F39" s="85"/>
      <c r="G39" s="85"/>
      <c r="H39" s="12"/>
      <c r="I39" s="12"/>
      <c r="J39" s="12"/>
    </row>
    <row r="40" spans="1:10" ht="15.6">
      <c r="B40" s="45" t="s">
        <v>362</v>
      </c>
      <c r="C40" s="116" t="e">
        <f>SUM(C35+C25+C9+C1+#REF!+#REF!+#REF!+#REF!+#REF!+#REF!+#REF!+#REF!+#REF!+#REF!+#REF!+#REF!+#REF!+#REF!+#REF!+#REF!+#REF!+#REF!)</f>
        <v>#VALUE!</v>
      </c>
      <c r="D40" s="116">
        <v>502854.36</v>
      </c>
      <c r="E40" s="46" t="e">
        <f>D40/C40</f>
        <v>#VALUE!</v>
      </c>
      <c r="F40" s="123"/>
      <c r="G40" s="86"/>
    </row>
    <row r="41" spans="1:10" ht="15.6">
      <c r="B41" s="45" t="s">
        <v>363</v>
      </c>
      <c r="C41" s="31" t="e">
        <f>+SUM(#REF!+#REF!+#REF!+#REF!+#REF!+#REF!+#REF!+#REF!+#REF!+#REF!+#REF!+C6+C11+C26+C36)</f>
        <v>#REF!</v>
      </c>
      <c r="D41" s="117" t="s">
        <v>427</v>
      </c>
      <c r="E41" s="49" t="e">
        <f>D41/C41</f>
        <v>#REF!</v>
      </c>
      <c r="F41" s="124"/>
      <c r="G41" s="86"/>
    </row>
    <row r="42" spans="1:10" ht="16.2" thickBot="1">
      <c r="B42" s="45" t="s">
        <v>364</v>
      </c>
      <c r="C42" s="134">
        <v>113046.01</v>
      </c>
      <c r="D42" s="50" t="e">
        <f>SUM(D27+D7+#REF!+#REF!+#REF!)</f>
        <v>#REF!</v>
      </c>
      <c r="E42" s="51" t="e">
        <f>D42/C42</f>
        <v>#REF!</v>
      </c>
      <c r="F42" s="125"/>
    </row>
    <row r="43" spans="1:10" ht="31.2">
      <c r="B43" s="45" t="s">
        <v>365</v>
      </c>
      <c r="C43" s="19">
        <v>0</v>
      </c>
      <c r="D43" s="20">
        <v>0</v>
      </c>
      <c r="E43" s="52">
        <v>0</v>
      </c>
      <c r="F43" s="126"/>
    </row>
    <row r="44" spans="1:10" ht="15.6">
      <c r="B44" s="53" t="s">
        <v>361</v>
      </c>
      <c r="C44" s="19" t="e">
        <f>SUM(C40:C42)</f>
        <v>#VALUE!</v>
      </c>
      <c r="D44" s="100">
        <v>1075130.8600000001</v>
      </c>
      <c r="E44" s="21" t="e">
        <f>D44/C44</f>
        <v>#VALUE!</v>
      </c>
      <c r="F44" s="127"/>
    </row>
    <row r="45" spans="1:10">
      <c r="D45" s="122"/>
    </row>
  </sheetData>
  <mergeCells count="8">
    <mergeCell ref="J3:J4"/>
    <mergeCell ref="A6:A9"/>
    <mergeCell ref="C1:F1"/>
    <mergeCell ref="A3:A4"/>
    <mergeCell ref="B3:B4"/>
    <mergeCell ref="C3:E3"/>
    <mergeCell ref="F3:F4"/>
    <mergeCell ref="G3:I3"/>
  </mergeCells>
  <pageMargins left="0.70866141732283472" right="0.70866141732283472" top="0.74803149606299213" bottom="0.74803149606299213" header="0.31496062992125984" footer="0.31496062992125984"/>
  <pageSetup paperSize="9" scale="7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8"/>
  <sheetViews>
    <sheetView view="pageBreakPreview" topLeftCell="C6" zoomScale="60" zoomScaleNormal="100" workbookViewId="0">
      <selection activeCell="J9" sqref="J9:J10"/>
    </sheetView>
  </sheetViews>
  <sheetFormatPr defaultRowHeight="14.4"/>
  <cols>
    <col min="1" max="1" width="9.33203125" customWidth="1"/>
    <col min="2" max="2" width="31.6640625" customWidth="1"/>
    <col min="3" max="3" width="12.88671875" customWidth="1"/>
    <col min="4" max="5" width="20.44140625" customWidth="1"/>
    <col min="6" max="6" width="14.5546875" customWidth="1"/>
    <col min="7" max="7" width="46.21875" customWidth="1"/>
    <col min="8" max="8" width="15.6640625" customWidth="1"/>
    <col min="9" max="9" width="18.109375" customWidth="1"/>
    <col min="10" max="10" width="17.44140625" customWidth="1"/>
    <col min="11" max="11" width="28.5546875" customWidth="1"/>
    <col min="13" max="13" width="11.6640625" bestFit="1" customWidth="1"/>
  </cols>
  <sheetData>
    <row r="1" spans="1:13" ht="15.6">
      <c r="A1" s="1"/>
      <c r="B1" s="206"/>
      <c r="C1" s="3"/>
      <c r="D1" s="4"/>
      <c r="E1" s="5"/>
      <c r="F1" s="206"/>
      <c r="G1" s="206"/>
      <c r="H1" s="491" t="s">
        <v>0</v>
      </c>
      <c r="I1" s="491"/>
      <c r="J1" s="491"/>
    </row>
    <row r="2" spans="1:13" ht="15.6">
      <c r="A2" s="6"/>
      <c r="B2" s="207"/>
      <c r="C2" s="8"/>
      <c r="D2" s="9"/>
      <c r="E2" s="10"/>
      <c r="F2" s="207"/>
      <c r="G2" s="11"/>
      <c r="H2" s="492" t="s">
        <v>1</v>
      </c>
      <c r="I2" s="492"/>
      <c r="J2" s="492"/>
      <c r="K2" s="12"/>
    </row>
    <row r="3" spans="1:13" ht="15.6">
      <c r="A3" s="6"/>
      <c r="B3" s="207"/>
      <c r="C3" s="8"/>
      <c r="D3" s="9"/>
      <c r="E3" s="10"/>
      <c r="F3" s="207"/>
      <c r="G3" s="207"/>
      <c r="H3" s="493" t="s">
        <v>2</v>
      </c>
      <c r="I3" s="493"/>
      <c r="J3" s="493"/>
      <c r="K3" s="12"/>
    </row>
    <row r="4" spans="1:13" ht="15.6">
      <c r="A4" s="6"/>
      <c r="B4" s="207"/>
      <c r="C4" s="8"/>
      <c r="D4" s="9"/>
      <c r="E4" s="10"/>
      <c r="F4" s="207"/>
      <c r="G4" s="207"/>
      <c r="H4" s="494" t="s">
        <v>3</v>
      </c>
      <c r="I4" s="494"/>
      <c r="J4" s="494"/>
      <c r="K4" s="12"/>
    </row>
    <row r="5" spans="1:13" ht="15.6">
      <c r="A5" s="6"/>
      <c r="B5" s="207"/>
      <c r="C5" s="8"/>
      <c r="D5" s="9"/>
      <c r="E5" s="10"/>
      <c r="F5" s="207"/>
      <c r="G5" s="6"/>
      <c r="H5" s="207"/>
      <c r="I5" s="207"/>
      <c r="J5" s="13"/>
      <c r="K5" s="12"/>
    </row>
    <row r="6" spans="1:13" ht="91.8" customHeight="1" thickBot="1">
      <c r="A6" s="537" t="s">
        <v>505</v>
      </c>
      <c r="B6" s="537"/>
      <c r="C6" s="537"/>
      <c r="D6" s="537"/>
      <c r="E6" s="537"/>
      <c r="F6" s="537"/>
      <c r="G6" s="537"/>
      <c r="H6" s="537"/>
      <c r="I6" s="537"/>
      <c r="J6" s="537"/>
      <c r="K6" s="537"/>
    </row>
    <row r="7" spans="1:13" ht="35.4" customHeight="1">
      <c r="A7" s="496" t="s">
        <v>4</v>
      </c>
      <c r="B7" s="498" t="s">
        <v>5</v>
      </c>
      <c r="C7" s="500" t="s">
        <v>6</v>
      </c>
      <c r="D7" s="498" t="s">
        <v>7</v>
      </c>
      <c r="E7" s="498"/>
      <c r="F7" s="502" t="s">
        <v>8</v>
      </c>
      <c r="G7" s="498" t="s">
        <v>9</v>
      </c>
      <c r="H7" s="498"/>
      <c r="I7" s="498"/>
      <c r="J7" s="498"/>
      <c r="K7" s="504"/>
    </row>
    <row r="8" spans="1:13" ht="47.4" thickBot="1">
      <c r="A8" s="497"/>
      <c r="B8" s="499"/>
      <c r="C8" s="501"/>
      <c r="D8" s="209" t="s">
        <v>457</v>
      </c>
      <c r="E8" s="15" t="s">
        <v>10</v>
      </c>
      <c r="F8" s="503"/>
      <c r="G8" s="208" t="s">
        <v>11</v>
      </c>
      <c r="H8" s="208" t="s">
        <v>458</v>
      </c>
      <c r="I8" s="208" t="s">
        <v>12</v>
      </c>
      <c r="J8" s="208" t="s">
        <v>13</v>
      </c>
      <c r="K8" s="209" t="s">
        <v>14</v>
      </c>
    </row>
    <row r="9" spans="1:13" s="12" customFormat="1" ht="35.4" customHeight="1">
      <c r="A9" s="368">
        <v>21</v>
      </c>
      <c r="B9" s="365" t="s">
        <v>501</v>
      </c>
      <c r="C9" s="416" t="s">
        <v>15</v>
      </c>
      <c r="D9" s="354">
        <v>2727</v>
      </c>
      <c r="E9" s="354">
        <v>377.15</v>
      </c>
      <c r="F9" s="362">
        <f>E9/D9*100%</f>
        <v>0.1383021635496883</v>
      </c>
      <c r="G9" s="410" t="s">
        <v>371</v>
      </c>
      <c r="H9" s="368">
        <v>10</v>
      </c>
      <c r="I9" s="368">
        <v>2</v>
      </c>
      <c r="J9" s="413">
        <f>I9/H9</f>
        <v>0.2</v>
      </c>
      <c r="K9" s="368" t="s">
        <v>473</v>
      </c>
    </row>
    <row r="10" spans="1:13" s="12" customFormat="1" ht="186" customHeight="1">
      <c r="A10" s="369"/>
      <c r="B10" s="366"/>
      <c r="C10" s="384"/>
      <c r="D10" s="356"/>
      <c r="E10" s="356"/>
      <c r="F10" s="360"/>
      <c r="G10" s="411"/>
      <c r="H10" s="379"/>
      <c r="I10" s="379"/>
      <c r="J10" s="414"/>
      <c r="K10" s="379"/>
    </row>
    <row r="11" spans="1:13" s="12" customFormat="1" ht="31.2">
      <c r="A11" s="369"/>
      <c r="B11" s="366"/>
      <c r="C11" s="114" t="s">
        <v>64</v>
      </c>
      <c r="D11" s="212">
        <v>0</v>
      </c>
      <c r="E11" s="216">
        <f>'[1]Касса на 01.04.'!H27</f>
        <v>0</v>
      </c>
      <c r="F11" s="23">
        <v>0</v>
      </c>
      <c r="G11" s="215" t="s">
        <v>372</v>
      </c>
      <c r="H11" s="211">
        <v>8</v>
      </c>
      <c r="I11" s="211">
        <v>0</v>
      </c>
      <c r="J11" s="210">
        <f>I11/H11</f>
        <v>0</v>
      </c>
      <c r="K11" s="209" t="s">
        <v>473</v>
      </c>
    </row>
    <row r="12" spans="1:13" s="12" customFormat="1" ht="36" customHeight="1">
      <c r="A12" s="379"/>
      <c r="B12" s="214"/>
      <c r="C12" s="190"/>
      <c r="D12" s="212"/>
      <c r="E12" s="216"/>
      <c r="F12" s="23"/>
      <c r="G12" s="215" t="s">
        <v>474</v>
      </c>
      <c r="H12" s="211">
        <v>0</v>
      </c>
      <c r="I12" s="211">
        <v>0</v>
      </c>
      <c r="J12" s="210">
        <v>0</v>
      </c>
      <c r="K12" s="209"/>
    </row>
    <row r="13" spans="1:13" s="12" customFormat="1" ht="15.6">
      <c r="A13" s="209"/>
      <c r="B13" s="420" t="s">
        <v>340</v>
      </c>
      <c r="C13" s="421"/>
      <c r="D13" s="36">
        <v>2727</v>
      </c>
      <c r="E13" s="36">
        <v>377.15</v>
      </c>
      <c r="F13" s="37">
        <f>E13/D13</f>
        <v>0.1383021635496883</v>
      </c>
      <c r="G13" s="213"/>
      <c r="H13" s="209"/>
      <c r="I13" s="209"/>
      <c r="J13" s="209"/>
      <c r="K13" s="209"/>
    </row>
    <row r="14" spans="1:13" ht="15.6">
      <c r="M14" s="132"/>
    </row>
    <row r="15" spans="1:13" ht="102" customHeight="1">
      <c r="A15" s="538" t="s">
        <v>506</v>
      </c>
      <c r="B15" s="539"/>
      <c r="C15" s="539"/>
      <c r="D15" s="539"/>
      <c r="E15" s="539"/>
      <c r="F15" s="539"/>
      <c r="G15" s="539"/>
      <c r="H15" s="539"/>
      <c r="I15" s="539"/>
      <c r="J15" s="539"/>
      <c r="K15" s="539"/>
      <c r="L15" s="539"/>
      <c r="M15" s="539"/>
    </row>
    <row r="16" spans="1:13">
      <c r="E16" s="105"/>
      <c r="M16" s="12"/>
    </row>
    <row r="18" spans="13:13">
      <c r="M18" s="104"/>
    </row>
  </sheetData>
  <mergeCells count="24">
    <mergeCell ref="A15:M15"/>
    <mergeCell ref="B13:C13"/>
    <mergeCell ref="F9:F10"/>
    <mergeCell ref="G9:G10"/>
    <mergeCell ref="H9:H10"/>
    <mergeCell ref="I9:I10"/>
    <mergeCell ref="J9:J10"/>
    <mergeCell ref="K9:K10"/>
    <mergeCell ref="A9:A12"/>
    <mergeCell ref="B9:B11"/>
    <mergeCell ref="C9:C10"/>
    <mergeCell ref="D9:D10"/>
    <mergeCell ref="E9:E10"/>
    <mergeCell ref="G7:K7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</mergeCells>
  <pageMargins left="0.59055118110236227" right="0.19685039370078741" top="0.74803149606299213" bottom="0.74803149606299213" header="0.31496062992125984" footer="0.31496062992125984"/>
  <pageSetup paperSize="9" scale="37" fitToHeight="52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Лист1!Область_печати</vt:lpstr>
      <vt:lpstr>Лист4!Область_печати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2023-10-30T07:22:17Z</dcterms:modified>
</cp:coreProperties>
</file>