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  <sheet name="Лист4" sheetId="4" r:id="rId4"/>
  </sheets>
  <externalReferences>
    <externalReference r:id="rId5"/>
  </externalReferences>
  <definedNames>
    <definedName name="_xlnm.Print_Area" localSheetId="0">Лист1!$A$1:$M$414</definedName>
    <definedName name="_xlnm.Print_Area" localSheetId="3">Лист4!$A$1:$M$15</definedName>
  </definedNames>
  <calcPr calcId="125725" calcMode="manual"/>
</workbook>
</file>

<file path=xl/calcChain.xml><?xml version="1.0" encoding="utf-8"?>
<calcChain xmlns="http://schemas.openxmlformats.org/spreadsheetml/2006/main">
  <c r="J61" i="1"/>
  <c r="J358" l="1"/>
  <c r="J127"/>
  <c r="J56"/>
  <c r="J43"/>
  <c r="J42"/>
  <c r="J41"/>
  <c r="J38"/>
  <c r="J34"/>
  <c r="J31"/>
  <c r="J30"/>
  <c r="J27"/>
  <c r="J26"/>
  <c r="J25"/>
  <c r="J24"/>
  <c r="J122"/>
  <c r="J180"/>
  <c r="J277"/>
  <c r="J273"/>
  <c r="J271"/>
  <c r="J270"/>
  <c r="J268"/>
  <c r="J266"/>
  <c r="J264"/>
  <c r="J262"/>
  <c r="F409"/>
  <c r="F408"/>
  <c r="E412"/>
  <c r="D409"/>
  <c r="D408"/>
  <c r="F124"/>
  <c r="F121"/>
  <c r="J260"/>
  <c r="J242"/>
  <c r="J259"/>
  <c r="J258"/>
  <c r="J255"/>
  <c r="J254"/>
  <c r="J253"/>
  <c r="J252"/>
  <c r="J251"/>
  <c r="J250"/>
  <c r="J248"/>
  <c r="J243"/>
  <c r="J241"/>
  <c r="F240"/>
  <c r="F120"/>
  <c r="E120"/>
  <c r="F119"/>
  <c r="F118"/>
  <c r="F116"/>
  <c r="J356"/>
  <c r="J353"/>
  <c r="J351"/>
  <c r="J349"/>
  <c r="E357"/>
  <c r="F348"/>
  <c r="D357"/>
  <c r="F357" s="1"/>
  <c r="F352"/>
  <c r="J167"/>
  <c r="J165"/>
  <c r="J163"/>
  <c r="J162"/>
  <c r="J160"/>
  <c r="J158"/>
  <c r="F163"/>
  <c r="F162"/>
  <c r="F154"/>
  <c r="F368"/>
  <c r="F366"/>
  <c r="F365"/>
  <c r="F144"/>
  <c r="E144"/>
  <c r="D144"/>
  <c r="F132"/>
  <c r="F130"/>
  <c r="E59"/>
  <c r="F21"/>
  <c r="F403"/>
  <c r="F402"/>
  <c r="F395"/>
  <c r="E395"/>
  <c r="D395"/>
  <c r="F394"/>
  <c r="F393"/>
  <c r="F392"/>
  <c r="J399"/>
  <c r="J400"/>
  <c r="J398"/>
  <c r="J397"/>
  <c r="J390"/>
  <c r="J389"/>
  <c r="J388"/>
  <c r="F364"/>
  <c r="J360"/>
  <c r="F360"/>
  <c r="J343"/>
  <c r="J342"/>
  <c r="J335"/>
  <c r="J333"/>
  <c r="J331"/>
  <c r="F335"/>
  <c r="F323"/>
  <c r="E323"/>
  <c r="D323"/>
  <c r="F322"/>
  <c r="F320"/>
  <c r="F319"/>
  <c r="E319"/>
  <c r="F316"/>
  <c r="J373"/>
  <c r="J371"/>
  <c r="F375"/>
  <c r="F371"/>
  <c r="F296"/>
  <c r="E296"/>
  <c r="J282"/>
  <c r="J280"/>
  <c r="F279"/>
  <c r="J227"/>
  <c r="J225"/>
  <c r="J224"/>
  <c r="J215"/>
  <c r="J214"/>
  <c r="J209"/>
  <c r="J208"/>
  <c r="J207"/>
  <c r="J205"/>
  <c r="J204"/>
  <c r="J202"/>
  <c r="J198"/>
  <c r="J196"/>
  <c r="J195"/>
  <c r="J194"/>
  <c r="J193"/>
  <c r="J192"/>
  <c r="J190"/>
  <c r="E229"/>
  <c r="F234"/>
  <c r="E234"/>
  <c r="E235" s="1"/>
  <c r="F235" s="1"/>
  <c r="F230"/>
  <c r="F227"/>
  <c r="D235"/>
  <c r="D234"/>
  <c r="J186"/>
  <c r="J184"/>
  <c r="J182"/>
  <c r="J179"/>
  <c r="J178"/>
  <c r="J176"/>
  <c r="J174"/>
  <c r="J173"/>
  <c r="J171"/>
  <c r="J170"/>
  <c r="E187"/>
  <c r="F176"/>
  <c r="F169"/>
  <c r="J151" l="1"/>
  <c r="J148"/>
  <c r="J146"/>
  <c r="F153"/>
  <c r="F145"/>
  <c r="J117"/>
  <c r="D115"/>
  <c r="J111"/>
  <c r="J110"/>
  <c r="J109"/>
  <c r="J108"/>
  <c r="J106"/>
  <c r="J105"/>
  <c r="J103"/>
  <c r="J99"/>
  <c r="J97"/>
  <c r="J96"/>
  <c r="J90"/>
  <c r="J88"/>
  <c r="J84"/>
  <c r="J83"/>
  <c r="J82"/>
  <c r="J80"/>
  <c r="J79"/>
  <c r="J78"/>
  <c r="J75"/>
  <c r="J74"/>
  <c r="J70"/>
  <c r="J69"/>
  <c r="E115" l="1"/>
  <c r="F115" s="1"/>
  <c r="F75"/>
  <c r="F68"/>
  <c r="J63"/>
  <c r="E67"/>
  <c r="D67"/>
  <c r="F67" s="1"/>
  <c r="F62"/>
  <c r="F60"/>
  <c r="J19"/>
  <c r="J17"/>
  <c r="J13"/>
  <c r="J12"/>
  <c r="J11"/>
  <c r="E20"/>
  <c r="D20"/>
  <c r="F15"/>
  <c r="F9"/>
  <c r="F20" s="1"/>
  <c r="F13" i="4"/>
  <c r="J11"/>
  <c r="E11"/>
  <c r="J9"/>
  <c r="F9"/>
  <c r="E408" i="1"/>
  <c r="D370"/>
  <c r="J58"/>
  <c r="J39"/>
  <c r="J37"/>
  <c r="J33"/>
  <c r="J29"/>
  <c r="J28"/>
  <c r="J22"/>
  <c r="J369"/>
  <c r="J368"/>
  <c r="J367"/>
  <c r="J366"/>
  <c r="J128"/>
  <c r="J126"/>
  <c r="J404"/>
  <c r="J402"/>
  <c r="J392"/>
  <c r="D168"/>
  <c r="J307"/>
  <c r="E347"/>
  <c r="D347"/>
  <c r="J157"/>
  <c r="J139"/>
  <c r="J138"/>
  <c r="J377"/>
  <c r="J275"/>
  <c r="J272"/>
  <c r="J267"/>
  <c r="J247"/>
  <c r="J246"/>
  <c r="J245"/>
  <c r="J244"/>
  <c r="J337"/>
  <c r="J336"/>
  <c r="J325"/>
  <c r="J294"/>
  <c r="J293"/>
  <c r="J290"/>
  <c r="J288"/>
  <c r="J124"/>
  <c r="J363"/>
  <c r="J219"/>
  <c r="J211"/>
  <c r="J206"/>
  <c r="D364"/>
  <c r="J15"/>
  <c r="J14"/>
  <c r="J354"/>
  <c r="J352"/>
  <c r="F347" l="1"/>
  <c r="J10"/>
  <c r="J66" l="1"/>
  <c r="J65"/>
  <c r="J64"/>
  <c r="J62"/>
  <c r="E405"/>
  <c r="D405"/>
  <c r="E370"/>
  <c r="F370" s="1"/>
  <c r="D319"/>
  <c r="D296"/>
  <c r="E278"/>
  <c r="D278"/>
  <c r="D229"/>
  <c r="D187"/>
  <c r="F187" s="1"/>
  <c r="E168"/>
  <c r="E129"/>
  <c r="D129"/>
  <c r="F127"/>
  <c r="F126"/>
  <c r="D120"/>
  <c r="F23"/>
  <c r="F35" i="2"/>
  <c r="F14"/>
  <c r="E42"/>
  <c r="D42"/>
  <c r="E41"/>
  <c r="C41"/>
  <c r="C40"/>
  <c r="E40" s="1"/>
  <c r="E33"/>
  <c r="H33"/>
  <c r="F29"/>
  <c r="J29"/>
  <c r="E125" i="1"/>
  <c r="D125"/>
  <c r="J10" i="2"/>
  <c r="C33"/>
  <c r="J30"/>
  <c r="F30"/>
  <c r="J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J13"/>
  <c r="F13"/>
  <c r="J12"/>
  <c r="J11"/>
  <c r="F11"/>
  <c r="F10"/>
  <c r="F9"/>
  <c r="F8"/>
  <c r="F7"/>
  <c r="G7" s="1"/>
  <c r="I6"/>
  <c r="I33" s="1"/>
  <c r="H6"/>
  <c r="E6"/>
  <c r="D6"/>
  <c r="D33" s="1"/>
  <c r="A6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J5"/>
  <c r="F5"/>
  <c r="F405" i="1" l="1"/>
  <c r="F168"/>
  <c r="F278"/>
  <c r="F129"/>
  <c r="F229"/>
  <c r="F125"/>
  <c r="C44" i="2"/>
  <c r="E44" s="1"/>
  <c r="G33"/>
  <c r="J7"/>
  <c r="J33" l="1"/>
  <c r="D24" i="1" l="1"/>
  <c r="D59" s="1"/>
  <c r="F59" s="1"/>
  <c r="E373"/>
  <c r="J321"/>
  <c r="J318"/>
  <c r="J316"/>
  <c r="J284"/>
  <c r="J220"/>
  <c r="J210"/>
  <c r="E134"/>
  <c r="D134"/>
  <c r="J52"/>
  <c r="J51"/>
  <c r="J50"/>
  <c r="J49"/>
  <c r="J48"/>
  <c r="J47"/>
  <c r="J46"/>
  <c r="J45"/>
  <c r="J23"/>
  <c r="D410" l="1"/>
  <c r="F410" s="1"/>
  <c r="E406"/>
  <c r="D412" l="1"/>
  <c r="F412" s="1"/>
  <c r="D406"/>
  <c r="F406" s="1"/>
</calcChain>
</file>

<file path=xl/sharedStrings.xml><?xml version="1.0" encoding="utf-8"?>
<sst xmlns="http://schemas.openxmlformats.org/spreadsheetml/2006/main" count="775" uniqueCount="554">
  <si>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</si>
  <si>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</si>
  <si>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</si>
  <si>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</si>
  <si>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</si>
  <si>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</si>
  <si>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</si>
  <si>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</si>
  <si>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</si>
  <si>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</si>
  <si>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>Профинансировано в отчетном периоде, тыс. руб.</t>
  </si>
  <si>
    <t>Наименование индикатора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</si>
  <si>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</si>
  <si>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</si>
  <si>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</si>
  <si>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МБ</t>
  </si>
  <si>
    <t>Задача 1. Развитие приоритетных направлений туризма на территории городского округа Жигулевск</t>
  </si>
  <si>
    <t>Количество участников Фестиваля народных традиций «Жигулевская Вишня», чел.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</si>
  <si>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</si>
  <si>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 xml:space="preserve">Количество публикаций и информации в средствах массовой информации о мероприятиях в сфере туризма в городском округе Жигулевск, ед. 
</t>
  </si>
  <si>
    <t>Задача 4. Обеспечение деятельности МБУ "Центр развития туризма" по развитию туризма в городском округе Жигулевск</t>
  </si>
  <si>
    <t>Количество мероприятий в рамках муниципального задания, шт.</t>
  </si>
  <si>
    <t>ИТОГО по Программе:</t>
  </si>
  <si>
    <t xml:space="preserve"> 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</si>
  <si>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</si>
  <si>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Площадь усовершенствованных покрытий, убираемых механизированным способом, включая остановки общественного транспорта, м2 </t>
  </si>
  <si>
    <t xml:space="preserve">ОБ </t>
  </si>
  <si>
    <t xml:space="preserve">Площадь неусовершенствованных покрытий, убираемых вручную, м2 </t>
  </si>
  <si>
    <t>ФБ</t>
  </si>
  <si>
    <t xml:space="preserve">Площадь окашиваемых территорий, м2 </t>
  </si>
  <si>
    <t>Объем убранных деревьев, упавших после сильных ветров, м3</t>
  </si>
  <si>
    <t>Количество высаженной цветочной рассады, шт.</t>
  </si>
  <si>
    <t>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 (шт).</t>
  </si>
  <si>
    <t>Количество спиленных аварийных деревьев, куб.м.</t>
  </si>
  <si>
    <t>Количество деревьев, подвергнутых формовочной обрезке, куб.м.</t>
  </si>
  <si>
    <t>Количество благоустроенных территоррий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</t>
  </si>
  <si>
    <t>Количество обслуживаемых фонтанов в сквере около ДК "Жигулевский", шт.</t>
  </si>
  <si>
    <t>Количество благоустроенных сельских территорий, шт.</t>
  </si>
  <si>
    <t>Благоустройство территорий по наказам избирателей, шт.</t>
  </si>
  <si>
    <t>Количество приобретенной техники по лизингу, ед.</t>
  </si>
  <si>
    <t>Задача 2. Совершенствование системы обращения с отходами производства и потребления</t>
  </si>
  <si>
    <t xml:space="preserve">Количество оборудованных мест сбора и удаления отходов на территории жилищного фонда элементами сбора и удаления отходов на территории городского округа Жигулевск, шт. </t>
  </si>
  <si>
    <t>Объем ликвидированных несанкционированных объектов размещения отходов, м3</t>
  </si>
  <si>
    <t>Количество проведенных месячников санитарной очистки территории городского округа Жигулевск, шт.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</si>
  <si>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</si>
  <si>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Протяженность промытых трубопроводов ливневой канализации (различных диаметров), п.м.</t>
  </si>
  <si>
    <t xml:space="preserve">Объем очищенных камер, проходных и полупроходных каналов от мокрого ила и грязи, м3 </t>
  </si>
  <si>
    <t xml:space="preserve">Площадь очищенных ливневых ручьев от ила, грязи, мусора, ТБО и сорной растительности, м2 </t>
  </si>
  <si>
    <t>Задача 4.  Поддержание текущего состояния существующих кладбищ городского округа Жигулевск в нормативном состоянии</t>
  </si>
  <si>
    <t>Площадь территории мест захоронения, на которой выполнены работы по благоустройству, м2</t>
  </si>
  <si>
    <t>Доля очищенной территории кладбищ от случайного и негабаритного мусора, %</t>
  </si>
  <si>
    <t>Процент по выполнению работ по уборке негабаритного мусора с территории кладбищ, %</t>
  </si>
  <si>
    <t>Степень очистки территории кладбища от свежевыпавшего снега, %</t>
  </si>
  <si>
    <t>Доля обработанных асфальтовых покрытий на кладбищах противогололедными материалами, %</t>
  </si>
  <si>
    <t>Объем собранного мусора в контейнеры и вывезенного на полигон ТБО с территории кладбищ (городское кладбище), %</t>
  </si>
  <si>
    <t>Объем собранного мусора в контейнеры и вывезенного на полигон ТБО с территории кладбищ (сельские кладбища), %</t>
  </si>
  <si>
    <t>Обеспечение своевременного ухода за бесхозными могилами спецквартала кладбища, шт.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</si>
  <si>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</si>
  <si>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Количество единиц оборудования, применяемых при проведении работ по ремонту уличного освещения г.о.Жигулевск  шт.</t>
  </si>
  <si>
    <t>Количество отремонтированных (реконструированных) светоточек уличного освещения городского округа Жигулевск, шт.</t>
  </si>
  <si>
    <t>Объем потребленной электроэнергии для осуществления уличного освещения, тыс.кВт/ч</t>
  </si>
  <si>
    <t>Задача 6</t>
  </si>
  <si>
    <t>Количесто снесенного ветхого аварийного жилья, шт.</t>
  </si>
  <si>
    <t>Задача 1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</si>
  <si>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</si>
  <si>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</si>
  <si>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</si>
  <si>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</si>
  <si>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4. Площадь отремонтированных внутриквартальных дорог, м2</t>
  </si>
  <si>
    <t>5. Площадь ямочного ремонта внутриквартальных дорог, м2</t>
  </si>
  <si>
    <t>7. Протяженность автодорог и дорог частного сектора, включенных в муниципальное задание МБУ "Благоустройство"</t>
  </si>
  <si>
    <t>Муниципальная программа  «Обеспечение общественной безопасности на территории городского округа Жигулевск» на 2022-2027 годы</t>
  </si>
  <si>
    <t>Уровень преступности на 10 тысяч населения, ед.</t>
  </si>
  <si>
    <t>Количество народных дружин, действующих на территории городского округа Жигулевск, ед.</t>
  </si>
  <si>
    <t>Задача 2</t>
  </si>
  <si>
    <t>Количество межнациональных конфликтов, ед.</t>
  </si>
  <si>
    <r>
      <rPr>
        <b/>
        <sz val="12"/>
        <rFont val="Times New Roman"/>
        <family val="1"/>
        <charset val="204"/>
      </rPr>
      <t>Задача 3</t>
    </r>
    <r>
      <rPr>
        <sz val="12"/>
        <rFont val="Times New Roman"/>
        <family val="1"/>
        <charset val="204"/>
      </rPr>
      <t/>
    </r>
  </si>
  <si>
    <t>Количество преступлений, совершенных несовершеннолетними в возрасте от 14 до 18 лет, шт.</t>
  </si>
  <si>
    <t>Количество участников преступлений в возрасте от 14 до 18 лет, шт.</t>
  </si>
  <si>
    <t>Задача 4</t>
  </si>
  <si>
    <t>Количество зарегистророванных проявлений терроризма и экстремизма в городском округе Жигулесвк, ед.</t>
  </si>
  <si>
    <t>Количество проведенных мероприятий по профилактике терроризма и экстремизма, ед.</t>
  </si>
  <si>
    <t>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</si>
  <si>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Количество проведенных проверок выполнения требований антитеррористической защищенности объектов массового пребывания людей, ед.</t>
  </si>
  <si>
    <t>Задача 5</t>
  </si>
  <si>
    <t>Поэтапное сокращение больных наркоманией, ед.</t>
  </si>
  <si>
    <t>Количество профилактических мероприятий антинаркотической направленности, ед.</t>
  </si>
  <si>
    <t>Количество участников мероприятий по формированию здорового образа жизни, ед.</t>
  </si>
  <si>
    <t>Доля нормативных правовых актов, прошедших антикоррупционную эксперизу, от общего количества нормативных правовых актов, принятых в отчетном периоде, %</t>
  </si>
  <si>
    <t>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</si>
  <si>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Колличество проведенных обследований антикоррупционной деятельности структурных подразделений админситрации городского округа Жигулевск, ед.</t>
  </si>
  <si>
    <t>Доля представлений прокуратуры в отношении муниципальных служащих, представивших неполные (недостоверные) сведения о доходах от общего числа муницппальных служащих, представляющих указанные сведения, %</t>
  </si>
  <si>
    <t>Количество проведенных мероприятий по вопросам противодействия коррупции, ед.</t>
  </si>
  <si>
    <t>Количество проведенных плановых проверок при размещении мунципального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</si>
  <si>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</si>
  <si>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Количество проведенных проверок, направленных на выявление факторов неправомерного отчуждения муниципальной ответственности, ед.</t>
  </si>
  <si>
    <t>Задача 7</t>
  </si>
  <si>
    <t>Протяженность минерализированных полос в местах примыкания территории городского округа Жигулевск к лесным массивам, км.</t>
  </si>
  <si>
    <t>Количество добровольных пожарных, чел.</t>
  </si>
  <si>
    <t>Количество проведенных пожарно-профилактических мероприятий, ед.</t>
  </si>
  <si>
    <t>Задача 8</t>
  </si>
  <si>
    <t>Количество обученных специалистов организации в МБУ "Центр гражданской защиты" городского округа Жигулевск, чел.</t>
  </si>
  <si>
    <t>Выполнение Плана комплектования учебных учреждений Самарской области на учебный год от городского округа Жигулевск, %</t>
  </si>
  <si>
    <t>Количество чрезвычайных ситуаций, произошедших на территории городского округа Жигулевск, ед.</t>
  </si>
  <si>
    <t>Число погибших и пострадавших при чрезвычайных ситуациях, чел.</t>
  </si>
  <si>
    <t>Доля выездов спасателей аварийной спасательной группы МБУ «Центр гражданской защиты» г.о. Жигулевск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</si>
  <si>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Задача 9</t>
  </si>
  <si>
    <t>Количество профилактических мероприятий по обеспечению безопасности людей на водных объектах, ед.</t>
  </si>
  <si>
    <t>Задача 10</t>
  </si>
  <si>
    <t>Площадь, на которой проведены дератизационные обработки от грызунов, га.</t>
  </si>
  <si>
    <t>Площадь на которой проведены акарицидные обработки от клещей, га</t>
  </si>
  <si>
    <t>Площадь муниципальных объектов, на которой проведены обработки от грызунов и членистоногих (дератизация, дезинсекция), га</t>
  </si>
  <si>
    <t>Количество отловленных животных без владельцев, ед.</t>
  </si>
  <si>
    <t>Задача 11</t>
  </si>
  <si>
    <t>Количество зарегистрированных утечек информации ограниченного доступа и персональных данных, ед.</t>
  </si>
  <si>
    <t>Количество нарушений установленных российким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</si>
  <si>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>Задача 1. Предоставление  молодым семьям - участникам программы социальных выплат на приобретение жилья или строительство индивидуального жилого дома</t>
  </si>
  <si>
    <t>Количество молодых семей, улучшивших жилищные условия, ед.</t>
  </si>
  <si>
    <t>Задача 1. Проведение эффективной градостроительной политики, создание условий для строительства жилья экономкласса</t>
  </si>
  <si>
    <t>Годовой объем ввода жилья, кв.м</t>
  </si>
  <si>
    <t>Задача 2. Развитие коммунальной, транспортной и социальной инфраструктуры для строительства жилья экономкласса</t>
  </si>
  <si>
    <t>Количество реконструированных котельных, шт.</t>
  </si>
  <si>
    <t>Количество маршрутных наблюдений за загрязнением атмосферного воздуха, шт.</t>
  </si>
  <si>
    <t>Количество проведенных субботников "Зеленая весна" на территории г.о.Жигулевск, шт</t>
  </si>
  <si>
    <t>Корректировка проектной сметной документации и производство работ по ликвидации и рекультивации массивов существующих объектов, в том числе реконструкция их элементов, шт.</t>
  </si>
  <si>
    <t>Количество случаев отключения потребителей от источников энергоресурсов по причине несвоевременных расчетов за поставленные ресурсы, шт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</si>
  <si>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 , повышение противопожарной безопасности объектов</t>
  </si>
  <si>
    <t>Количество жалоб потребителей на несвоевременное оказание услуг по причине неудовлетворительного технического обслуживания, шт</t>
  </si>
  <si>
    <t xml:space="preserve">ФБ </t>
  </si>
  <si>
    <t>Количество случаев закрытия объектов по причине нарушения противопожарного режима и несвоевременного устранения предписаний ОГПН, %</t>
  </si>
  <si>
    <t>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 , шт</t>
  </si>
  <si>
    <t>Количество случаев закрытия объектов по причине нарушения санэпидемиологического состояния и несвоевременного устранения предписаний ОРПН, шт</t>
  </si>
  <si>
    <t>Задача 3. Проведение капитального ремонта и подготовка учреждений образования к новому учебному году</t>
  </si>
  <si>
    <t>Капитальный ремонт зданий общеобразовательх учреждений, находящихся в оперативном управлении МКУ "ТО и ЭЗ", шт.</t>
  </si>
  <si>
    <t>Подготовка зданий общеобразовательных учреждений находящихся в оперативном управлении МКУ "ТО и ЭЗ", к новому учебному году, шт</t>
  </si>
  <si>
    <t>Установка систем оповещения и управления эвакуацией в зданиях учреждений образования, шт.</t>
  </si>
  <si>
    <t>Количество отремонтированных пищеблоков в общеобразовательных учреждениях, шт.</t>
  </si>
  <si>
    <t>Задача 4. Проектирование и строительство дошкольных образовательных учреждений</t>
  </si>
  <si>
    <t>Проектирование и строительство дошкольных образовательных учреждений в рамках национальных проектов</t>
  </si>
  <si>
    <t>х</t>
  </si>
  <si>
    <t>Задача 1. Создание условий для развития физической культуры и спорта</t>
  </si>
  <si>
    <t xml:space="preserve">Количество проведенных официальных физкультурных и спортивных мероприятий, ед.
</t>
  </si>
  <si>
    <t>Доля жителей городского округа Жигулевск, регулярно занимающихся физической культурой и спортом, %</t>
  </si>
  <si>
    <t>Количество предоставленных услуг МАУ "ЦРФКИС", услуг</t>
  </si>
  <si>
    <t>Уровень обеспеченности населения спортивными сооружениями исходя из единовременной пропускной способности объектов спорта, %</t>
  </si>
  <si>
    <t>Задача 2.  Популяризация физической культуры и спорта</t>
  </si>
  <si>
    <t>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ед.</t>
  </si>
  <si>
    <t>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</si>
  <si>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-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</si>
  <si>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</si>
  <si>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</si>
  <si>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</si>
  <si>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представленных (во всех формах) зрителю музейных предметов, ед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</si>
  <si>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</si>
  <si>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Количество детей,  привлекаемых к участию в творческих мероприятиях, человек</t>
  </si>
  <si>
    <t>Задача 4. Формирование положительного имиджа городского округа Жигулевск Самарской области</t>
  </si>
  <si>
    <t>Количество городских культурно-досуговых мероприятий, ед.</t>
  </si>
  <si>
    <t>Количество участников культурно-досуговых мероприятий, проводимых муниципальными учреждениями клубного типа, человек</t>
  </si>
  <si>
    <t>Задача 5. Укрепление кадрового потенциала сферы культуры</t>
  </si>
  <si>
    <t>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</si>
  <si>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Задача 6. Обеспечение деятельности муниципальных учреждений культуры</t>
  </si>
  <si>
    <t>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</si>
  <si>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>Задача 1. Вовлечение молодежи в самостоятельную социально-экономическую деятельность, содействие занятости молодежи.</t>
  </si>
  <si>
    <t>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</si>
  <si>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Количество созданных рабочих мест для молодых людей в возрасте от 18 до 30 лет, учавствующих в мероприятиях по временному трудоустройству</t>
  </si>
  <si>
    <t>Задача 2.  Поддержка молодежных инициатив, деятельности детских и молодежных обьединений городского округа Жигулевск</t>
  </si>
  <si>
    <t>Количество молодежных объединений, принявших участие в мероприятиях городского и (или) областного и (или) всероссийского уровней</t>
  </si>
  <si>
    <t>Количество молодежи, вовлеченной в добровольческую деятельность, человек</t>
  </si>
  <si>
    <t>Задача 3. Приобщение молодежи к вопросам духовно-нравственного и патриотического воспитания</t>
  </si>
  <si>
    <t xml:space="preserve">Количество граждан, регулярно учавствующих в работе патриотических объединений и клубов, человек </t>
  </si>
  <si>
    <t>Задача 4.  Создание условий для интеллектуального, творческого развития молодежи, приобщение к здоровому образу жизни</t>
  </si>
  <si>
    <t>Количество городских мероприятий в сфере молодежной политики, ед.</t>
  </si>
  <si>
    <t>0</t>
  </si>
  <si>
    <t>Количество посещений мероприятий, ед.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</si>
  <si>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</si>
  <si>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</si>
  <si>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Задача 6. Огранизация отдыха, оздоровления детей и подростков в каникулярное время</t>
  </si>
  <si>
    <t>Количество  детей, пребывающих в лагарях дневного пребывания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</si>
  <si>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</si>
  <si>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Количество организованных мероприятий в рамках текущей деятельности, ед.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</si>
  <si>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ветеранов.</t>
  </si>
  <si>
    <t>Количество консультаций, данных ветеранам, по вопросам предоставления мер социальной поддержки, чел.</t>
  </si>
  <si>
    <t xml:space="preserve">количество ветеранов обратившихся        </t>
  </si>
  <si>
    <t>Количество ветеранов, прошедших ежегодный медицинский осмотр, чел.</t>
  </si>
  <si>
    <t>Количество ветеранов, получивших социальные услуги, чел.</t>
  </si>
  <si>
    <t xml:space="preserve">количество ветеранов/пенсионеров состоящих на социальном обслуживании </t>
  </si>
  <si>
    <t>Количество ветеранов, получивших услуги пункта проката технических средств реабилитации, чел.</t>
  </si>
  <si>
    <t>количество обратившихся        в КЦСО</t>
  </si>
  <si>
    <t>Количество ветеранов, обученных навыкам пользования техническими средствами реабилитации, чел.</t>
  </si>
  <si>
    <t>Количество ветеранов, обеспеченных путевками на санаторно-курортное лечение, чел.</t>
  </si>
  <si>
    <t>Задача 3 . Создание условий для активного участия ветеранов в общественной жизни, упрочение социальных связей</t>
  </si>
  <si>
    <t>Количество ветеранов, охваченных культурно-массовыми и спортивными мероприятиями, чел.</t>
  </si>
  <si>
    <t>Итого по подпрограмме №1:</t>
  </si>
  <si>
    <t>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</si>
  <si>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25/1/6</t>
  </si>
  <si>
    <t>Количество инвалидов, поставленных на диспансерный учет для восстановительно-поддерживающей терапии, чел.</t>
  </si>
  <si>
    <t>250</t>
  </si>
  <si>
    <t>количество обратившихся        на БМСЭ</t>
  </si>
  <si>
    <t>Количество лиц, прошедших  диспансеризацию из числа лиц, впервые признанных инвалидами и инвалидов трудоспособного возраста, чел.</t>
  </si>
  <si>
    <t>250/100</t>
  </si>
  <si>
    <t>Количество обследованных инвалидов по рекомендации БМСЭ, чел.</t>
  </si>
  <si>
    <t>350</t>
  </si>
  <si>
    <t xml:space="preserve">Количество инвалидов, направленных в реабилитационные центры, чел. </t>
  </si>
  <si>
    <t>35</t>
  </si>
  <si>
    <t>Количество безработных инвалидов, направленных на обучение согласно индивидуальной программе реабилитации (ИПР), чел.</t>
  </si>
  <si>
    <t>10</t>
  </si>
  <si>
    <t>2</t>
  </si>
  <si>
    <t xml:space="preserve">Количество  безработных инвалидов, получивших профориентационные консультации, чел. </t>
  </si>
  <si>
    <t>30</t>
  </si>
  <si>
    <t>Количество безработных  инвалидов, получившие государственные услуги по социальной адаптации, чел.</t>
  </si>
  <si>
    <t xml:space="preserve">Количество  безработных инвалидов, направленных  на временные работы, чел. </t>
  </si>
  <si>
    <t>Количество  безработных инвалидов, направленных  на  общественные работы, чел.</t>
  </si>
  <si>
    <t>16</t>
  </si>
  <si>
    <t>Количество безработных инвалидов, получивших государственные услуги по психологической поддержке, чел.</t>
  </si>
  <si>
    <t>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</si>
  <si>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100/120</t>
  </si>
  <si>
    <t>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</si>
  <si>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>100</t>
  </si>
  <si>
    <t xml:space="preserve">Количество инвалидов,  обученных  навыкам пользования техническими средствами реабилитации, чел. </t>
  </si>
  <si>
    <t>200</t>
  </si>
  <si>
    <t xml:space="preserve">Количество муниципальных учреждений, оборудованных с целью обеспечения доступности для инвалидов пандусами и поручнями и парковочными местами,ед. </t>
  </si>
  <si>
    <t>отсутствие финансирования</t>
  </si>
  <si>
    <t>Количество инвалидов, получивших "Транспортные услуги"</t>
  </si>
  <si>
    <t>Количество обустроенных колясочных съездов на перекрестках улиц</t>
  </si>
  <si>
    <t>Количество социально-значимых объектов муниципальной собственности, адаптированных с учетом требований их доступности для маломобильных граждан, ед.</t>
  </si>
  <si>
    <t>1</t>
  </si>
  <si>
    <t>Количество культурно-массовых и спортивных мероприятий, проведенных для инвалидов и детей-инвалидов, ед./чел.</t>
  </si>
  <si>
    <t>75/2000</t>
  </si>
  <si>
    <t>Количество консультаций, данных инвалидам по вопросам предоставления мер социальной поддержки, ед.</t>
  </si>
  <si>
    <t>Итого по подпрограмме №2:</t>
  </si>
  <si>
    <t>количество обратившихся        граждан за компенсацией</t>
  </si>
  <si>
    <t xml:space="preserve"> Приобретение и установка автономных пожарных дымовых извещателей многодетным семьям, получающим пенсию по потере кормильца, семьям с детьми-инвалидами многодетным семьям, признанным в установленном порядке малоимущими, а также семьям с детьми находящимися в социально опасном положении, ед.</t>
  </si>
  <si>
    <t>Итого по подпрограмме №3:</t>
  </si>
  <si>
    <t>Задача 1. Развитие инфраструктуры поддержки малого и среднего предпринимательства</t>
  </si>
  <si>
    <t xml:space="preserve"> Количество центров "Мой бизнес" расположенных на территории городского округа Жигулевск, оказывающих комплекс услуг, сервисов и мер поддержки субьектами МСП, ед.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</si>
  <si>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</si>
  <si>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Задача 3. Развитие системы финансовой поддержки СМСП, путем обеспечения доступа СМСП к финансовым ресурсам</t>
  </si>
  <si>
    <t>Количество займов, предоставленных СМСП в Фонде, ед.</t>
  </si>
  <si>
    <t>Объем займов, предоставленных СМСП в Фонде, млн.руб.</t>
  </si>
  <si>
    <t>Количество СМСП, действующих более 1 года</t>
  </si>
  <si>
    <t>Количество СМСП, действующих до 1 года</t>
  </si>
  <si>
    <t>Задача 4. Развитие и поддержка предпринимательской инициативы. Пропаганда предпринимательства.</t>
  </si>
  <si>
    <t>Количество публикаций в муниципальных СМИ, официальных сайтах, наружная реклама</t>
  </si>
  <si>
    <t>Количество СМСП, участников региональных предпринимательских конкурсов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</si>
  <si>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</si>
  <si>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</si>
  <si>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Задача 6. Содействие развитию социально ориентированного предпринимательства</t>
  </si>
  <si>
    <t xml:space="preserve"> Количество СМСП, отвечающих критериям отнесения к социальному предпринимательству, направленных в МЭР СО (ИКАСО)</t>
  </si>
  <si>
    <t>Задача 7. Выведение на экспорт при поддержке центров (агентств) координации поддержки ориентированных СМСП</t>
  </si>
  <si>
    <t xml:space="preserve"> Количество СМСП, получивших услуги ЦПЭ</t>
  </si>
  <si>
    <t>Объем поддержанного экспорта СМСП-экспортеров, заключивших экспортные контракты по результатам услуг ЦПЭ</t>
  </si>
  <si>
    <t>Задача 8. Развитие торговли городского округа Жигулевск и повышение конкурентоспособности товаров местного производства</t>
  </si>
  <si>
    <t>Рост оборота розничной торговли к предыдущему году, %</t>
  </si>
  <si>
    <t>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</si>
  <si>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Количество организованных ярмарок на территории городского округа Жигулевск в соответствии с действующим законодательством, ед.</t>
  </si>
  <si>
    <t>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</si>
  <si>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>Задача 9. Развитие общественного питания городского округа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</si>
  <si>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</t>
  </si>
  <si>
    <t>Задача 10. Реализация комплекса мер по защите прав потребителей в городском округе Жигулевск.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</si>
  <si>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</si>
  <si>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>Задача 1. Обеспечение проведения оценки рыночной стоимости объектов муниципального и бесхозяйного имущества</t>
  </si>
  <si>
    <t xml:space="preserve">Количество объектов  муниципального имущества, находящегося в казне, в отношении которых проведена оценка рыночной стоимости, ед. 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</si>
  <si>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</si>
  <si>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Количество объектов муниципального имущества, на которые подготовлена техническая документация, ед.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</si>
  <si>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</si>
  <si>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</si>
  <si>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Количество объектов обслуживаемого внутридомового газового оборудования, ед.</t>
  </si>
  <si>
    <t>Задача 4. Обеспечение содержания незаселенных жилых помещений муниципального жилищного фонда</t>
  </si>
  <si>
    <t>Количество незаселенных жилых помещений муниципального жилищного фонда, содержание которых осуществляется за счет средств программы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</si>
  <si>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</si>
  <si>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</si>
  <si>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Количество помещений муниципального жилищного фонда и нежилых помещений казны для оплаты взносов на капитальный ремонт, единиц</t>
  </si>
  <si>
    <t>Итого по подпрограмме № 1:</t>
  </si>
  <si>
    <t>Задача 6, 7, 8, 9, 10</t>
  </si>
  <si>
    <t>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</si>
  <si>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Итого по подпрограмме № 2:</t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</si>
  <si>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</si>
  <si>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 xml:space="preserve">Актуальность сформированной нормативной нормативной базы, регулирующей вопросы муниципальной службы на территории городского округа Жигулевск, %                                       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</si>
  <si>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</si>
  <si>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</si>
  <si>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не менее 25</t>
  </si>
  <si>
    <t>Количество муниципальных служащих, принявших участие в мероприятиях, проводимых Правительством Самарской области, человек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</si>
  <si>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</si>
  <si>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</si>
  <si>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</si>
  <si>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</si>
  <si>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</si>
  <si>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Наличие программного продукта АКС управления персоналом (с необходимым количеством специальных модулей), ед.</t>
  </si>
  <si>
    <t>Количество поощрений муниципальных служащих, ед.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</si>
  <si>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</si>
  <si>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</si>
  <si>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</si>
  <si>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Актуализация размещенной информации по вопросам муниципальной службы, %</t>
  </si>
  <si>
    <t>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</si>
  <si>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</si>
  <si>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</si>
  <si>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Отсутствие жалоб потребителей государственных и муниципальных услуг, жалобы</t>
  </si>
  <si>
    <t>не более 2</t>
  </si>
  <si>
    <t>Удовлетворенность потребителей государственных и муниципальных услуг работой МФЦ, %</t>
  </si>
  <si>
    <t>Соблюдение сроков, полноты и достоверности донесения информации, %</t>
  </si>
  <si>
    <t>Итого по подпрограмме № 3:</t>
  </si>
  <si>
    <t xml:space="preserve">Муниципальная программа 
«Улучшение условий и охраны труда в городском округе Жигулевск» на 2022-2026 годы 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</si>
  <si>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</si>
  <si>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</si>
  <si>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</si>
  <si>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</si>
  <si>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</si>
  <si>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</si>
  <si>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</si>
  <si>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</si>
  <si>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</si>
  <si>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</si>
  <si>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</si>
  <si>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5.3. Количество проведенных городских семинаров и совещаний с рассмотрением вопросов охраны труда, Ед.</t>
  </si>
  <si>
    <t>5.4. Количество приобретенных (обновленных) стендов по охране труда, Ед.</t>
  </si>
  <si>
    <t>5.5. Количество подписок на журналы по охране труда, Ед.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</si>
  <si>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</si>
  <si>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</si>
  <si>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</si>
  <si>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</si>
  <si>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</si>
  <si>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</si>
  <si>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</si>
  <si>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</si>
  <si>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</si>
  <si>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</si>
  <si>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</si>
  <si>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</si>
  <si>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</si>
  <si>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</si>
  <si>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</si>
  <si>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</si>
  <si>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Количество медицинских работников, получивших компенсацию расходов по договору найма (поднайма) жилого помещения, чел.</t>
  </si>
  <si>
    <t>Количество врачей ГБУЗ СО "ЖЦГБ" прошедших повышение квалификации</t>
  </si>
  <si>
    <t>Количествол терапевтов и педиатров, воспользовавшихся бесплатным проездом на общественном транспорте для обслуживания вызовов.</t>
  </si>
  <si>
    <t>Количество студентов высших учебных заведений и ординаторов, получающих денежную выплату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</si>
  <si>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2018-2024 годы" </t>
  </si>
  <si>
    <t xml:space="preserve">                                                                           МБ</t>
  </si>
  <si>
    <t>Количество благоустроенных дворовых территорий, шт.</t>
  </si>
  <si>
    <t>Количество благоустроенных муниципальных территорий общего пользования, шт.</t>
  </si>
  <si>
    <t>Доля благоустроенных дворовых территорий, %</t>
  </si>
  <si>
    <t>Доля благоустроенных муниципальных территорий общего пользования, %</t>
  </si>
  <si>
    <t>Итого по Программе:</t>
  </si>
  <si>
    <t>Задача 1.Выявление ветхого жилищного фонда на территории городского округа Жигулевск</t>
  </si>
  <si>
    <t>Количество визуальных осмотров многоквартирных жилых домов, шт.</t>
  </si>
  <si>
    <t>Задача 2. Инвентаризация имеющегося ветхого жилищного фонда и принятие решения о дальнейшем его использовании.</t>
  </si>
  <si>
    <t>Количество изготовленных технических паспортов с текущей степенью износа МКД ветхого жилищного фонда</t>
  </si>
  <si>
    <t xml:space="preserve">Количествообследований ветхого жилищного фонда </t>
  </si>
  <si>
    <t>Задача 3. Переселение граждан из аварийного жилищного фонда, признанного таковым до 01 января 2017 г.</t>
  </si>
  <si>
    <t>Число граждан, переселенных из аврийного жилищного фонда</t>
  </si>
  <si>
    <t>Количество расселяемых жилых помещений из аварийного жилищного фонда</t>
  </si>
  <si>
    <t>Общая площадь приобретаемых или построенных жилых помещений для переселения из аварийного жилищного фонда</t>
  </si>
  <si>
    <t>Приобретение программного обеспечения "Технокад-муниципалитет"</t>
  </si>
  <si>
    <t>Количество расселенных жилых помещений, которые не были расселены в процессе реализации областных адресных программ по переселению граждан из аварийного жилищного фонда на территории Самарской области, признанного таковым до 01.01.2012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</si>
  <si>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2019 - 2023 годы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</si>
  <si>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</si>
  <si>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Муниципальная программа "Укрепление общественного здоровья среди населения городского округа Жигулевск" на 2020-2024 годы</t>
  </si>
  <si>
    <t>Количество проведенных скрининговых обследований</t>
  </si>
  <si>
    <t>Количество публикаций в СМИ и в сети Интернет направленных на формирование здорового образа жизни, шт.</t>
  </si>
  <si>
    <t>Количество проведенных городских мероприятий мотивирующих граждан к здоровому образу жизни, шт.</t>
  </si>
  <si>
    <t>Количество граждан, ежегодно проходящих профилактический осмотр и (или) диспансеризацию, человек</t>
  </si>
  <si>
    <t>Количество участников молодежных акций антиалкогольной, анитнаркотической и антитабачной направленности, чел.</t>
  </si>
  <si>
    <t>Наличие ХВС для многодетных семей в мкр. В-2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</si>
  <si>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</si>
  <si>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</si>
  <si>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</si>
  <si>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</si>
  <si>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</si>
  <si>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2.1.Количество СОНКО, получивших информационную, методическую и консультационную поддержку, ед.</t>
  </si>
  <si>
    <t>2.2.Количество представителей СОНКО, принявших участие в мероприятиях, способствующих повышению квалификации, чел.</t>
  </si>
  <si>
    <t>2.3. Количество СОНКО, принявших участие в конкурсах грантов,ед.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</si>
  <si>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</si>
  <si>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</si>
  <si>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</si>
  <si>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</si>
  <si>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отсутствие финансирования, обучение на бесплатных семинарах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</si>
  <si>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</si>
  <si>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</si>
  <si>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</si>
  <si>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</si>
  <si>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</si>
  <si>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</si>
  <si>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</si>
  <si>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</si>
  <si>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</si>
  <si>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</si>
  <si>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</si>
  <si>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</si>
  <si>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</si>
  <si>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</si>
  <si>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</si>
  <si>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</si>
  <si>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</si>
  <si>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</si>
  <si>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</si>
  <si>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</si>
  <si>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</si>
  <si>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</si>
  <si>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</si>
  <si>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</si>
  <si>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</si>
  <si>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</si>
  <si>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</si>
  <si>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</si>
  <si>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</si>
  <si>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</si>
  <si>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</si>
  <si>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</si>
  <si>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</si>
  <si>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</si>
  <si>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</si>
  <si>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</si>
  <si>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</si>
  <si>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</si>
  <si>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</si>
  <si>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</si>
  <si>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не менее 10       в год</t>
  </si>
  <si>
    <t>Количество участников  летнего фестиваля на территории городского пляжа</t>
  </si>
  <si>
    <t xml:space="preserve">количество обратившихся  в ГБУЗ СО ЦГБ      </t>
  </si>
  <si>
    <t>количество ветеранов обратившихся        в КЦСО</t>
  </si>
  <si>
    <t xml:space="preserve">количество путевок выделяемых МСДиСП </t>
  </si>
  <si>
    <t>количество принявших участие в мероприятиях</t>
  </si>
  <si>
    <t>Задача 1.Обеспечение мероприятий по медицинской, социальной и психологической реабилитации инвалидов</t>
  </si>
  <si>
    <t>количество обратившихся в ГБУ СО ЦСО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</si>
  <si>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</si>
  <si>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</si>
  <si>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</si>
  <si>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>Задача 5. Информационное, кадровое и методическое обеспечение системы реабилитации инвалидов.</t>
  </si>
  <si>
    <t xml:space="preserve"> Компенсация гражданам расходов за питание в общеобразовательных учреждениях детям из многодетных семей, получающих пенсию по потере кормильца, детям — инвалидам, детям, прибывшим из зоны проведения специальной операции, детям супругов и несовершеннолетним родственникам (брат, сестра, племянник и т.д.),  находящимся на иждивении гражданина, призванного на военную службу по мобилизации в Вооруженные Силы Российской Федерации  (одного вида, обед или завтрак), а также  компенсация гражданам 50% расходов за питание (завтрак) детям из многодетных семей, признанных в установленном порядке малоимущими</t>
  </si>
  <si>
    <t xml:space="preserve">Подпрограмма № 4:
«Предоставление мер социальной поддержки отдельным категориям граждан» на 2018-2025 годы </t>
  </si>
  <si>
    <t>459 247,951</t>
  </si>
  <si>
    <t>Доля расходов, направленных на приобретение основных средств, в общем объеме расходов муниципальтных учреждений культуры</t>
  </si>
  <si>
    <t>Ежегодное увеличение не менее чем на 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(ед.)в тос числе:</t>
  </si>
  <si>
    <t>4703,8</t>
  </si>
  <si>
    <t>Итого по подпрограмме №4:</t>
  </si>
  <si>
    <t>2,46</t>
  </si>
  <si>
    <t>работы планируется выполнить до 01.09.2023.</t>
  </si>
  <si>
    <t>1500</t>
  </si>
  <si>
    <t>5000</t>
  </si>
  <si>
    <t>196,445</t>
  </si>
  <si>
    <t>выполнение в 3 кв.</t>
  </si>
  <si>
    <t>Проведение экскурсий в музей "Жигулевская мозаика",музей Николы Теслы,музей промышленных предприятий г.о.Жигулевск</t>
  </si>
  <si>
    <t>Наличие проекта "Визит-Центра" в селе Ширяево</t>
  </si>
  <si>
    <t>Наличие положительного заключения гос.экспертизы проекта "Визит-Центра" в селе Ширяево</t>
  </si>
  <si>
    <t>4</t>
  </si>
  <si>
    <t>количество путевок выделяемых МСДиСП в 2023</t>
  </si>
  <si>
    <t>количество направлений выделенных министерством здравоохранения в 2023</t>
  </si>
  <si>
    <t>количество определено министерством труда, занятости и миграционной политики в 2023 году</t>
  </si>
  <si>
    <t>количество средств выделенных МСДиСП в 2023 году</t>
  </si>
  <si>
    <t>отсутствие специального транспорта</t>
  </si>
  <si>
    <t>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маломобильных групп населения в г.о.Жигулевск</t>
  </si>
  <si>
    <t>количесвто публикаций в СМИ и сети интернет в 2023 году</t>
  </si>
  <si>
    <t xml:space="preserve">Подпрограмма № 3:
«Социальная поддержка многодетных семей» на 2018-2025 годы </t>
  </si>
  <si>
    <t xml:space="preserve">Подпрограмма № 2: "Доступная среда" на 2018-2025 годы
</t>
  </si>
  <si>
    <t>Подпрограмма № 1: "Ветераны" на 2018-2025 годы</t>
  </si>
  <si>
    <t xml:space="preserve">Муниципальная программа «О мерах социальной поддержки отдельных категорий граждан городского округа Жигулевск» на 2018-2025 годы
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</si>
  <si>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2022-2025 годы
</t>
  </si>
  <si>
    <t>Количество поездок в общественном транспорте городского округа Жигулевск,компенсируемых детям, детям супругов и несовершеннолетним родственникам (брат, сестра, племянник и т.д.), находящихся на иждивении гражданина, призванного на военную службу по мобилизации в Вооруженные Силы Российской Федерации.</t>
  </si>
  <si>
    <t>Количество граждан,получивших социальную поддержку</t>
  </si>
  <si>
    <t>Количество обратившихся граждан</t>
  </si>
  <si>
    <t>Денежная выплата осущ.2 раза в год:                           1) не позднее 10 августа текущего финансового года за период с 1 января по 30 июня текущего финансового года.                                   2) не позднее 10 декабря текущего финансового года за период с 1 июля по 31 декабря текущего финансового года.</t>
  </si>
  <si>
    <t>выполнение 4 кв.</t>
  </si>
  <si>
    <t xml:space="preserve">в соответствии с заключенными договорами </t>
  </si>
  <si>
    <t>освоение финансирования планиркеся до конца года</t>
  </si>
  <si>
    <t>планируется приобретение в 3 кв.</t>
  </si>
  <si>
    <t xml:space="preserve">Предусмотрено на 2023 год,          тыс. руб. </t>
  </si>
  <si>
    <t>Предусмотрено на 2023 год</t>
  </si>
  <si>
    <t>выполнение в 4 кв.</t>
  </si>
  <si>
    <t>большая часть медосмотров запланирована на 2 полугодие 2023 г.</t>
  </si>
  <si>
    <t>Количество СМСП,получивших комплексные услуги центра "Мой бизнес"</t>
  </si>
  <si>
    <t xml:space="preserve"> Количество вновь созданных СМПС, получивших услуги центра "Мой бизнес"</t>
  </si>
  <si>
    <t>Количество СМСП, зарегистрированных на платформе "МСП РФ"</t>
  </si>
  <si>
    <t>срок исполнения декабрь 2023 г.</t>
  </si>
  <si>
    <t>в том числе уникальных</t>
  </si>
  <si>
    <t>Количество СМСП, получивших услуги в центре "Мой бизнес" в г.о.Жигулевск,</t>
  </si>
  <si>
    <t>Количество самозанятых граждан, получивших услуги в центре "Мой бизнес" в г.о.Жигулевск</t>
  </si>
  <si>
    <t>Количество потенциальных СМСП, получивших услуги в центре "Мой бизнес" в г.о.Жигулевск</t>
  </si>
  <si>
    <t>Количество обращений в центр "Мой бизнес" в г.о.Жигулевск за услугами и мерами поддержки</t>
  </si>
  <si>
    <t>Количество субьектов МСП</t>
  </si>
  <si>
    <t>Количество СМСП, зарегистрированных на платформе экспорта</t>
  </si>
  <si>
    <t>срок освоения социальной выплаты до сентября 2023 г.</t>
  </si>
  <si>
    <t>Задача 4. Переселение граждан из аварийного жилищного фонда,признанного таковым после 01 января 2017 г.</t>
  </si>
  <si>
    <t>Общая  площадь расселенных жилых помещений</t>
  </si>
  <si>
    <t>планируется выполнение во 2 кв.</t>
  </si>
  <si>
    <t>3. Проведение комплексных кадастровых работ (ККР) ед.</t>
  </si>
  <si>
    <t>выполнени в 4 кв.</t>
  </si>
  <si>
    <t xml:space="preserve">не менее 10       </t>
  </si>
  <si>
    <t>Количество направленных в АО "ГФСО" заявок от СМСП, заинтересованных в получении финансовой поддержке,в том числе:</t>
  </si>
  <si>
    <t>по итогам года</t>
  </si>
  <si>
    <t>Капитальный ремонт сетей водоснабжения с.Ширяево г.о.Жигулевск</t>
  </si>
  <si>
    <t>работы проводятся в рамках МЗ МБУ "Благоустройство" в течение календарного года</t>
  </si>
  <si>
    <t>работы проводятся в рамках МЗ МБУ "Благоустройство.  Выполнение в 3 кв.</t>
  </si>
  <si>
    <t>в случае выделения денежных средств</t>
  </si>
  <si>
    <t>Количество изготтовленных табличек на контейнерные площадка для ТБО(график работы,наименование обслуживающей организации и перевозчика) и наклеек на контейнера для раздельного сбора ТБО,шт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</si>
  <si>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2018-2025 годы</t>
  </si>
  <si>
    <t xml:space="preserve"> Муниципальная программа «Благоустройство городского округа Жигулевск» на 2018-2025 годы
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</si>
  <si>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2022-2025 годы</t>
  </si>
  <si>
    <t xml:space="preserve">Муниципальная программа: "Молодой семье - доступное жилье" на 2015-2025 годы
</t>
  </si>
  <si>
    <t>Муниципальная программа "Стимулирование жилищного строительства на территории городского округа Жигулевск Самарской области" на 2016-2025 годы</t>
  </si>
  <si>
    <t>Муниципальная программа «Охрана окружающей среды городского округа Жигулевск» на 2019-2025годы</t>
  </si>
  <si>
    <t>Муниципальная программа "Строительство, содержание и ремонт зданий общеобразовательных учреждений городского округа Жигулевск" на 2022-2025 годы</t>
  </si>
  <si>
    <t xml:space="preserve">Муниципальная программа «Развитие физической культуры и спорта в городском округе Жигулевск» на 2018-2025 годы
</t>
  </si>
  <si>
    <t xml:space="preserve">Муниципальная программа городского округа Жигулевск «Культура» на 2018 -2025 годы
</t>
  </si>
  <si>
    <t xml:space="preserve">Муниципальная программа городского округа Жигулевск "Молодежь Жигулевска" на 2018-2025 годы
</t>
  </si>
  <si>
    <t xml:space="preserve"> Муниципальная программа «Учет и содержание муниципального имущества городского округа Жигулевск» на 2018-2025 годы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</si>
  <si>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2018-2025 годы</t>
    </r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</si>
  <si>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2018-2025 годы</t>
    </r>
  </si>
  <si>
    <r>
      <t xml:space="preserve">Муниципальная программа «Повышение качества предоставления муниципальных услуг» на 2022-2025 годы
                                              </t>
    </r>
    <r>
      <rPr>
        <sz val="12"/>
        <rFont val="Times New Roman"/>
        <family val="1"/>
        <charset val="204"/>
      </rPr>
      <t xml:space="preserve">Подпрограмма №1:
«Развитие муниципальной службы в городском округе Жигулевск» 
на 2022-2025 годы
</t>
    </r>
    <r>
      <rPr>
        <b/>
        <sz val="12"/>
        <rFont val="Times New Roman"/>
        <family val="1"/>
        <charset val="204"/>
      </rPr>
      <t xml:space="preserve">
</t>
    </r>
  </si>
  <si>
    <t xml:space="preserve">Подпрограмма № 2:
«Повышение качества предоставления государственных и муниципальных услуг на базе МБУ «МФЦ» на 2022-2025 годы </t>
  </si>
  <si>
    <t>Подпрограмма №3: "Опубликование нормативно-правовых актов и иной официальной информации городского округа Жигулевск" на 2022-2025 годы</t>
  </si>
  <si>
    <t>Муниципальная программа "Поддержка социально ориентированных некоммерческих организаций городского округа Жигулевск" на 2016-2025 годы</t>
  </si>
  <si>
    <t>Муниципальная программа городского округа Жигулевск "Медицинские кадры" на 2016-2025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</si>
  <si>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2019-2025 годы</t>
  </si>
  <si>
    <t>Муниципальная программа "Инвентаризация ветхого жилищного фонда на территории городского округа Жигулевск Самарской области" на 2019 - 2023 годы</t>
  </si>
  <si>
    <t>Муниципальная программа «Развитие систем водоснабжения, водоочистки и водоотведения городского округа Жигулевск» на 2014-2023 годы</t>
  </si>
  <si>
    <t>Количество замозанятых граждан</t>
  </si>
  <si>
    <t>Отчет о ходе реализации муниципальной программы городского округа Жигулевск по состоянию на 01.01.2023                                                                                                                                                                                                                                                                                                                                                                                                                                                                                                   Наименование структурного подразделения (головного исполнителя) муниципальной программы :     Отдел по земельным отношениям</t>
  </si>
  <si>
    <t>Начальник отдела по земельным отношениям КУМИ                                                                    А.Ю.Бардин</t>
  </si>
  <si>
    <t>Количество участников фестиваля "Жигулевский окунь-2023"</t>
  </si>
  <si>
    <t>выполнение 3-4 кв.</t>
  </si>
  <si>
    <t>Факт ЦИ ниже плана,что свидетельствует о благоприятном развитии оперативной обстановки на территории г.о. Жигулевск</t>
  </si>
  <si>
    <t>Выполнение в 4 кв.</t>
  </si>
  <si>
    <t>Факт ЦИ ниже плана,что свидетельствует о благоприятной динамике</t>
  </si>
  <si>
    <t>выполнение производится в течении календарного года</t>
  </si>
  <si>
    <t>Количество установленных знаков на водных объектах, ед.</t>
  </si>
  <si>
    <t>43,69%</t>
  </si>
  <si>
    <t>Количество поддержаных студентов педагогов</t>
  </si>
  <si>
    <t>9/0/15</t>
  </si>
  <si>
    <t>36%/0%/250%</t>
  </si>
  <si>
    <t>143</t>
  </si>
  <si>
    <t>143/357</t>
  </si>
  <si>
    <t>57,2%/357%</t>
  </si>
  <si>
    <t>181</t>
  </si>
  <si>
    <t>24</t>
  </si>
  <si>
    <t>21</t>
  </si>
  <si>
    <t>9</t>
  </si>
  <si>
    <t>58/72</t>
  </si>
  <si>
    <t>58%/60%</t>
  </si>
  <si>
    <t>163</t>
  </si>
  <si>
    <t>93</t>
  </si>
  <si>
    <t>163/1991</t>
  </si>
  <si>
    <t>217,33%/99,55%</t>
  </si>
  <si>
    <t>6</t>
  </si>
  <si>
    <t>количество обратившихся        в УСЗН, КЦСОН и КСПН в 2023 году</t>
  </si>
  <si>
    <t>Количество обратившихся граждан.                          Вносятся изменения в плановый показатель.</t>
  </si>
  <si>
    <t>планируется выполнение в    3-4кв.</t>
  </si>
  <si>
    <t>планируется выполнение в      3-4 кв.</t>
  </si>
  <si>
    <t>В 1-2 кв.2023 г. несчастных случаев со смертельным исходом не зарегистрировано</t>
  </si>
  <si>
    <t>случаев профессиональной заболеваемости в 1 -2 квартале не установлено</t>
  </si>
  <si>
    <t>выполнение 3 кв.</t>
  </si>
  <si>
    <t>171723,17</t>
  </si>
  <si>
    <t>Отчет о ходе реализации муниципальных программ городского округа Жигулевск по состоянию на "01" июля 2023 года</t>
  </si>
  <si>
    <t>по официальной информации Самарастата за январь-март 2023 г.</t>
  </si>
  <si>
    <t>работы проводятся в рамках МЗ МБУ "Благоустройство.  Выполнение в 4 кв.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</si>
</sst>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%"/>
    <numFmt numFmtId="166" formatCode="0.00000"/>
    <numFmt numFmtId="167" formatCode="#,##0.00000"/>
  </numFmts>
  <fonts count="3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sz val="12"/>
      <name val="Arial Cyr"/>
      <charset val="204"/>
    </font>
    <font>
      <b/>
      <sz val="14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9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10" fontId="2" fillId="2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Alignment="1">
      <alignment horizontal="center" vertical="top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3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center" wrapText="1"/>
    </xf>
    <xf numFmtId="4" fontId="3" fillId="0" borderId="8" xfId="0" applyNumberFormat="1" applyFont="1" applyFill="1" applyBorder="1" applyAlignment="1">
      <alignment horizontal="center" wrapText="1"/>
    </xf>
    <xf numFmtId="4" fontId="3" fillId="0" borderId="19" xfId="0" applyNumberFormat="1" applyFont="1" applyFill="1" applyBorder="1" applyAlignment="1">
      <alignment horizontal="center" wrapText="1"/>
    </xf>
    <xf numFmtId="10" fontId="3" fillId="0" borderId="8" xfId="0" applyNumberFormat="1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center" vertical="top" wrapText="1"/>
    </xf>
    <xf numFmtId="49" fontId="2" fillId="0" borderId="17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10" fontId="2" fillId="0" borderId="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/>
    </xf>
    <xf numFmtId="10" fontId="2" fillId="0" borderId="8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wrapText="1"/>
    </xf>
    <xf numFmtId="4" fontId="2" fillId="0" borderId="8" xfId="0" applyNumberFormat="1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22" xfId="0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left" vertical="top" wrapText="1"/>
    </xf>
    <xf numFmtId="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vertical="top" wrapText="1"/>
    </xf>
    <xf numFmtId="0" fontId="2" fillId="0" borderId="8" xfId="0" applyFont="1" applyFill="1" applyBorder="1" applyAlignment="1">
      <alignment horizontal="center" vertical="center"/>
    </xf>
    <xf numFmtId="4" fontId="3" fillId="0" borderId="19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top" wrapText="1"/>
    </xf>
    <xf numFmtId="4" fontId="3" fillId="0" borderId="14" xfId="0" applyNumberFormat="1" applyFont="1" applyFill="1" applyBorder="1" applyAlignment="1">
      <alignment horizontal="center" vertical="top" wrapText="1"/>
    </xf>
    <xf numFmtId="10" fontId="3" fillId="0" borderId="16" xfId="0" applyNumberFormat="1" applyFont="1" applyFill="1" applyBorder="1" applyAlignment="1">
      <alignment horizontal="center" vertical="top" wrapText="1"/>
    </xf>
    <xf numFmtId="166" fontId="9" fillId="0" borderId="8" xfId="0" applyNumberFormat="1" applyFont="1" applyFill="1" applyBorder="1" applyAlignment="1">
      <alignment horizontal="center" vertical="center" wrapText="1"/>
    </xf>
    <xf numFmtId="166" fontId="9" fillId="0" borderId="19" xfId="0" applyNumberFormat="1" applyFont="1" applyFill="1" applyBorder="1" applyAlignment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166" fontId="9" fillId="0" borderId="14" xfId="0" applyNumberFormat="1" applyFont="1" applyFill="1" applyBorder="1" applyAlignment="1">
      <alignment horizontal="center" vertical="center" wrapText="1"/>
    </xf>
    <xf numFmtId="10" fontId="9" fillId="0" borderId="16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left" wrapText="1"/>
    </xf>
    <xf numFmtId="0" fontId="2" fillId="0" borderId="11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right" vertical="top" wrapText="1"/>
    </xf>
    <xf numFmtId="10" fontId="3" fillId="0" borderId="12" xfId="0" applyNumberFormat="1" applyFont="1" applyFill="1" applyBorder="1" applyAlignment="1">
      <alignment horizontal="center" wrapText="1"/>
    </xf>
    <xf numFmtId="4" fontId="15" fillId="0" borderId="8" xfId="0" applyNumberFormat="1" applyFont="1" applyFill="1" applyBorder="1"/>
    <xf numFmtId="4" fontId="2" fillId="0" borderId="8" xfId="0" applyNumberFormat="1" applyFont="1" applyFill="1" applyBorder="1" applyAlignment="1">
      <alignment horizontal="left" vertical="center"/>
    </xf>
    <xf numFmtId="10" fontId="3" fillId="0" borderId="17" xfId="0" applyNumberFormat="1" applyFont="1" applyFill="1" applyBorder="1" applyAlignment="1">
      <alignment horizontal="center" vertical="top" wrapText="1"/>
    </xf>
    <xf numFmtId="4" fontId="3" fillId="0" borderId="19" xfId="0" applyNumberFormat="1" applyFont="1" applyFill="1" applyBorder="1" applyAlignment="1">
      <alignment horizontal="center" vertical="top" wrapText="1"/>
    </xf>
    <xf numFmtId="10" fontId="3" fillId="0" borderId="20" xfId="0" applyNumberFormat="1" applyFont="1" applyFill="1" applyBorder="1" applyAlignment="1">
      <alignment horizontal="center" vertical="top" wrapText="1"/>
    </xf>
    <xf numFmtId="10" fontId="3" fillId="0" borderId="17" xfId="0" applyNumberFormat="1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right" vertical="center" wrapText="1"/>
    </xf>
    <xf numFmtId="0" fontId="16" fillId="0" borderId="0" xfId="0" applyFont="1"/>
    <xf numFmtId="0" fontId="16" fillId="0" borderId="3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2" xfId="0" applyFont="1" applyFill="1" applyBorder="1" applyAlignment="1">
      <alignment horizontal="center"/>
    </xf>
    <xf numFmtId="4" fontId="19" fillId="0" borderId="8" xfId="0" applyNumberFormat="1" applyFont="1" applyFill="1" applyBorder="1"/>
    <xf numFmtId="0" fontId="16" fillId="3" borderId="32" xfId="0" applyFont="1" applyFill="1" applyBorder="1" applyAlignment="1">
      <alignment horizontal="center"/>
    </xf>
    <xf numFmtId="0" fontId="16" fillId="3" borderId="17" xfId="0" applyFont="1" applyFill="1" applyBorder="1"/>
    <xf numFmtId="4" fontId="19" fillId="3" borderId="8" xfId="0" applyNumberFormat="1" applyFont="1" applyFill="1" applyBorder="1"/>
    <xf numFmtId="4" fontId="19" fillId="3" borderId="35" xfId="0" applyNumberFormat="1" applyFont="1" applyFill="1" applyBorder="1"/>
    <xf numFmtId="4" fontId="19" fillId="3" borderId="32" xfId="0" applyNumberFormat="1" applyFont="1" applyFill="1" applyBorder="1"/>
    <xf numFmtId="0" fontId="16" fillId="0" borderId="32" xfId="0" applyFont="1" applyFill="1" applyBorder="1" applyAlignment="1">
      <alignment horizontal="center" vertical="top"/>
    </xf>
    <xf numFmtId="0" fontId="16" fillId="0" borderId="20" xfId="0" applyFont="1" applyFill="1" applyBorder="1"/>
    <xf numFmtId="4" fontId="19" fillId="0" borderId="32" xfId="0" applyNumberFormat="1" applyFont="1" applyFill="1" applyBorder="1" applyAlignment="1">
      <alignment horizontal="center" vertical="center"/>
    </xf>
    <xf numFmtId="4" fontId="19" fillId="0" borderId="8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0" fontId="16" fillId="0" borderId="36" xfId="0" applyFont="1" applyFill="1" applyBorder="1"/>
    <xf numFmtId="0" fontId="16" fillId="0" borderId="7" xfId="0" applyFont="1" applyFill="1" applyBorder="1"/>
    <xf numFmtId="0" fontId="22" fillId="0" borderId="0" xfId="0" applyFont="1" applyFill="1"/>
    <xf numFmtId="0" fontId="22" fillId="0" borderId="22" xfId="0" applyFont="1" applyFill="1" applyBorder="1"/>
    <xf numFmtId="4" fontId="23" fillId="0" borderId="0" xfId="0" applyNumberFormat="1" applyFont="1" applyFill="1"/>
    <xf numFmtId="4" fontId="24" fillId="0" borderId="0" xfId="0" applyNumberFormat="1" applyFont="1" applyFill="1"/>
    <xf numFmtId="0" fontId="25" fillId="0" borderId="0" xfId="0" applyFont="1" applyFill="1"/>
    <xf numFmtId="0" fontId="25" fillId="0" borderId="22" xfId="0" applyFont="1" applyFill="1" applyBorder="1"/>
    <xf numFmtId="4" fontId="15" fillId="0" borderId="0" xfId="0" applyNumberFormat="1" applyFont="1" applyFill="1"/>
    <xf numFmtId="4" fontId="26" fillId="0" borderId="0" xfId="0" applyNumberFormat="1" applyFont="1" applyFill="1"/>
    <xf numFmtId="0" fontId="16" fillId="0" borderId="0" xfId="0" applyFont="1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6" fillId="0" borderId="0" xfId="0" applyFont="1" applyFill="1"/>
    <xf numFmtId="0" fontId="16" fillId="0" borderId="0" xfId="0" applyNumberFormat="1" applyFont="1" applyFill="1"/>
    <xf numFmtId="4" fontId="16" fillId="0" borderId="0" xfId="0" applyNumberFormat="1" applyFont="1" applyFill="1"/>
    <xf numFmtId="4" fontId="0" fillId="0" borderId="0" xfId="0" applyNumberFormat="1" applyFill="1"/>
    <xf numFmtId="4" fontId="0" fillId="0" borderId="0" xfId="0" applyNumberFormat="1"/>
    <xf numFmtId="0" fontId="19" fillId="3" borderId="8" xfId="0" applyNumberFormat="1" applyFont="1" applyFill="1" applyBorder="1"/>
    <xf numFmtId="0" fontId="0" fillId="3" borderId="17" xfId="0" applyFont="1" applyFill="1" applyBorder="1"/>
    <xf numFmtId="4" fontId="20" fillId="3" borderId="8" xfId="0" applyNumberFormat="1" applyFont="1" applyFill="1" applyBorder="1"/>
    <xf numFmtId="4" fontId="20" fillId="3" borderId="32" xfId="0" applyNumberFormat="1" applyFont="1" applyFill="1" applyBorder="1"/>
    <xf numFmtId="0" fontId="20" fillId="3" borderId="35" xfId="0" applyNumberFormat="1" applyFont="1" applyFill="1" applyBorder="1"/>
    <xf numFmtId="0" fontId="20" fillId="3" borderId="32" xfId="0" applyNumberFormat="1" applyFont="1" applyFill="1" applyBorder="1"/>
    <xf numFmtId="4" fontId="20" fillId="3" borderId="35" xfId="0" applyNumberFormat="1" applyFont="1" applyFill="1" applyBorder="1"/>
    <xf numFmtId="4" fontId="21" fillId="3" borderId="8" xfId="0" applyNumberFormat="1" applyFont="1" applyFill="1" applyBorder="1"/>
    <xf numFmtId="4" fontId="21" fillId="3" borderId="0" xfId="0" applyNumberFormat="1" applyFont="1" applyFill="1"/>
    <xf numFmtId="4" fontId="19" fillId="3" borderId="19" xfId="0" applyNumberFormat="1" applyFont="1" applyFill="1" applyBorder="1"/>
    <xf numFmtId="0" fontId="19" fillId="3" borderId="35" xfId="0" applyNumberFormat="1" applyFont="1" applyFill="1" applyBorder="1"/>
    <xf numFmtId="0" fontId="0" fillId="3" borderId="0" xfId="0" applyFill="1"/>
    <xf numFmtId="0" fontId="16" fillId="3" borderId="17" xfId="0" applyFont="1" applyFill="1" applyBorder="1" applyAlignment="1">
      <alignment vertical="top" wrapText="1"/>
    </xf>
    <xf numFmtId="4" fontId="3" fillId="0" borderId="19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wrapText="1"/>
    </xf>
    <xf numFmtId="2" fontId="16" fillId="0" borderId="0" xfId="0" applyNumberFormat="1" applyFont="1" applyFill="1"/>
    <xf numFmtId="2" fontId="0" fillId="0" borderId="0" xfId="0" applyNumberFormat="1" applyFill="1"/>
    <xf numFmtId="49" fontId="0" fillId="0" borderId="0" xfId="0" applyNumberFormat="1"/>
    <xf numFmtId="167" fontId="0" fillId="0" borderId="0" xfId="0" applyNumberFormat="1"/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right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top" wrapText="1"/>
    </xf>
    <xf numFmtId="49" fontId="2" fillId="0" borderId="20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left" vertical="center" wrapText="1"/>
    </xf>
    <xf numFmtId="9" fontId="2" fillId="0" borderId="8" xfId="0" applyNumberFormat="1" applyFont="1" applyFill="1" applyBorder="1" applyAlignment="1">
      <alignment horizontal="center" vertical="top" wrapText="1"/>
    </xf>
    <xf numFmtId="4" fontId="2" fillId="0" borderId="19" xfId="0" applyNumberFormat="1" applyFont="1" applyFill="1" applyBorder="1" applyAlignment="1">
      <alignment horizontal="center" vertical="center"/>
    </xf>
    <xf numFmtId="4" fontId="2" fillId="0" borderId="15" xfId="0" applyNumberFormat="1" applyFont="1" applyFill="1" applyBorder="1" applyAlignment="1">
      <alignment vertical="top"/>
    </xf>
    <xf numFmtId="0" fontId="2" fillId="0" borderId="8" xfId="0" applyNumberFormat="1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vertical="center" wrapText="1"/>
    </xf>
    <xf numFmtId="4" fontId="2" fillId="0" borderId="23" xfId="0" applyNumberFormat="1" applyFont="1" applyFill="1" applyBorder="1" applyAlignment="1">
      <alignment vertical="top"/>
    </xf>
    <xf numFmtId="164" fontId="2" fillId="0" borderId="8" xfId="0" applyNumberFormat="1" applyFont="1" applyFill="1" applyBorder="1" applyAlignment="1">
      <alignment horizontal="center" vertical="top" wrapText="1"/>
    </xf>
    <xf numFmtId="1" fontId="2" fillId="0" borderId="8" xfId="0" applyNumberFormat="1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vertical="center" wrapText="1"/>
    </xf>
    <xf numFmtId="4" fontId="2" fillId="0" borderId="14" xfId="0" applyNumberFormat="1" applyFont="1" applyFill="1" applyBorder="1" applyAlignment="1">
      <alignment vertical="top"/>
    </xf>
    <xf numFmtId="10" fontId="2" fillId="0" borderId="16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center" wrapText="1"/>
    </xf>
    <xf numFmtId="49" fontId="2" fillId="0" borderId="8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2" fontId="2" fillId="0" borderId="8" xfId="0" applyNumberFormat="1" applyFont="1" applyFill="1" applyBorder="1" applyAlignment="1">
      <alignment horizontal="center" vertical="top" wrapText="1"/>
    </xf>
    <xf numFmtId="164" fontId="2" fillId="0" borderId="11" xfId="0" applyNumberFormat="1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vertical="center" wrapText="1"/>
    </xf>
    <xf numFmtId="4" fontId="2" fillId="0" borderId="11" xfId="0" applyNumberFormat="1" applyFont="1" applyFill="1" applyBorder="1" applyAlignment="1">
      <alignment vertical="center" wrapText="1"/>
    </xf>
    <xf numFmtId="3" fontId="2" fillId="0" borderId="15" xfId="0" applyNumberFormat="1" applyFont="1" applyFill="1" applyBorder="1" applyAlignment="1">
      <alignment horizontal="center" vertical="top" wrapText="1"/>
    </xf>
    <xf numFmtId="9" fontId="2" fillId="0" borderId="15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vertical="center" wrapText="1"/>
    </xf>
    <xf numFmtId="4" fontId="2" fillId="0" borderId="15" xfId="0" applyNumberFormat="1" applyFont="1" applyFill="1" applyBorder="1" applyAlignment="1">
      <alignment vertical="center" wrapText="1"/>
    </xf>
    <xf numFmtId="0" fontId="0" fillId="0" borderId="15" xfId="0" applyFill="1" applyBorder="1" applyAlignment="1"/>
    <xf numFmtId="0" fontId="3" fillId="0" borderId="8" xfId="0" applyFont="1" applyFill="1" applyBorder="1" applyAlignment="1">
      <alignment vertical="top" wrapText="1"/>
    </xf>
    <xf numFmtId="49" fontId="2" fillId="0" borderId="15" xfId="0" applyNumberFormat="1" applyFont="1" applyFill="1" applyBorder="1" applyAlignment="1">
      <alignment horizontal="center" vertical="center" wrapText="1"/>
    </xf>
    <xf numFmtId="10" fontId="9" fillId="0" borderId="15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0" fontId="0" fillId="0" borderId="16" xfId="0" applyFill="1" applyBorder="1" applyAlignment="1"/>
    <xf numFmtId="10" fontId="2" fillId="0" borderId="8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vertical="top" wrapText="1"/>
    </xf>
    <xf numFmtId="49" fontId="2" fillId="0" borderId="16" xfId="0" applyNumberFormat="1" applyFont="1" applyFill="1" applyBorder="1" applyAlignment="1">
      <alignment vertical="center" wrapText="1"/>
    </xf>
    <xf numFmtId="4" fontId="2" fillId="0" borderId="16" xfId="0" applyNumberFormat="1" applyFont="1" applyFill="1" applyBorder="1" applyAlignment="1">
      <alignment vertical="center" wrapText="1"/>
    </xf>
    <xf numFmtId="0" fontId="2" fillId="0" borderId="8" xfId="0" applyNumberFormat="1" applyFont="1" applyFill="1" applyBorder="1" applyAlignment="1">
      <alignment horizontal="left" vertical="top" wrapText="1"/>
    </xf>
    <xf numFmtId="0" fontId="2" fillId="0" borderId="11" xfId="0" applyNumberFormat="1" applyFont="1" applyFill="1" applyBorder="1" applyAlignment="1">
      <alignment horizontal="left" vertical="top" wrapText="1"/>
    </xf>
    <xf numFmtId="49" fontId="2" fillId="0" borderId="15" xfId="0" applyNumberFormat="1" applyFont="1" applyFill="1" applyBorder="1" applyAlignment="1">
      <alignment vertical="top" wrapText="1"/>
    </xf>
    <xf numFmtId="4" fontId="2" fillId="0" borderId="15" xfId="0" applyNumberFormat="1" applyFont="1" applyFill="1" applyBorder="1" applyAlignment="1">
      <alignment vertical="top" wrapText="1"/>
    </xf>
    <xf numFmtId="0" fontId="0" fillId="0" borderId="8" xfId="0" applyFill="1" applyBorder="1"/>
    <xf numFmtId="0" fontId="2" fillId="0" borderId="16" xfId="0" applyFont="1" applyFill="1" applyBorder="1" applyAlignment="1">
      <alignment horizontal="left" vertical="top" wrapText="1"/>
    </xf>
    <xf numFmtId="3" fontId="2" fillId="0" borderId="16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justify" vertical="center" wrapText="1"/>
    </xf>
    <xf numFmtId="10" fontId="6" fillId="0" borderId="8" xfId="0" applyNumberFormat="1" applyFont="1" applyFill="1" applyBorder="1" applyAlignment="1">
      <alignment horizontal="center" vertical="top" wrapText="1"/>
    </xf>
    <xf numFmtId="49" fontId="9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 wrapText="1"/>
    </xf>
    <xf numFmtId="10" fontId="9" fillId="0" borderId="8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justify" vertical="center" wrapText="1"/>
    </xf>
    <xf numFmtId="0" fontId="6" fillId="0" borderId="19" xfId="0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left" vertical="center" wrapText="1"/>
    </xf>
    <xf numFmtId="2" fontId="9" fillId="0" borderId="17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 applyAlignment="1">
      <alignment horizontal="right" vertical="center" wrapText="1"/>
    </xf>
    <xf numFmtId="166" fontId="9" fillId="0" borderId="19" xfId="0" applyNumberFormat="1" applyFont="1" applyFill="1" applyBorder="1" applyAlignment="1">
      <alignment horizontal="right" vertical="center" wrapText="1"/>
    </xf>
    <xf numFmtId="2" fontId="9" fillId="0" borderId="8" xfId="0" applyNumberFormat="1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justify" vertical="center" wrapText="1"/>
    </xf>
    <xf numFmtId="9" fontId="9" fillId="0" borderId="8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top" wrapText="1"/>
    </xf>
    <xf numFmtId="2" fontId="9" fillId="0" borderId="17" xfId="0" applyNumberFormat="1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justify" vertical="top" wrapText="1"/>
    </xf>
    <xf numFmtId="2" fontId="6" fillId="0" borderId="8" xfId="0" applyNumberFormat="1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wrapText="1"/>
    </xf>
    <xf numFmtId="0" fontId="7" fillId="0" borderId="8" xfId="0" applyFont="1" applyFill="1" applyBorder="1" applyAlignment="1">
      <alignment horizontal="center" vertical="top"/>
    </xf>
    <xf numFmtId="0" fontId="0" fillId="0" borderId="17" xfId="0" applyFill="1" applyBorder="1"/>
    <xf numFmtId="4" fontId="10" fillId="0" borderId="8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0" fontId="19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2" fontId="16" fillId="0" borderId="0" xfId="0" applyNumberFormat="1" applyFont="1" applyFill="1" applyBorder="1"/>
    <xf numFmtId="0" fontId="0" fillId="0" borderId="0" xfId="0" applyNumberFormat="1"/>
    <xf numFmtId="2" fontId="3" fillId="0" borderId="12" xfId="0" applyNumberFormat="1" applyFont="1" applyFill="1" applyBorder="1" applyAlignment="1">
      <alignment horizontal="center" wrapText="1"/>
    </xf>
    <xf numFmtId="2" fontId="3" fillId="0" borderId="17" xfId="0" applyNumberFormat="1" applyFont="1" applyFill="1" applyBorder="1" applyAlignment="1">
      <alignment horizontal="center" vertical="top" wrapText="1"/>
    </xf>
    <xf numFmtId="2" fontId="3" fillId="0" borderId="20" xfId="0" applyNumberFormat="1" applyFont="1" applyFill="1" applyBorder="1" applyAlignment="1">
      <alignment horizontal="center" vertical="top" wrapText="1"/>
    </xf>
    <xf numFmtId="2" fontId="3" fillId="0" borderId="17" xfId="0" applyNumberFormat="1" applyFont="1" applyFill="1" applyBorder="1" applyAlignment="1">
      <alignment horizontal="center" wrapText="1"/>
    </xf>
    <xf numFmtId="2" fontId="3" fillId="0" borderId="8" xfId="0" applyNumberFormat="1" applyFont="1" applyFill="1" applyBorder="1" applyAlignment="1">
      <alignment horizontal="center" wrapText="1"/>
    </xf>
    <xf numFmtId="0" fontId="0" fillId="0" borderId="0" xfId="0" applyFill="1" applyBorder="1"/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ill="1" applyBorder="1"/>
    <xf numFmtId="0" fontId="2" fillId="0" borderId="8" xfId="0" applyFont="1" applyFill="1" applyBorder="1" applyAlignment="1">
      <alignment horizontal="left" vertical="top" wrapText="1"/>
    </xf>
    <xf numFmtId="4" fontId="27" fillId="0" borderId="6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left" vertical="top" wrapText="1"/>
    </xf>
    <xf numFmtId="4" fontId="28" fillId="0" borderId="35" xfId="0" applyNumberFormat="1" applyFont="1" applyFill="1" applyBorder="1"/>
    <xf numFmtId="4" fontId="27" fillId="0" borderId="36" xfId="0" applyNumberFormat="1" applyFont="1" applyFill="1" applyBorder="1"/>
    <xf numFmtId="4" fontId="27" fillId="0" borderId="6" xfId="0" applyNumberFormat="1" applyFont="1" applyFill="1" applyBorder="1"/>
    <xf numFmtId="4" fontId="27" fillId="0" borderId="37" xfId="0" applyNumberFormat="1" applyFont="1" applyFill="1" applyBorder="1"/>
    <xf numFmtId="4" fontId="3" fillId="3" borderId="8" xfId="0" applyNumberFormat="1" applyFont="1" applyFill="1" applyBorder="1" applyAlignment="1">
      <alignment horizontal="center" wrapText="1"/>
    </xf>
    <xf numFmtId="4" fontId="3" fillId="3" borderId="19" xfId="0" applyNumberFormat="1" applyFont="1" applyFill="1" applyBorder="1" applyAlignment="1">
      <alignment horizontal="center" wrapText="1"/>
    </xf>
    <xf numFmtId="10" fontId="3" fillId="3" borderId="8" xfId="0" applyNumberFormat="1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wrapText="1"/>
    </xf>
    <xf numFmtId="9" fontId="3" fillId="3" borderId="8" xfId="0" applyNumberFormat="1" applyFont="1" applyFill="1" applyBorder="1" applyAlignment="1">
      <alignment horizontal="center" wrapText="1"/>
    </xf>
    <xf numFmtId="49" fontId="3" fillId="3" borderId="19" xfId="0" applyNumberFormat="1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top" wrapText="1"/>
    </xf>
    <xf numFmtId="4" fontId="3" fillId="3" borderId="11" xfId="0" applyNumberFormat="1" applyFont="1" applyFill="1" applyBorder="1" applyAlignment="1">
      <alignment horizontal="center" vertical="top" wrapText="1"/>
    </xf>
    <xf numFmtId="10" fontId="3" fillId="3" borderId="11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center"/>
    </xf>
    <xf numFmtId="10" fontId="3" fillId="3" borderId="8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top" wrapText="1"/>
    </xf>
    <xf numFmtId="10" fontId="2" fillId="4" borderId="8" xfId="0" applyNumberFormat="1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left" vertical="top" wrapText="1"/>
    </xf>
    <xf numFmtId="0" fontId="2" fillId="4" borderId="8" xfId="0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center" wrapText="1"/>
    </xf>
    <xf numFmtId="10" fontId="3" fillId="3" borderId="8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right" vertical="top" wrapText="1"/>
    </xf>
    <xf numFmtId="10" fontId="2" fillId="4" borderId="8" xfId="0" applyNumberFormat="1" applyFont="1" applyFill="1" applyBorder="1" applyAlignment="1">
      <alignment horizontal="center" vertical="center" wrapText="1"/>
    </xf>
    <xf numFmtId="10" fontId="3" fillId="4" borderId="8" xfId="0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2" fontId="3" fillId="4" borderId="8" xfId="0" applyNumberFormat="1" applyFont="1" applyFill="1" applyBorder="1" applyAlignment="1">
      <alignment horizontal="center" vertical="center"/>
    </xf>
    <xf numFmtId="10" fontId="3" fillId="4" borderId="8" xfId="0" applyNumberFormat="1" applyFont="1" applyFill="1" applyBorder="1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 wrapText="1"/>
    </xf>
    <xf numFmtId="4" fontId="3" fillId="4" borderId="19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top"/>
    </xf>
    <xf numFmtId="4" fontId="3" fillId="3" borderId="19" xfId="0" applyNumberFormat="1" applyFont="1" applyFill="1" applyBorder="1" applyAlignment="1">
      <alignment horizontal="center" vertical="top"/>
    </xf>
    <xf numFmtId="10" fontId="3" fillId="3" borderId="8" xfId="0" applyNumberFormat="1" applyFont="1" applyFill="1" applyBorder="1" applyAlignment="1">
      <alignment horizontal="center" vertical="top"/>
    </xf>
    <xf numFmtId="4" fontId="3" fillId="4" borderId="11" xfId="0" applyNumberFormat="1" applyFont="1" applyFill="1" applyBorder="1" applyAlignment="1">
      <alignment horizontal="center" vertical="center" wrapText="1"/>
    </xf>
    <xf numFmtId="4" fontId="3" fillId="4" borderId="21" xfId="0" applyNumberFormat="1" applyFont="1" applyFill="1" applyBorder="1" applyAlignment="1">
      <alignment horizontal="center" vertical="center" wrapText="1"/>
    </xf>
    <xf numFmtId="10" fontId="3" fillId="4" borderId="11" xfId="0" applyNumberFormat="1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center" vertical="top" wrapText="1"/>
    </xf>
    <xf numFmtId="4" fontId="3" fillId="4" borderId="15" xfId="0" applyNumberFormat="1" applyFont="1" applyFill="1" applyBorder="1" applyAlignment="1">
      <alignment horizontal="center" vertical="center" wrapText="1"/>
    </xf>
    <xf numFmtId="10" fontId="10" fillId="3" borderId="17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vertical="center" wrapText="1"/>
    </xf>
    <xf numFmtId="10" fontId="2" fillId="3" borderId="8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 wrapText="1"/>
    </xf>
    <xf numFmtId="4" fontId="2" fillId="3" borderId="8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top"/>
    </xf>
    <xf numFmtId="4" fontId="2" fillId="3" borderId="19" xfId="0" applyNumberFormat="1" applyFont="1" applyFill="1" applyBorder="1" applyAlignment="1">
      <alignment horizontal="center" vertical="center" wrapText="1"/>
    </xf>
    <xf numFmtId="4" fontId="3" fillId="3" borderId="11" xfId="0" applyNumberFormat="1" applyFont="1" applyFill="1" applyBorder="1" applyAlignment="1">
      <alignment horizontal="center" vertical="center" wrapText="1"/>
    </xf>
    <xf numFmtId="10" fontId="3" fillId="3" borderId="11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9" fontId="2" fillId="0" borderId="16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9" fontId="2" fillId="0" borderId="8" xfId="0" applyNumberFormat="1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horizontal="center" vertical="top" wrapText="1"/>
    </xf>
    <xf numFmtId="10" fontId="2" fillId="0" borderId="18" xfId="0" applyNumberFormat="1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10" fontId="2" fillId="0" borderId="19" xfId="0" applyNumberFormat="1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center" wrapText="1"/>
    </xf>
    <xf numFmtId="10" fontId="2" fillId="0" borderId="8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center" wrapText="1"/>
    </xf>
    <xf numFmtId="166" fontId="9" fillId="0" borderId="19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2" fontId="9" fillId="0" borderId="19" xfId="0" applyNumberFormat="1" applyFont="1" applyFill="1" applyBorder="1" applyAlignment="1">
      <alignment horizontal="center" vertical="center" wrapText="1"/>
    </xf>
    <xf numFmtId="10" fontId="9" fillId="0" borderId="17" xfId="0" applyNumberFormat="1" applyFont="1" applyFill="1" applyBorder="1" applyAlignment="1">
      <alignment horizontal="center" vertical="center" wrapText="1"/>
    </xf>
    <xf numFmtId="2" fontId="10" fillId="3" borderId="8" xfId="0" applyNumberFormat="1" applyFont="1" applyFill="1" applyBorder="1" applyAlignment="1">
      <alignment horizontal="center" vertical="center" wrapText="1"/>
    </xf>
    <xf numFmtId="2" fontId="10" fillId="3" borderId="19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3" fontId="2" fillId="0" borderId="11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16" fontId="2" fillId="0" borderId="8" xfId="0" applyNumberFormat="1" applyFont="1" applyFill="1" applyBorder="1" applyAlignment="1">
      <alignment horizontal="left" vertical="top" wrapText="1"/>
    </xf>
    <xf numFmtId="16" fontId="3" fillId="0" borderId="8" xfId="0" applyNumberFormat="1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4" fontId="30" fillId="0" borderId="8" xfId="0" applyNumberFormat="1" applyFont="1" applyFill="1" applyBorder="1" applyAlignment="1">
      <alignment horizontal="center" vertical="center"/>
    </xf>
    <xf numFmtId="4" fontId="3" fillId="0" borderId="6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right" vertical="center" wrapText="1"/>
    </xf>
    <xf numFmtId="0" fontId="0" fillId="0" borderId="8" xfId="0" applyBorder="1"/>
    <xf numFmtId="0" fontId="2" fillId="0" borderId="1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2" borderId="19" xfId="0" applyNumberFormat="1" applyFont="1" applyFill="1" applyBorder="1" applyAlignment="1">
      <alignment horizontal="center" vertical="center" wrapText="1"/>
    </xf>
    <xf numFmtId="10" fontId="2" fillId="2" borderId="8" xfId="0" applyNumberFormat="1" applyFont="1" applyFill="1" applyBorder="1" applyAlignment="1">
      <alignment horizontal="center" vertical="center" wrapText="1"/>
    </xf>
    <xf numFmtId="3" fontId="2" fillId="2" borderId="8" xfId="0" applyNumberFormat="1" applyFont="1" applyFill="1" applyBorder="1" applyAlignment="1">
      <alignment horizontal="center" vertical="top" wrapText="1"/>
    </xf>
    <xf numFmtId="10" fontId="2" fillId="2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/>
    </xf>
    <xf numFmtId="4" fontId="2" fillId="0" borderId="19" xfId="0" applyNumberFormat="1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right" wrapText="1"/>
    </xf>
    <xf numFmtId="4" fontId="2" fillId="0" borderId="15" xfId="0" applyNumberFormat="1" applyFont="1" applyFill="1" applyBorder="1" applyAlignment="1">
      <alignment horizontal="center" vertical="top"/>
    </xf>
    <xf numFmtId="4" fontId="2" fillId="0" borderId="16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vertical="top" wrapText="1"/>
    </xf>
    <xf numFmtId="0" fontId="29" fillId="0" borderId="18" xfId="0" applyFont="1" applyBorder="1" applyAlignment="1">
      <alignment vertical="top" wrapText="1"/>
    </xf>
    <xf numFmtId="0" fontId="29" fillId="0" borderId="19" xfId="0" applyFont="1" applyBorder="1" applyAlignment="1">
      <alignment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49" fontId="2" fillId="0" borderId="20" xfId="0" applyNumberFormat="1" applyFont="1" applyFill="1" applyBorder="1" applyAlignment="1">
      <alignment horizontal="center" vertical="top" wrapText="1"/>
    </xf>
    <xf numFmtId="49" fontId="2" fillId="0" borderId="22" xfId="0" applyNumberFormat="1" applyFont="1" applyFill="1" applyBorder="1" applyAlignment="1">
      <alignment horizontal="center" vertical="top" wrapText="1"/>
    </xf>
    <xf numFmtId="49" fontId="2" fillId="0" borderId="12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4" fontId="2" fillId="0" borderId="21" xfId="0" applyNumberFormat="1" applyFont="1" applyFill="1" applyBorder="1" applyAlignment="1">
      <alignment horizontal="center" vertical="top" wrapText="1"/>
    </xf>
    <xf numFmtId="4" fontId="2" fillId="0" borderId="23" xfId="0" applyNumberFormat="1" applyFont="1" applyFill="1" applyBorder="1" applyAlignment="1">
      <alignment horizontal="center" vertical="top" wrapText="1"/>
    </xf>
    <xf numFmtId="4" fontId="2" fillId="0" borderId="14" xfId="0" applyNumberFormat="1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5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10" fontId="2" fillId="0" borderId="2" xfId="0" applyNumberFormat="1" applyFont="1" applyFill="1" applyBorder="1" applyAlignment="1">
      <alignment horizontal="center" vertical="top" wrapText="1"/>
    </xf>
    <xf numFmtId="10" fontId="2" fillId="0" borderId="6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left" vertical="top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wrapText="1"/>
    </xf>
    <xf numFmtId="0" fontId="3" fillId="0" borderId="18" xfId="0" applyFont="1" applyFill="1" applyBorder="1" applyAlignment="1">
      <alignment horizontal="left" wrapText="1"/>
    </xf>
    <xf numFmtId="0" fontId="3" fillId="0" borderId="19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vertical="top"/>
    </xf>
    <xf numFmtId="0" fontId="0" fillId="0" borderId="15" xfId="0" applyFill="1" applyBorder="1"/>
    <xf numFmtId="0" fontId="0" fillId="0" borderId="16" xfId="0" applyFill="1" applyBorder="1"/>
    <xf numFmtId="49" fontId="2" fillId="0" borderId="15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2" borderId="21" xfId="0" applyNumberFormat="1" applyFont="1" applyFill="1" applyBorder="1" applyAlignment="1">
      <alignment horizontal="center" vertical="center" wrapText="1"/>
    </xf>
    <xf numFmtId="4" fontId="2" fillId="2" borderId="14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10" fontId="2" fillId="2" borderId="11" xfId="0" applyNumberFormat="1" applyFont="1" applyFill="1" applyBorder="1" applyAlignment="1">
      <alignment horizontal="center" vertical="center" wrapText="1"/>
    </xf>
    <xf numFmtId="10" fontId="2" fillId="2" borderId="16" xfId="0" applyNumberFormat="1" applyFont="1" applyFill="1" applyBorder="1" applyAlignment="1">
      <alignment horizontal="center" vertical="center" wrapText="1"/>
    </xf>
    <xf numFmtId="49" fontId="2" fillId="0" borderId="22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23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9" fontId="2" fillId="0" borderId="16" xfId="0" applyNumberFormat="1" applyFont="1" applyFill="1" applyBorder="1" applyAlignment="1">
      <alignment horizontal="center" vertical="top" wrapText="1"/>
    </xf>
    <xf numFmtId="4" fontId="2" fillId="0" borderId="11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left" vertical="top" wrapText="1"/>
    </xf>
    <xf numFmtId="0" fontId="2" fillId="0" borderId="19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right" wrapText="1"/>
    </xf>
    <xf numFmtId="0" fontId="3" fillId="3" borderId="19" xfId="0" applyFont="1" applyFill="1" applyBorder="1" applyAlignment="1">
      <alignment horizontal="right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0" fontId="3" fillId="3" borderId="17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top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3" fillId="0" borderId="17" xfId="0" applyNumberFormat="1" applyFont="1" applyFill="1" applyBorder="1" applyAlignment="1">
      <alignment horizontal="left" vertical="top" wrapText="1"/>
    </xf>
    <xf numFmtId="0" fontId="3" fillId="0" borderId="18" xfId="0" applyNumberFormat="1" applyFont="1" applyFill="1" applyBorder="1" applyAlignment="1">
      <alignment horizontal="left" vertical="top" wrapText="1"/>
    </xf>
    <xf numFmtId="0" fontId="3" fillId="0" borderId="19" xfId="0" applyNumberFormat="1" applyFont="1" applyFill="1" applyBorder="1" applyAlignment="1">
      <alignment horizontal="left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4" borderId="19" xfId="0" applyFont="1" applyFill="1" applyBorder="1" applyAlignment="1">
      <alignment horizontal="center" vertical="top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21" xfId="0" applyFont="1" applyFill="1" applyBorder="1" applyAlignment="1">
      <alignment horizontal="left" vertical="top" wrapText="1"/>
    </xf>
    <xf numFmtId="0" fontId="9" fillId="0" borderId="1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 wrapText="1"/>
    </xf>
    <xf numFmtId="2" fontId="2" fillId="0" borderId="16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11" fillId="0" borderId="2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0" fillId="0" borderId="15" xfId="0" applyBorder="1" applyAlignment="1"/>
    <xf numFmtId="0" fontId="0" fillId="0" borderId="16" xfId="0" applyBorder="1" applyAlignment="1"/>
    <xf numFmtId="166" fontId="9" fillId="0" borderId="11" xfId="0" applyNumberFormat="1" applyFont="1" applyFill="1" applyBorder="1" applyAlignment="1">
      <alignment horizontal="center" vertical="center" wrapText="1"/>
    </xf>
    <xf numFmtId="166" fontId="9" fillId="0" borderId="16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center" vertical="center" wrapText="1"/>
    </xf>
    <xf numFmtId="10" fontId="2" fillId="0" borderId="21" xfId="0" applyNumberFormat="1" applyFont="1" applyFill="1" applyBorder="1" applyAlignment="1">
      <alignment horizontal="center" vertical="center" wrapText="1"/>
    </xf>
    <xf numFmtId="10" fontId="2" fillId="0" borderId="23" xfId="0" applyNumberFormat="1" applyFont="1" applyFill="1" applyBorder="1" applyAlignment="1">
      <alignment horizontal="center" vertical="center" wrapText="1"/>
    </xf>
    <xf numFmtId="10" fontId="2" fillId="0" borderId="14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0" fontId="2" fillId="0" borderId="15" xfId="0" applyFont="1" applyFill="1" applyBorder="1" applyAlignment="1">
      <alignment horizontal="left" vertical="top"/>
    </xf>
    <xf numFmtId="4" fontId="2" fillId="0" borderId="0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4" fontId="2" fillId="0" borderId="17" xfId="0" applyNumberFormat="1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10" fontId="9" fillId="0" borderId="11" xfId="1" applyNumberFormat="1" applyFont="1" applyFill="1" applyBorder="1" applyAlignment="1">
      <alignment horizontal="center" vertical="center" wrapText="1"/>
    </xf>
    <xf numFmtId="10" fontId="9" fillId="0" borderId="16" xfId="1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center"/>
    </xf>
    <xf numFmtId="10" fontId="2" fillId="0" borderId="1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10" fontId="2" fillId="0" borderId="10" xfId="0" applyNumberFormat="1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top"/>
    </xf>
    <xf numFmtId="0" fontId="16" fillId="3" borderId="34" xfId="0" applyFont="1" applyFill="1" applyBorder="1" applyAlignment="1">
      <alignment horizontal="center" vertical="top"/>
    </xf>
    <xf numFmtId="0" fontId="16" fillId="3" borderId="31" xfId="0" applyFont="1" applyFill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16" fillId="0" borderId="25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1" fillId="0" borderId="0" xfId="0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7"/>
  <sheetViews>
    <sheetView tabSelected="1" view="pageBreakPreview" zoomScale="60" zoomScaleNormal="100" workbookViewId="0">
      <pane ySplit="8" topLeftCell="A402" activePane="bottomLeft" state="frozen"/>
      <selection pane="bottomLeft" activeCell="I66" sqref="I66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5" width="20.44140625" customWidth="1"/>
    <col min="6" max="6" width="14.5546875" customWidth="1"/>
    <col min="7" max="7" width="46.21875" customWidth="1"/>
    <col min="8" max="8" width="16.44140625" customWidth="1"/>
    <col min="9" max="9" width="18.109375" customWidth="1"/>
    <col min="10" max="10" width="17.44140625" customWidth="1"/>
    <col min="11" max="11" width="28.5546875" customWidth="1"/>
    <col min="13" max="13" width="11.6640625" bestFit="1" customWidth="1"/>
  </cols>
  <sheetData>
    <row r="1" spans="1:11" ht="15.6">
      <c r="A1" s="1"/>
      <c r="B1" s="2"/>
      <c r="C1" s="3"/>
      <c r="D1" s="4"/>
      <c r="E1" s="5"/>
      <c r="F1" s="2"/>
      <c r="G1" s="2"/>
      <c r="H1" s="449" t="s">
        <v>0</v>
      </c>
      <c r="I1" s="449"/>
      <c r="J1" s="449"/>
    </row>
    <row r="2" spans="1:11" ht="15.6">
      <c r="A2" s="6"/>
      <c r="B2" s="7"/>
      <c r="C2" s="8"/>
      <c r="D2" s="9"/>
      <c r="E2" s="10"/>
      <c r="F2" s="7"/>
      <c r="G2" s="11"/>
      <c r="H2" s="450" t="s">
        <v>1</v>
      </c>
      <c r="I2" s="450"/>
      <c r="J2" s="450"/>
      <c r="K2" s="12"/>
    </row>
    <row r="3" spans="1:11" ht="15.6">
      <c r="A3" s="6"/>
      <c r="B3" s="7"/>
      <c r="C3" s="8"/>
      <c r="D3" s="9"/>
      <c r="E3" s="10"/>
      <c r="F3" s="7"/>
      <c r="G3" s="7"/>
      <c r="H3" s="451" t="s">
        <v>2</v>
      </c>
      <c r="I3" s="451"/>
      <c r="J3" s="451"/>
      <c r="K3" s="12"/>
    </row>
    <row r="4" spans="1:11" ht="15.6">
      <c r="A4" s="6"/>
      <c r="B4" s="7"/>
      <c r="C4" s="8"/>
      <c r="D4" s="9"/>
      <c r="E4" s="10"/>
      <c r="F4" s="7"/>
      <c r="G4" s="7"/>
      <c r="H4" s="452" t="s">
        <v>3</v>
      </c>
      <c r="I4" s="452"/>
      <c r="J4" s="452"/>
      <c r="K4" s="12"/>
    </row>
    <row r="5" spans="1:11" ht="15.6">
      <c r="A5" s="6"/>
      <c r="B5" s="7"/>
      <c r="C5" s="8"/>
      <c r="D5" s="9"/>
      <c r="E5" s="10"/>
      <c r="F5" s="7"/>
      <c r="G5" s="6"/>
      <c r="H5" s="7"/>
      <c r="I5" s="7"/>
      <c r="J5" s="13"/>
      <c r="K5" s="12"/>
    </row>
    <row r="6" spans="1:11" ht="16.2" thickBot="1">
      <c r="A6" s="453" t="s">
        <v>551</v>
      </c>
      <c r="B6" s="453"/>
      <c r="C6" s="453"/>
      <c r="D6" s="453"/>
      <c r="E6" s="453"/>
      <c r="F6" s="453"/>
      <c r="G6" s="453"/>
      <c r="H6" s="453"/>
      <c r="I6" s="453"/>
      <c r="J6" s="453"/>
      <c r="K6" s="453"/>
    </row>
    <row r="7" spans="1:11" ht="15.6">
      <c r="A7" s="454" t="s">
        <v>4</v>
      </c>
      <c r="B7" s="456" t="s">
        <v>5</v>
      </c>
      <c r="C7" s="458" t="s">
        <v>6</v>
      </c>
      <c r="D7" s="456" t="s">
        <v>7</v>
      </c>
      <c r="E7" s="456"/>
      <c r="F7" s="460" t="s">
        <v>8</v>
      </c>
      <c r="G7" s="456" t="s">
        <v>9</v>
      </c>
      <c r="H7" s="456"/>
      <c r="I7" s="456"/>
      <c r="J7" s="456"/>
      <c r="K7" s="462"/>
    </row>
    <row r="8" spans="1:11" ht="47.4" thickBot="1">
      <c r="A8" s="455"/>
      <c r="B8" s="457"/>
      <c r="C8" s="459"/>
      <c r="D8" s="305" t="s">
        <v>465</v>
      </c>
      <c r="E8" s="15" t="s">
        <v>10</v>
      </c>
      <c r="F8" s="461"/>
      <c r="G8" s="16" t="s">
        <v>11</v>
      </c>
      <c r="H8" s="306" t="s">
        <v>466</v>
      </c>
      <c r="I8" s="16" t="s">
        <v>12</v>
      </c>
      <c r="J8" s="16" t="s">
        <v>13</v>
      </c>
      <c r="K8" s="14" t="s">
        <v>14</v>
      </c>
    </row>
    <row r="9" spans="1:11" s="12" customFormat="1" ht="15.6">
      <c r="A9" s="407">
        <v>1</v>
      </c>
      <c r="B9" s="408" t="s">
        <v>494</v>
      </c>
      <c r="C9" s="577" t="s">
        <v>15</v>
      </c>
      <c r="D9" s="468">
        <v>11143.62</v>
      </c>
      <c r="E9" s="578">
        <v>3274.99</v>
      </c>
      <c r="F9" s="579">
        <f>E9/D9</f>
        <v>0.29388923886492896</v>
      </c>
      <c r="G9" s="411" t="s">
        <v>16</v>
      </c>
      <c r="H9" s="412"/>
      <c r="I9" s="412"/>
      <c r="J9" s="412"/>
      <c r="K9" s="413"/>
    </row>
    <row r="10" spans="1:11" s="12" customFormat="1" ht="37.799999999999997" customHeight="1">
      <c r="A10" s="407"/>
      <c r="B10" s="409"/>
      <c r="C10" s="479"/>
      <c r="D10" s="484"/>
      <c r="E10" s="484"/>
      <c r="F10" s="487"/>
      <c r="G10" s="294" t="s">
        <v>17</v>
      </c>
      <c r="H10" s="18">
        <v>5000</v>
      </c>
      <c r="I10" s="18">
        <v>0</v>
      </c>
      <c r="J10" s="32">
        <f t="shared" ref="J10:J15" si="0">I10/H10</f>
        <v>0</v>
      </c>
      <c r="K10" s="291" t="s">
        <v>440</v>
      </c>
    </row>
    <row r="11" spans="1:11" s="12" customFormat="1" ht="48.6" customHeight="1">
      <c r="A11" s="407"/>
      <c r="B11" s="409"/>
      <c r="C11" s="479"/>
      <c r="D11" s="484"/>
      <c r="E11" s="484"/>
      <c r="F11" s="487"/>
      <c r="G11" s="19" t="s">
        <v>417</v>
      </c>
      <c r="H11" s="139">
        <v>3000</v>
      </c>
      <c r="I11" s="18">
        <v>1000</v>
      </c>
      <c r="J11" s="32">
        <f>I11/H11</f>
        <v>0.33333333333333331</v>
      </c>
      <c r="K11" s="292" t="s">
        <v>440</v>
      </c>
    </row>
    <row r="12" spans="1:11" s="12" customFormat="1" ht="48.6" customHeight="1">
      <c r="A12" s="407"/>
      <c r="B12" s="409"/>
      <c r="C12" s="479"/>
      <c r="D12" s="484"/>
      <c r="E12" s="484"/>
      <c r="F12" s="487"/>
      <c r="G12" s="19" t="s">
        <v>518</v>
      </c>
      <c r="H12" s="291">
        <v>300</v>
      </c>
      <c r="I12" s="18">
        <v>450</v>
      </c>
      <c r="J12" s="32">
        <f>I12/H12</f>
        <v>1.5</v>
      </c>
      <c r="K12" s="292"/>
    </row>
    <row r="13" spans="1:11" s="12" customFormat="1" ht="48.6" customHeight="1">
      <c r="A13" s="407"/>
      <c r="B13" s="409"/>
      <c r="C13" s="479"/>
      <c r="D13" s="484"/>
      <c r="E13" s="484"/>
      <c r="F13" s="487"/>
      <c r="G13" s="19" t="s">
        <v>441</v>
      </c>
      <c r="H13" s="295">
        <v>2000</v>
      </c>
      <c r="I13" s="18">
        <v>1835</v>
      </c>
      <c r="J13" s="32">
        <f>I13/H13</f>
        <v>0.91749999999999998</v>
      </c>
      <c r="K13" s="380" t="s">
        <v>519</v>
      </c>
    </row>
    <row r="14" spans="1:11" s="12" customFormat="1" ht="48.6" customHeight="1">
      <c r="A14" s="407"/>
      <c r="B14" s="409"/>
      <c r="C14" s="483"/>
      <c r="D14" s="469"/>
      <c r="E14" s="469"/>
      <c r="F14" s="418"/>
      <c r="G14" s="19" t="s">
        <v>442</v>
      </c>
      <c r="H14" s="295">
        <v>1</v>
      </c>
      <c r="I14" s="18">
        <v>0</v>
      </c>
      <c r="J14" s="32">
        <f t="shared" si="0"/>
        <v>0</v>
      </c>
      <c r="K14" s="293"/>
    </row>
    <row r="15" spans="1:11" s="12" customFormat="1" ht="52.8" customHeight="1">
      <c r="A15" s="407"/>
      <c r="B15" s="409"/>
      <c r="C15" s="482" t="s">
        <v>65</v>
      </c>
      <c r="D15" s="468">
        <v>4000</v>
      </c>
      <c r="E15" s="468">
        <v>0</v>
      </c>
      <c r="F15" s="417">
        <f>E15/D15</f>
        <v>0</v>
      </c>
      <c r="G15" s="19" t="s">
        <v>443</v>
      </c>
      <c r="H15" s="139">
        <v>1</v>
      </c>
      <c r="I15" s="18">
        <v>0</v>
      </c>
      <c r="J15" s="32">
        <f t="shared" si="0"/>
        <v>0</v>
      </c>
      <c r="K15" s="292"/>
    </row>
    <row r="16" spans="1:11" s="12" customFormat="1" ht="37.200000000000003" customHeight="1">
      <c r="A16" s="407"/>
      <c r="B16" s="409"/>
      <c r="C16" s="479"/>
      <c r="D16" s="484"/>
      <c r="E16" s="484"/>
      <c r="F16" s="487"/>
      <c r="G16" s="414" t="s">
        <v>18</v>
      </c>
      <c r="H16" s="415"/>
      <c r="I16" s="415"/>
      <c r="J16" s="415"/>
      <c r="K16" s="416"/>
    </row>
    <row r="17" spans="1:14" s="12" customFormat="1" ht="78">
      <c r="A17" s="407"/>
      <c r="B17" s="409"/>
      <c r="C17" s="479"/>
      <c r="D17" s="484"/>
      <c r="E17" s="484"/>
      <c r="F17" s="487"/>
      <c r="G17" s="17" t="s">
        <v>19</v>
      </c>
      <c r="H17" s="139">
        <v>10</v>
      </c>
      <c r="I17" s="139">
        <v>17</v>
      </c>
      <c r="J17" s="142">
        <f>I17/H17</f>
        <v>1.7</v>
      </c>
      <c r="K17" s="291"/>
    </row>
    <row r="18" spans="1:14" s="12" customFormat="1" ht="40.200000000000003" customHeight="1">
      <c r="A18" s="407"/>
      <c r="B18" s="409"/>
      <c r="C18" s="479"/>
      <c r="D18" s="484"/>
      <c r="E18" s="484"/>
      <c r="F18" s="487"/>
      <c r="G18" s="414" t="s">
        <v>20</v>
      </c>
      <c r="H18" s="415"/>
      <c r="I18" s="415"/>
      <c r="J18" s="415"/>
      <c r="K18" s="416"/>
    </row>
    <row r="19" spans="1:14" s="12" customFormat="1" ht="31.2">
      <c r="A19" s="407"/>
      <c r="B19" s="410"/>
      <c r="C19" s="483"/>
      <c r="D19" s="469"/>
      <c r="E19" s="469"/>
      <c r="F19" s="418"/>
      <c r="G19" s="19" t="s">
        <v>21</v>
      </c>
      <c r="H19" s="139">
        <v>4</v>
      </c>
      <c r="I19" s="139">
        <v>3</v>
      </c>
      <c r="J19" s="142">
        <f>I19/H19</f>
        <v>0.75</v>
      </c>
      <c r="K19" s="382" t="s">
        <v>519</v>
      </c>
    </row>
    <row r="20" spans="1:14" s="12" customFormat="1" ht="15.6">
      <c r="A20" s="20"/>
      <c r="B20" s="428" t="s">
        <v>22</v>
      </c>
      <c r="C20" s="428"/>
      <c r="D20" s="239">
        <f>D9+D15</f>
        <v>15143.62</v>
      </c>
      <c r="E20" s="240">
        <f>E9+E15</f>
        <v>3274.99</v>
      </c>
      <c r="F20" s="241">
        <f>F9+F15</f>
        <v>0.29388923886492896</v>
      </c>
      <c r="G20" s="242" t="s">
        <v>23</v>
      </c>
      <c r="H20" s="243"/>
      <c r="I20" s="243"/>
      <c r="J20" s="243"/>
      <c r="K20" s="244"/>
      <c r="M20" s="226"/>
      <c r="N20" s="226"/>
    </row>
    <row r="21" spans="1:14" s="12" customFormat="1" ht="39" customHeight="1">
      <c r="A21" s="463">
        <v>2</v>
      </c>
      <c r="B21" s="465" t="s">
        <v>495</v>
      </c>
      <c r="C21" s="466" t="s">
        <v>15</v>
      </c>
      <c r="D21" s="468">
        <v>98592.12</v>
      </c>
      <c r="E21" s="468">
        <v>45258.6</v>
      </c>
      <c r="F21" s="417">
        <f>E21/D21</f>
        <v>0.45904885704861609</v>
      </c>
      <c r="G21" s="419" t="s">
        <v>24</v>
      </c>
      <c r="H21" s="420"/>
      <c r="I21" s="420"/>
      <c r="J21" s="420"/>
      <c r="K21" s="421"/>
      <c r="M21" s="226"/>
      <c r="N21" s="226"/>
    </row>
    <row r="22" spans="1:14" s="12" customFormat="1" ht="62.4">
      <c r="A22" s="464"/>
      <c r="B22" s="409"/>
      <c r="C22" s="467"/>
      <c r="D22" s="469"/>
      <c r="E22" s="469"/>
      <c r="F22" s="418"/>
      <c r="G22" s="397" t="s">
        <v>25</v>
      </c>
      <c r="H22" s="395">
        <v>174062.5</v>
      </c>
      <c r="I22" s="395">
        <v>174063</v>
      </c>
      <c r="J22" s="32">
        <f>I22/H22</f>
        <v>1.0000028725314183</v>
      </c>
      <c r="K22" s="394" t="s">
        <v>490</v>
      </c>
      <c r="M22" s="227"/>
      <c r="N22" s="226"/>
    </row>
    <row r="23" spans="1:14" s="12" customFormat="1" ht="62.4">
      <c r="A23" s="464"/>
      <c r="B23" s="409"/>
      <c r="C23" s="25" t="s">
        <v>26</v>
      </c>
      <c r="D23" s="398">
        <v>5479.8</v>
      </c>
      <c r="E23" s="398">
        <v>0</v>
      </c>
      <c r="F23" s="27">
        <f>E23/D23</f>
        <v>0</v>
      </c>
      <c r="G23" s="397" t="s">
        <v>27</v>
      </c>
      <c r="H23" s="18">
        <v>384325</v>
      </c>
      <c r="I23" s="18">
        <v>384325</v>
      </c>
      <c r="J23" s="142">
        <f t="shared" ref="J23:J52" si="1">I23/H23</f>
        <v>1</v>
      </c>
      <c r="K23" s="394" t="s">
        <v>490</v>
      </c>
      <c r="M23" s="226"/>
      <c r="N23" s="226"/>
    </row>
    <row r="24" spans="1:14" s="12" customFormat="1" ht="46.8">
      <c r="A24" s="464"/>
      <c r="B24" s="409"/>
      <c r="C24" s="25" t="s">
        <v>28</v>
      </c>
      <c r="D24" s="398">
        <f>'[1]Касса на 01.04.'!E19</f>
        <v>0</v>
      </c>
      <c r="E24" s="402">
        <v>0</v>
      </c>
      <c r="F24" s="27">
        <v>0</v>
      </c>
      <c r="G24" s="397" t="s">
        <v>29</v>
      </c>
      <c r="H24" s="18">
        <v>1138182</v>
      </c>
      <c r="I24" s="18">
        <v>873150</v>
      </c>
      <c r="J24" s="142">
        <f>I24/H24</f>
        <v>0.76714444614305977</v>
      </c>
      <c r="K24" s="394" t="s">
        <v>491</v>
      </c>
    </row>
    <row r="25" spans="1:14" s="12" customFormat="1" ht="62.4">
      <c r="A25" s="464"/>
      <c r="B25" s="409"/>
      <c r="C25" s="28"/>
      <c r="D25" s="29"/>
      <c r="E25" s="143"/>
      <c r="F25" s="27"/>
      <c r="G25" s="397" t="s">
        <v>30</v>
      </c>
      <c r="H25" s="18">
        <v>400</v>
      </c>
      <c r="I25" s="18">
        <v>230</v>
      </c>
      <c r="J25" s="142">
        <f>I25/H25</f>
        <v>0.57499999999999996</v>
      </c>
      <c r="K25" s="394" t="s">
        <v>490</v>
      </c>
    </row>
    <row r="26" spans="1:14" s="12" customFormat="1" ht="31.2">
      <c r="A26" s="464"/>
      <c r="B26" s="409"/>
      <c r="C26" s="432"/>
      <c r="D26" s="431"/>
      <c r="E26" s="431"/>
      <c r="F26" s="446"/>
      <c r="G26" s="397" t="s">
        <v>31</v>
      </c>
      <c r="H26" s="18">
        <v>5000</v>
      </c>
      <c r="I26" s="18">
        <v>5000</v>
      </c>
      <c r="J26" s="142">
        <f>I26/H26</f>
        <v>1</v>
      </c>
      <c r="K26" s="394"/>
    </row>
    <row r="27" spans="1:14" s="12" customFormat="1" ht="78" customHeight="1">
      <c r="A27" s="464"/>
      <c r="B27" s="409"/>
      <c r="C27" s="433"/>
      <c r="D27" s="429"/>
      <c r="E27" s="429"/>
      <c r="F27" s="447"/>
      <c r="G27" s="397" t="s">
        <v>32</v>
      </c>
      <c r="H27" s="18">
        <v>1</v>
      </c>
      <c r="I27" s="18">
        <v>1</v>
      </c>
      <c r="J27" s="142">
        <f>I27/H27</f>
        <v>1</v>
      </c>
      <c r="K27" s="394"/>
    </row>
    <row r="28" spans="1:14" s="12" customFormat="1" ht="46.8">
      <c r="A28" s="464"/>
      <c r="B28" s="409"/>
      <c r="C28" s="433"/>
      <c r="D28" s="429"/>
      <c r="E28" s="429"/>
      <c r="F28" s="30"/>
      <c r="G28" s="397" t="s">
        <v>33</v>
      </c>
      <c r="H28" s="145">
        <v>180</v>
      </c>
      <c r="I28" s="18">
        <v>0</v>
      </c>
      <c r="J28" s="142">
        <f t="shared" ref="J28:J29" si="2">I28/H28</f>
        <v>0</v>
      </c>
      <c r="K28" s="394" t="s">
        <v>491</v>
      </c>
    </row>
    <row r="29" spans="1:14" s="12" customFormat="1" ht="46.8">
      <c r="A29" s="464"/>
      <c r="B29" s="409"/>
      <c r="C29" s="433"/>
      <c r="D29" s="429"/>
      <c r="E29" s="429"/>
      <c r="F29" s="30"/>
      <c r="G29" s="397" t="s">
        <v>34</v>
      </c>
      <c r="H29" s="18">
        <v>150</v>
      </c>
      <c r="I29" s="18">
        <v>0</v>
      </c>
      <c r="J29" s="142">
        <f t="shared" si="2"/>
        <v>0</v>
      </c>
      <c r="K29" s="394" t="s">
        <v>491</v>
      </c>
    </row>
    <row r="30" spans="1:14" s="12" customFormat="1" ht="98.4" customHeight="1">
      <c r="A30" s="464"/>
      <c r="B30" s="409"/>
      <c r="C30" s="433"/>
      <c r="D30" s="429"/>
      <c r="E30" s="429"/>
      <c r="F30" s="30"/>
      <c r="G30" s="397" t="s">
        <v>35</v>
      </c>
      <c r="H30" s="18">
        <v>2</v>
      </c>
      <c r="I30" s="18">
        <v>1</v>
      </c>
      <c r="J30" s="142">
        <f>I30/H30</f>
        <v>0.5</v>
      </c>
      <c r="K30" s="394" t="s">
        <v>440</v>
      </c>
    </row>
    <row r="31" spans="1:14" s="12" customFormat="1" ht="31.2">
      <c r="A31" s="464"/>
      <c r="B31" s="409"/>
      <c r="C31" s="433"/>
      <c r="D31" s="429"/>
      <c r="E31" s="429"/>
      <c r="F31" s="30"/>
      <c r="G31" s="397" t="s">
        <v>36</v>
      </c>
      <c r="H31" s="18">
        <v>1</v>
      </c>
      <c r="I31" s="18">
        <v>1</v>
      </c>
      <c r="J31" s="142">
        <f>I31/H31</f>
        <v>1</v>
      </c>
      <c r="K31" s="394"/>
    </row>
    <row r="32" spans="1:14" s="12" customFormat="1" ht="31.2">
      <c r="A32" s="464"/>
      <c r="B32" s="409"/>
      <c r="C32" s="433"/>
      <c r="D32" s="429"/>
      <c r="E32" s="429"/>
      <c r="F32" s="30"/>
      <c r="G32" s="397" t="s">
        <v>37</v>
      </c>
      <c r="H32" s="18">
        <v>0</v>
      </c>
      <c r="I32" s="18">
        <v>0</v>
      </c>
      <c r="J32" s="142">
        <v>0</v>
      </c>
      <c r="K32" s="394"/>
    </row>
    <row r="33" spans="1:11" s="12" customFormat="1" ht="63.6" customHeight="1">
      <c r="A33" s="464"/>
      <c r="B33" s="409"/>
      <c r="C33" s="433"/>
      <c r="D33" s="429"/>
      <c r="E33" s="429"/>
      <c r="F33" s="30"/>
      <c r="G33" s="397" t="s">
        <v>38</v>
      </c>
      <c r="H33" s="18">
        <v>10</v>
      </c>
      <c r="I33" s="18">
        <v>0</v>
      </c>
      <c r="J33" s="142">
        <f>I33/H33</f>
        <v>0</v>
      </c>
      <c r="K33" s="394" t="s">
        <v>491</v>
      </c>
    </row>
    <row r="34" spans="1:11" s="12" customFormat="1" ht="46.8">
      <c r="A34" s="464"/>
      <c r="B34" s="409"/>
      <c r="C34" s="433"/>
      <c r="D34" s="429"/>
      <c r="E34" s="147"/>
      <c r="F34" s="30"/>
      <c r="G34" s="397" t="s">
        <v>39</v>
      </c>
      <c r="H34" s="18">
        <v>2</v>
      </c>
      <c r="I34" s="18">
        <v>1</v>
      </c>
      <c r="J34" s="142">
        <f>I34/H34</f>
        <v>0.5</v>
      </c>
      <c r="K34" s="394" t="s">
        <v>553</v>
      </c>
    </row>
    <row r="35" spans="1:11" s="12" customFormat="1" ht="29.4" customHeight="1">
      <c r="A35" s="464"/>
      <c r="B35" s="409"/>
      <c r="C35" s="433"/>
      <c r="D35" s="144"/>
      <c r="E35" s="147"/>
      <c r="F35" s="30"/>
      <c r="G35" s="414" t="s">
        <v>40</v>
      </c>
      <c r="H35" s="415"/>
      <c r="I35" s="415"/>
      <c r="J35" s="415"/>
      <c r="K35" s="416"/>
    </row>
    <row r="36" spans="1:11" s="12" customFormat="1" ht="78">
      <c r="A36" s="464"/>
      <c r="B36" s="409"/>
      <c r="C36" s="433"/>
      <c r="D36" s="144"/>
      <c r="E36" s="147"/>
      <c r="F36" s="30"/>
      <c r="G36" s="397" t="s">
        <v>41</v>
      </c>
      <c r="H36" s="18">
        <v>0</v>
      </c>
      <c r="I36" s="18">
        <v>0</v>
      </c>
      <c r="J36" s="142">
        <v>0</v>
      </c>
      <c r="K36" s="394"/>
    </row>
    <row r="37" spans="1:11" s="12" customFormat="1" ht="46.8">
      <c r="A37" s="464"/>
      <c r="B37" s="409"/>
      <c r="C37" s="433"/>
      <c r="D37" s="144"/>
      <c r="E37" s="147"/>
      <c r="F37" s="30"/>
      <c r="G37" s="397" t="s">
        <v>42</v>
      </c>
      <c r="H37" s="145">
        <v>1000</v>
      </c>
      <c r="I37" s="145">
        <v>0</v>
      </c>
      <c r="J37" s="142">
        <f>I37/H37</f>
        <v>0</v>
      </c>
      <c r="K37" s="394" t="s">
        <v>491</v>
      </c>
    </row>
    <row r="38" spans="1:11" s="12" customFormat="1" ht="54.6" customHeight="1">
      <c r="A38" s="464"/>
      <c r="B38" s="409"/>
      <c r="C38" s="146"/>
      <c r="D38" s="429"/>
      <c r="E38" s="147"/>
      <c r="F38" s="30"/>
      <c r="G38" s="397" t="s">
        <v>43</v>
      </c>
      <c r="H38" s="18">
        <v>2</v>
      </c>
      <c r="I38" s="18">
        <v>1</v>
      </c>
      <c r="J38" s="142">
        <f>I38/H38</f>
        <v>0.5</v>
      </c>
      <c r="K38" s="394" t="s">
        <v>491</v>
      </c>
    </row>
    <row r="39" spans="1:11" s="12" customFormat="1" ht="84.6" customHeight="1">
      <c r="A39" s="464"/>
      <c r="B39" s="409"/>
      <c r="C39" s="146"/>
      <c r="D39" s="429"/>
      <c r="E39" s="147"/>
      <c r="F39" s="30"/>
      <c r="G39" s="397" t="s">
        <v>493</v>
      </c>
      <c r="H39" s="18">
        <v>120</v>
      </c>
      <c r="I39" s="18">
        <v>0</v>
      </c>
      <c r="J39" s="32">
        <f>I39/H39</f>
        <v>0</v>
      </c>
      <c r="K39" s="394" t="s">
        <v>492</v>
      </c>
    </row>
    <row r="40" spans="1:11" s="12" customFormat="1" ht="34.200000000000003" customHeight="1">
      <c r="A40" s="464"/>
      <c r="B40" s="409"/>
      <c r="C40" s="146"/>
      <c r="D40" s="429"/>
      <c r="E40" s="147"/>
      <c r="F40" s="30"/>
      <c r="G40" s="414" t="s">
        <v>44</v>
      </c>
      <c r="H40" s="415"/>
      <c r="I40" s="415"/>
      <c r="J40" s="415"/>
      <c r="K40" s="416"/>
    </row>
    <row r="41" spans="1:11" s="12" customFormat="1" ht="62.4">
      <c r="A41" s="464"/>
      <c r="B41" s="409"/>
      <c r="C41" s="146"/>
      <c r="D41" s="429"/>
      <c r="E41" s="147"/>
      <c r="F41" s="30"/>
      <c r="G41" s="397" t="s">
        <v>45</v>
      </c>
      <c r="H41" s="18">
        <v>450</v>
      </c>
      <c r="I41" s="18">
        <v>450</v>
      </c>
      <c r="J41" s="142">
        <f>I41/H41</f>
        <v>1</v>
      </c>
      <c r="K41" s="394" t="s">
        <v>490</v>
      </c>
    </row>
    <row r="42" spans="1:11" s="12" customFormat="1" ht="54.6" customHeight="1">
      <c r="A42" s="464"/>
      <c r="B42" s="409"/>
      <c r="C42" s="146"/>
      <c r="D42" s="144"/>
      <c r="E42" s="147"/>
      <c r="F42" s="30"/>
      <c r="G42" s="397" t="s">
        <v>46</v>
      </c>
      <c r="H42" s="148">
        <v>187.3</v>
      </c>
      <c r="I42" s="31">
        <v>187.3</v>
      </c>
      <c r="J42" s="142">
        <f>I42/H42</f>
        <v>1</v>
      </c>
      <c r="K42" s="394" t="s">
        <v>490</v>
      </c>
    </row>
    <row r="43" spans="1:11" s="12" customFormat="1" ht="62.4">
      <c r="A43" s="464"/>
      <c r="B43" s="409"/>
      <c r="C43" s="146"/>
      <c r="D43" s="144"/>
      <c r="E43" s="147"/>
      <c r="F43" s="30"/>
      <c r="G43" s="397" t="s">
        <v>47</v>
      </c>
      <c r="H43" s="404">
        <v>5400</v>
      </c>
      <c r="I43" s="404">
        <v>5400</v>
      </c>
      <c r="J43" s="142">
        <f>I43/H43</f>
        <v>1</v>
      </c>
      <c r="K43" s="394" t="s">
        <v>490</v>
      </c>
    </row>
    <row r="44" spans="1:11" s="12" customFormat="1" ht="37.799999999999997" customHeight="1">
      <c r="A44" s="464"/>
      <c r="B44" s="409"/>
      <c r="C44" s="146"/>
      <c r="D44" s="144"/>
      <c r="E44" s="147"/>
      <c r="F44" s="30"/>
      <c r="G44" s="414" t="s">
        <v>48</v>
      </c>
      <c r="H44" s="415"/>
      <c r="I44" s="415"/>
      <c r="J44" s="415"/>
      <c r="K44" s="416"/>
    </row>
    <row r="45" spans="1:11" s="12" customFormat="1" ht="52.8" customHeight="1">
      <c r="A45" s="464"/>
      <c r="B45" s="409"/>
      <c r="C45" s="146"/>
      <c r="D45" s="144"/>
      <c r="E45" s="147"/>
      <c r="F45" s="30"/>
      <c r="G45" s="397" t="s">
        <v>49</v>
      </c>
      <c r="H45" s="18">
        <v>393112</v>
      </c>
      <c r="I45" s="18">
        <v>393112</v>
      </c>
      <c r="J45" s="142">
        <f t="shared" si="1"/>
        <v>1</v>
      </c>
      <c r="K45" s="394" t="s">
        <v>490</v>
      </c>
    </row>
    <row r="46" spans="1:11" s="12" customFormat="1" ht="62.4">
      <c r="A46" s="464"/>
      <c r="B46" s="409"/>
      <c r="C46" s="146"/>
      <c r="D46" s="144"/>
      <c r="E46" s="147"/>
      <c r="F46" s="30"/>
      <c r="G46" s="397" t="s">
        <v>50</v>
      </c>
      <c r="H46" s="394">
        <v>100</v>
      </c>
      <c r="I46" s="149">
        <v>100</v>
      </c>
      <c r="J46" s="142">
        <f t="shared" si="1"/>
        <v>1</v>
      </c>
      <c r="K46" s="394" t="s">
        <v>490</v>
      </c>
    </row>
    <row r="47" spans="1:11" s="12" customFormat="1" ht="62.4">
      <c r="A47" s="464"/>
      <c r="B47" s="409"/>
      <c r="C47" s="146"/>
      <c r="D47" s="144"/>
      <c r="E47" s="147"/>
      <c r="F47" s="30"/>
      <c r="G47" s="397" t="s">
        <v>51</v>
      </c>
      <c r="H47" s="394">
        <v>100</v>
      </c>
      <c r="I47" s="149">
        <v>100</v>
      </c>
      <c r="J47" s="142">
        <f t="shared" si="1"/>
        <v>1</v>
      </c>
      <c r="K47" s="394" t="s">
        <v>490</v>
      </c>
    </row>
    <row r="48" spans="1:11" s="12" customFormat="1" ht="62.4">
      <c r="A48" s="464"/>
      <c r="B48" s="409"/>
      <c r="C48" s="146"/>
      <c r="D48" s="144"/>
      <c r="E48" s="147"/>
      <c r="F48" s="30"/>
      <c r="G48" s="397" t="s">
        <v>52</v>
      </c>
      <c r="H48" s="394">
        <v>100</v>
      </c>
      <c r="I48" s="149">
        <v>100</v>
      </c>
      <c r="J48" s="142">
        <f t="shared" si="1"/>
        <v>1</v>
      </c>
      <c r="K48" s="394" t="s">
        <v>490</v>
      </c>
    </row>
    <row r="49" spans="1:11" s="12" customFormat="1" ht="62.4">
      <c r="A49" s="464"/>
      <c r="B49" s="409"/>
      <c r="C49" s="146"/>
      <c r="D49" s="144"/>
      <c r="E49" s="147"/>
      <c r="F49" s="30"/>
      <c r="G49" s="397" t="s">
        <v>53</v>
      </c>
      <c r="H49" s="394">
        <v>100</v>
      </c>
      <c r="I49" s="149">
        <v>100</v>
      </c>
      <c r="J49" s="142">
        <f t="shared" si="1"/>
        <v>1</v>
      </c>
      <c r="K49" s="394" t="s">
        <v>490</v>
      </c>
    </row>
    <row r="50" spans="1:11" s="12" customFormat="1" ht="62.4">
      <c r="A50" s="464"/>
      <c r="B50" s="409"/>
      <c r="C50" s="146"/>
      <c r="D50" s="144"/>
      <c r="E50" s="147"/>
      <c r="F50" s="30"/>
      <c r="G50" s="397" t="s">
        <v>54</v>
      </c>
      <c r="H50" s="394">
        <v>100</v>
      </c>
      <c r="I50" s="149">
        <v>100</v>
      </c>
      <c r="J50" s="142">
        <f t="shared" si="1"/>
        <v>1</v>
      </c>
      <c r="K50" s="394" t="s">
        <v>490</v>
      </c>
    </row>
    <row r="51" spans="1:11" s="12" customFormat="1" ht="62.4">
      <c r="A51" s="464"/>
      <c r="B51" s="409"/>
      <c r="C51" s="146"/>
      <c r="D51" s="144"/>
      <c r="E51" s="147"/>
      <c r="F51" s="30"/>
      <c r="G51" s="397" t="s">
        <v>55</v>
      </c>
      <c r="H51" s="394">
        <v>100</v>
      </c>
      <c r="I51" s="149">
        <v>100</v>
      </c>
      <c r="J51" s="142">
        <f t="shared" si="1"/>
        <v>1</v>
      </c>
      <c r="K51" s="394" t="s">
        <v>490</v>
      </c>
    </row>
    <row r="52" spans="1:11" s="12" customFormat="1" ht="62.4">
      <c r="A52" s="464"/>
      <c r="B52" s="409"/>
      <c r="C52" s="146"/>
      <c r="D52" s="144"/>
      <c r="E52" s="147"/>
      <c r="F52" s="30"/>
      <c r="G52" s="397" t="s">
        <v>56</v>
      </c>
      <c r="H52" s="18">
        <v>1380</v>
      </c>
      <c r="I52" s="149">
        <v>1380</v>
      </c>
      <c r="J52" s="142">
        <f t="shared" si="1"/>
        <v>1</v>
      </c>
      <c r="K52" s="394" t="s">
        <v>490</v>
      </c>
    </row>
    <row r="53" spans="1:11" s="12" customFormat="1" ht="45.6" customHeight="1">
      <c r="A53" s="464"/>
      <c r="B53" s="409"/>
      <c r="C53" s="146"/>
      <c r="D53" s="144"/>
      <c r="E53" s="147"/>
      <c r="F53" s="30"/>
      <c r="G53" s="414" t="s">
        <v>57</v>
      </c>
      <c r="H53" s="415"/>
      <c r="I53" s="415"/>
      <c r="J53" s="415"/>
      <c r="K53" s="416"/>
    </row>
    <row r="54" spans="1:11" s="12" customFormat="1" ht="62.4">
      <c r="A54" s="464"/>
      <c r="B54" s="409"/>
      <c r="C54" s="146"/>
      <c r="D54" s="429"/>
      <c r="E54" s="147"/>
      <c r="F54" s="30"/>
      <c r="G54" s="397" t="s">
        <v>58</v>
      </c>
      <c r="H54" s="18">
        <v>0</v>
      </c>
      <c r="I54" s="394">
        <v>0</v>
      </c>
      <c r="J54" s="142">
        <v>0</v>
      </c>
      <c r="K54" s="394"/>
    </row>
    <row r="55" spans="1:11" s="12" customFormat="1" ht="46.8">
      <c r="A55" s="464"/>
      <c r="B55" s="409"/>
      <c r="C55" s="146"/>
      <c r="D55" s="429"/>
      <c r="E55" s="147"/>
      <c r="F55" s="30"/>
      <c r="G55" s="397" t="s">
        <v>59</v>
      </c>
      <c r="H55" s="394">
        <v>0</v>
      </c>
      <c r="I55" s="394">
        <v>0</v>
      </c>
      <c r="J55" s="142">
        <v>0</v>
      </c>
      <c r="K55" s="394"/>
    </row>
    <row r="56" spans="1:11" s="12" customFormat="1" ht="88.8" customHeight="1">
      <c r="A56" s="464"/>
      <c r="B56" s="409"/>
      <c r="C56" s="146"/>
      <c r="D56" s="429"/>
      <c r="E56" s="147"/>
      <c r="F56" s="30"/>
      <c r="G56" s="397" t="s">
        <v>60</v>
      </c>
      <c r="H56" s="18">
        <v>1460</v>
      </c>
      <c r="I56" s="18">
        <v>940</v>
      </c>
      <c r="J56" s="32">
        <f>I56/H56</f>
        <v>0.64383561643835618</v>
      </c>
      <c r="K56" s="394" t="s">
        <v>467</v>
      </c>
    </row>
    <row r="57" spans="1:11" s="12" customFormat="1" ht="15.6">
      <c r="A57" s="130"/>
      <c r="B57" s="409"/>
      <c r="C57" s="146"/>
      <c r="D57" s="429"/>
      <c r="E57" s="147"/>
      <c r="F57" s="30"/>
      <c r="G57" s="400" t="s">
        <v>61</v>
      </c>
      <c r="H57" s="18"/>
      <c r="I57" s="18"/>
      <c r="J57" s="32"/>
      <c r="K57" s="394"/>
    </row>
    <row r="58" spans="1:11" s="12" customFormat="1" ht="31.2">
      <c r="A58" s="130"/>
      <c r="B58" s="410"/>
      <c r="C58" s="150"/>
      <c r="D58" s="430"/>
      <c r="E58" s="151"/>
      <c r="F58" s="152"/>
      <c r="G58" s="397" t="s">
        <v>62</v>
      </c>
      <c r="H58" s="18">
        <v>1</v>
      </c>
      <c r="I58" s="18">
        <v>0</v>
      </c>
      <c r="J58" s="142">
        <f>I58/H58</f>
        <v>0</v>
      </c>
      <c r="K58" s="394" t="s">
        <v>467</v>
      </c>
    </row>
    <row r="59" spans="1:11" s="12" customFormat="1" ht="15.6">
      <c r="A59" s="20"/>
      <c r="B59" s="428" t="s">
        <v>22</v>
      </c>
      <c r="C59" s="428"/>
      <c r="D59" s="239">
        <f>SUM(D21:D25)</f>
        <v>104071.92</v>
      </c>
      <c r="E59" s="240">
        <f>SUM(E21:E23)</f>
        <v>45258.6</v>
      </c>
      <c r="F59" s="241">
        <f>E59/D59</f>
        <v>0.43487811121386055</v>
      </c>
      <c r="G59" s="242"/>
      <c r="H59" s="245"/>
      <c r="I59" s="243"/>
      <c r="J59" s="243"/>
      <c r="K59" s="244"/>
    </row>
    <row r="60" spans="1:11" s="12" customFormat="1" ht="15.6" customHeight="1">
      <c r="A60" s="463">
        <v>3</v>
      </c>
      <c r="B60" s="425" t="s">
        <v>496</v>
      </c>
      <c r="C60" s="466" t="s">
        <v>15</v>
      </c>
      <c r="D60" s="480">
        <v>77335.62</v>
      </c>
      <c r="E60" s="491">
        <v>35808.870000000003</v>
      </c>
      <c r="F60" s="417">
        <f>E60/D60</f>
        <v>0.4630320413801558</v>
      </c>
      <c r="G60" s="153" t="s">
        <v>63</v>
      </c>
      <c r="H60" s="34"/>
      <c r="I60" s="20"/>
      <c r="J60" s="20"/>
      <c r="K60" s="437"/>
    </row>
    <row r="61" spans="1:11" s="12" customFormat="1" ht="373.2" customHeight="1">
      <c r="A61" s="464"/>
      <c r="B61" s="426"/>
      <c r="C61" s="467"/>
      <c r="D61" s="480"/>
      <c r="E61" s="493"/>
      <c r="F61" s="418"/>
      <c r="G61" s="19" t="s">
        <v>64</v>
      </c>
      <c r="H61" s="149">
        <v>2</v>
      </c>
      <c r="I61" s="149">
        <v>1</v>
      </c>
      <c r="J61" s="142">
        <f>H61/I61</f>
        <v>2</v>
      </c>
      <c r="K61" s="438"/>
    </row>
    <row r="62" spans="1:11" s="12" customFormat="1" ht="39.6" customHeight="1">
      <c r="A62" s="464"/>
      <c r="B62" s="426"/>
      <c r="C62" s="137" t="s">
        <v>65</v>
      </c>
      <c r="D62" s="138">
        <v>132000</v>
      </c>
      <c r="E62" s="126">
        <v>13980.12</v>
      </c>
      <c r="F62" s="134">
        <f>E62/D62</f>
        <v>0.10591</v>
      </c>
      <c r="G62" s="19" t="s">
        <v>66</v>
      </c>
      <c r="H62" s="154" t="s">
        <v>435</v>
      </c>
      <c r="I62" s="145">
        <v>0</v>
      </c>
      <c r="J62" s="142">
        <f>I62/H62</f>
        <v>0</v>
      </c>
      <c r="K62" s="19" t="s">
        <v>436</v>
      </c>
    </row>
    <row r="63" spans="1:11" s="12" customFormat="1" ht="31.2">
      <c r="A63" s="464"/>
      <c r="B63" s="426"/>
      <c r="C63" s="439"/>
      <c r="D63" s="442"/>
      <c r="E63" s="443"/>
      <c r="F63" s="446"/>
      <c r="G63" s="155" t="s">
        <v>67</v>
      </c>
      <c r="H63" s="154" t="s">
        <v>437</v>
      </c>
      <c r="I63" s="145">
        <v>2301</v>
      </c>
      <c r="J63" s="32">
        <f>I63/H63</f>
        <v>1.534</v>
      </c>
      <c r="K63" s="19"/>
    </row>
    <row r="64" spans="1:11" s="12" customFormat="1" ht="31.2">
      <c r="A64" s="464"/>
      <c r="B64" s="426"/>
      <c r="C64" s="440"/>
      <c r="D64" s="442"/>
      <c r="E64" s="444"/>
      <c r="F64" s="447"/>
      <c r="G64" s="17" t="s">
        <v>68</v>
      </c>
      <c r="H64" s="154" t="s">
        <v>438</v>
      </c>
      <c r="I64" s="145">
        <v>0</v>
      </c>
      <c r="J64" s="142">
        <f>I64/H64</f>
        <v>0</v>
      </c>
      <c r="K64" s="19" t="s">
        <v>436</v>
      </c>
    </row>
    <row r="65" spans="1:11" s="12" customFormat="1" ht="31.2">
      <c r="A65" s="464"/>
      <c r="B65" s="426"/>
      <c r="C65" s="440"/>
      <c r="D65" s="442"/>
      <c r="E65" s="444"/>
      <c r="F65" s="447"/>
      <c r="G65" s="17" t="s">
        <v>69</v>
      </c>
      <c r="H65" s="154" t="s">
        <v>438</v>
      </c>
      <c r="I65" s="145">
        <v>0</v>
      </c>
      <c r="J65" s="142">
        <f>I65/H65</f>
        <v>0</v>
      </c>
      <c r="K65" s="19" t="s">
        <v>436</v>
      </c>
    </row>
    <row r="66" spans="1:11" s="12" customFormat="1" ht="62.4">
      <c r="A66" s="130"/>
      <c r="B66" s="427"/>
      <c r="C66" s="441"/>
      <c r="D66" s="442"/>
      <c r="E66" s="445"/>
      <c r="F66" s="448"/>
      <c r="G66" s="17" t="s">
        <v>70</v>
      </c>
      <c r="H66" s="154" t="s">
        <v>439</v>
      </c>
      <c r="I66" s="145">
        <v>196.44499999999999</v>
      </c>
      <c r="J66" s="142">
        <f>I66/H66</f>
        <v>1</v>
      </c>
      <c r="K66" s="139"/>
    </row>
    <row r="67" spans="1:11" s="12" customFormat="1" ht="15.6">
      <c r="A67" s="20"/>
      <c r="B67" s="428" t="s">
        <v>22</v>
      </c>
      <c r="C67" s="428"/>
      <c r="D67" s="239">
        <f>D60+D62</f>
        <v>209335.62</v>
      </c>
      <c r="E67" s="240">
        <f>E60+E62</f>
        <v>49788.990000000005</v>
      </c>
      <c r="F67" s="241">
        <f>E67/D67</f>
        <v>0.23784289553779719</v>
      </c>
      <c r="G67" s="242"/>
      <c r="H67" s="243"/>
      <c r="I67" s="243"/>
      <c r="J67" s="246"/>
      <c r="K67" s="244"/>
    </row>
    <row r="68" spans="1:11" s="12" customFormat="1" ht="15.6">
      <c r="A68" s="463">
        <v>4</v>
      </c>
      <c r="B68" s="465" t="s">
        <v>71</v>
      </c>
      <c r="C68" s="482" t="s">
        <v>15</v>
      </c>
      <c r="D68" s="468">
        <v>20382.14</v>
      </c>
      <c r="E68" s="468">
        <v>8131.29</v>
      </c>
      <c r="F68" s="417">
        <f>E68/D68</f>
        <v>0.398941916795783</v>
      </c>
      <c r="G68" s="351" t="s">
        <v>63</v>
      </c>
      <c r="H68" s="354"/>
      <c r="I68" s="156"/>
      <c r="J68" s="355"/>
      <c r="K68" s="348"/>
    </row>
    <row r="69" spans="1:11" s="12" customFormat="1" ht="85.8" customHeight="1">
      <c r="A69" s="464"/>
      <c r="B69" s="409"/>
      <c r="C69" s="479"/>
      <c r="D69" s="484"/>
      <c r="E69" s="484"/>
      <c r="F69" s="487"/>
      <c r="G69" s="350" t="s">
        <v>72</v>
      </c>
      <c r="H69" s="348">
        <v>100</v>
      </c>
      <c r="I69" s="363">
        <v>54.3</v>
      </c>
      <c r="J69" s="403">
        <f>H69/I69</f>
        <v>1.8416206261510131</v>
      </c>
      <c r="K69" s="19" t="s">
        <v>520</v>
      </c>
    </row>
    <row r="70" spans="1:11" s="12" customFormat="1" ht="46.8">
      <c r="A70" s="464"/>
      <c r="B70" s="409"/>
      <c r="C70" s="479"/>
      <c r="D70" s="484"/>
      <c r="E70" s="484"/>
      <c r="F70" s="487"/>
      <c r="G70" s="350" t="s">
        <v>73</v>
      </c>
      <c r="H70" s="348">
        <v>1</v>
      </c>
      <c r="I70" s="363">
        <v>1</v>
      </c>
      <c r="J70" s="142">
        <f>H70/I70</f>
        <v>1</v>
      </c>
      <c r="K70" s="19"/>
    </row>
    <row r="71" spans="1:11" s="12" customFormat="1" ht="15.6">
      <c r="A71" s="464"/>
      <c r="B71" s="409"/>
      <c r="C71" s="479"/>
      <c r="D71" s="484"/>
      <c r="E71" s="484"/>
      <c r="F71" s="487"/>
      <c r="G71" s="351" t="s">
        <v>74</v>
      </c>
      <c r="H71" s="348"/>
      <c r="I71" s="363"/>
      <c r="J71" s="142"/>
      <c r="K71" s="19"/>
    </row>
    <row r="72" spans="1:11" s="12" customFormat="1" ht="31.2">
      <c r="A72" s="464"/>
      <c r="B72" s="409"/>
      <c r="C72" s="479"/>
      <c r="D72" s="484"/>
      <c r="E72" s="484"/>
      <c r="F72" s="487"/>
      <c r="G72" s="350" t="s">
        <v>75</v>
      </c>
      <c r="H72" s="348">
        <v>0</v>
      </c>
      <c r="I72" s="363">
        <v>0</v>
      </c>
      <c r="J72" s="142">
        <v>1</v>
      </c>
      <c r="K72" s="19"/>
    </row>
    <row r="73" spans="1:11" s="12" customFormat="1" ht="15.6">
      <c r="A73" s="464"/>
      <c r="B73" s="409"/>
      <c r="C73" s="479"/>
      <c r="D73" s="484"/>
      <c r="E73" s="484"/>
      <c r="F73" s="487"/>
      <c r="G73" s="350" t="s">
        <v>76</v>
      </c>
      <c r="H73" s="24"/>
      <c r="I73" s="363"/>
      <c r="J73" s="142"/>
      <c r="K73" s="19"/>
    </row>
    <row r="74" spans="1:11" s="12" customFormat="1" ht="91.8" customHeight="1">
      <c r="A74" s="464"/>
      <c r="B74" s="409"/>
      <c r="C74" s="483"/>
      <c r="D74" s="469"/>
      <c r="E74" s="469"/>
      <c r="F74" s="418"/>
      <c r="G74" s="350" t="s">
        <v>77</v>
      </c>
      <c r="H74" s="348">
        <v>10</v>
      </c>
      <c r="I74" s="363">
        <v>1</v>
      </c>
      <c r="J74" s="142">
        <f>H74/I74</f>
        <v>10</v>
      </c>
      <c r="K74" s="19" t="s">
        <v>520</v>
      </c>
    </row>
    <row r="75" spans="1:11" s="12" customFormat="1" ht="91.2" customHeight="1">
      <c r="A75" s="464"/>
      <c r="B75" s="409"/>
      <c r="C75" s="157" t="s">
        <v>65</v>
      </c>
      <c r="D75" s="349">
        <v>3854.67</v>
      </c>
      <c r="E75" s="349">
        <v>409.58</v>
      </c>
      <c r="F75" s="27">
        <f>E75/D75</f>
        <v>0.10625552900767121</v>
      </c>
      <c r="G75" s="350" t="s">
        <v>78</v>
      </c>
      <c r="H75" s="348">
        <v>6</v>
      </c>
      <c r="I75" s="363">
        <v>1</v>
      </c>
      <c r="J75" s="142">
        <f>H75/I75</f>
        <v>6</v>
      </c>
      <c r="K75" s="19" t="s">
        <v>520</v>
      </c>
    </row>
    <row r="76" spans="1:11" s="12" customFormat="1" ht="15.6">
      <c r="A76" s="464"/>
      <c r="B76" s="409"/>
      <c r="C76" s="482"/>
      <c r="D76" s="468"/>
      <c r="E76" s="468"/>
      <c r="F76" s="417"/>
      <c r="G76" s="351" t="s">
        <v>79</v>
      </c>
      <c r="H76" s="348"/>
      <c r="I76" s="363"/>
      <c r="J76" s="142"/>
      <c r="K76" s="19"/>
    </row>
    <row r="77" spans="1:11" s="12" customFormat="1" ht="46.8">
      <c r="A77" s="464"/>
      <c r="B77" s="409"/>
      <c r="C77" s="477"/>
      <c r="D77" s="484"/>
      <c r="E77" s="484"/>
      <c r="F77" s="487"/>
      <c r="G77" s="350" t="s">
        <v>80</v>
      </c>
      <c r="H77" s="348">
        <v>0</v>
      </c>
      <c r="I77" s="363">
        <v>0</v>
      </c>
      <c r="J77" s="142">
        <v>1</v>
      </c>
      <c r="K77" s="348"/>
    </row>
    <row r="78" spans="1:11" s="12" customFormat="1" ht="31.2">
      <c r="A78" s="464"/>
      <c r="B78" s="409"/>
      <c r="C78" s="477"/>
      <c r="D78" s="484"/>
      <c r="E78" s="484"/>
      <c r="F78" s="487"/>
      <c r="G78" s="350" t="s">
        <v>81</v>
      </c>
      <c r="H78" s="348">
        <v>30</v>
      </c>
      <c r="I78" s="363">
        <v>34</v>
      </c>
      <c r="J78" s="142">
        <f>I78/H78</f>
        <v>1.1333333333333333</v>
      </c>
      <c r="K78" s="348"/>
    </row>
    <row r="79" spans="1:11" s="12" customFormat="1" ht="78">
      <c r="A79" s="464"/>
      <c r="B79" s="409"/>
      <c r="C79" s="477"/>
      <c r="D79" s="484"/>
      <c r="E79" s="484"/>
      <c r="F79" s="487"/>
      <c r="G79" s="350" t="s">
        <v>82</v>
      </c>
      <c r="H79" s="348">
        <v>35</v>
      </c>
      <c r="I79" s="363">
        <v>21</v>
      </c>
      <c r="J79" s="142">
        <f>I79/H79</f>
        <v>0.6</v>
      </c>
      <c r="K79" s="382" t="s">
        <v>521</v>
      </c>
    </row>
    <row r="80" spans="1:11" s="12" customFormat="1" ht="62.4">
      <c r="A80" s="464"/>
      <c r="B80" s="409"/>
      <c r="C80" s="477"/>
      <c r="D80" s="484"/>
      <c r="E80" s="484"/>
      <c r="F80" s="487"/>
      <c r="G80" s="350" t="s">
        <v>83</v>
      </c>
      <c r="H80" s="348">
        <v>2</v>
      </c>
      <c r="I80" s="363">
        <v>2</v>
      </c>
      <c r="J80" s="142">
        <f>I80/H80</f>
        <v>1</v>
      </c>
      <c r="K80" s="348"/>
    </row>
    <row r="81" spans="1:11" s="12" customFormat="1" ht="15.6">
      <c r="A81" s="464"/>
      <c r="B81" s="409"/>
      <c r="C81" s="477"/>
      <c r="D81" s="484"/>
      <c r="E81" s="484"/>
      <c r="F81" s="487"/>
      <c r="G81" s="351" t="s">
        <v>84</v>
      </c>
      <c r="H81" s="348"/>
      <c r="I81" s="363"/>
      <c r="J81" s="142"/>
      <c r="K81" s="348"/>
    </row>
    <row r="82" spans="1:11" s="12" customFormat="1" ht="60" customHeight="1">
      <c r="A82" s="464"/>
      <c r="B82" s="409"/>
      <c r="C82" s="477"/>
      <c r="D82" s="484"/>
      <c r="E82" s="484"/>
      <c r="F82" s="487"/>
      <c r="G82" s="350" t="s">
        <v>85</v>
      </c>
      <c r="H82" s="348">
        <v>190</v>
      </c>
      <c r="I82" s="363">
        <v>175</v>
      </c>
      <c r="J82" s="32">
        <f>H82/I82</f>
        <v>1.0857142857142856</v>
      </c>
      <c r="K82" s="19" t="s">
        <v>522</v>
      </c>
    </row>
    <row r="83" spans="1:11" s="12" customFormat="1" ht="39" customHeight="1">
      <c r="A83" s="464"/>
      <c r="B83" s="409"/>
      <c r="C83" s="477"/>
      <c r="D83" s="484"/>
      <c r="E83" s="484"/>
      <c r="F83" s="487"/>
      <c r="G83" s="350" t="s">
        <v>86</v>
      </c>
      <c r="H83" s="348">
        <v>437</v>
      </c>
      <c r="I83" s="363">
        <v>256</v>
      </c>
      <c r="J83" s="32">
        <f>I83/H83</f>
        <v>0.58581235697940504</v>
      </c>
      <c r="K83" s="382" t="s">
        <v>523</v>
      </c>
    </row>
    <row r="84" spans="1:11" s="12" customFormat="1" ht="31.2">
      <c r="A84" s="464"/>
      <c r="B84" s="409"/>
      <c r="C84" s="477"/>
      <c r="D84" s="484"/>
      <c r="E84" s="484"/>
      <c r="F84" s="487"/>
      <c r="G84" s="352" t="s">
        <v>87</v>
      </c>
      <c r="H84" s="348">
        <v>5470</v>
      </c>
      <c r="I84" s="363">
        <v>5600</v>
      </c>
      <c r="J84" s="32">
        <f>I84/H84</f>
        <v>1.0237659963436929</v>
      </c>
      <c r="K84" s="348"/>
    </row>
    <row r="85" spans="1:11" s="12" customFormat="1" ht="15.6">
      <c r="A85" s="464"/>
      <c r="B85" s="409"/>
      <c r="C85" s="477"/>
      <c r="D85" s="484"/>
      <c r="E85" s="484"/>
      <c r="F85" s="487"/>
      <c r="G85" s="353" t="s">
        <v>61</v>
      </c>
      <c r="H85" s="24"/>
      <c r="I85" s="363"/>
      <c r="J85" s="32"/>
      <c r="K85" s="348"/>
    </row>
    <row r="86" spans="1:11" s="12" customFormat="1" ht="62.4">
      <c r="A86" s="464"/>
      <c r="B86" s="409"/>
      <c r="C86" s="477"/>
      <c r="D86" s="484"/>
      <c r="E86" s="484"/>
      <c r="F86" s="487"/>
      <c r="G86" s="352" t="s">
        <v>88</v>
      </c>
      <c r="H86" s="348">
        <v>100</v>
      </c>
      <c r="I86" s="363">
        <v>100</v>
      </c>
      <c r="J86" s="32">
        <v>1</v>
      </c>
      <c r="K86" s="348"/>
    </row>
    <row r="87" spans="1:11" s="12" customFormat="1" ht="78">
      <c r="A87" s="464"/>
      <c r="B87" s="409"/>
      <c r="C87" s="477"/>
      <c r="D87" s="484"/>
      <c r="E87" s="484"/>
      <c r="F87" s="487"/>
      <c r="G87" s="352" t="s">
        <v>89</v>
      </c>
      <c r="H87" s="348">
        <v>100</v>
      </c>
      <c r="I87" s="363">
        <v>100</v>
      </c>
      <c r="J87" s="32">
        <v>1</v>
      </c>
      <c r="K87" s="348"/>
    </row>
    <row r="88" spans="1:11" s="12" customFormat="1" ht="62.4">
      <c r="A88" s="464"/>
      <c r="B88" s="409"/>
      <c r="C88" s="477"/>
      <c r="D88" s="484"/>
      <c r="E88" s="484"/>
      <c r="F88" s="487"/>
      <c r="G88" s="352" t="s">
        <v>90</v>
      </c>
      <c r="H88" s="348">
        <v>10</v>
      </c>
      <c r="I88" s="363">
        <v>6</v>
      </c>
      <c r="J88" s="32">
        <f>I88/H88</f>
        <v>0.6</v>
      </c>
      <c r="K88" s="382" t="s">
        <v>523</v>
      </c>
    </row>
    <row r="89" spans="1:11" s="12" customFormat="1" ht="83.4" customHeight="1">
      <c r="A89" s="464"/>
      <c r="B89" s="409"/>
      <c r="C89" s="477"/>
      <c r="D89" s="484"/>
      <c r="E89" s="484"/>
      <c r="F89" s="487"/>
      <c r="G89" s="352" t="s">
        <v>91</v>
      </c>
      <c r="H89" s="348">
        <v>0</v>
      </c>
      <c r="I89" s="363">
        <v>0</v>
      </c>
      <c r="J89" s="32">
        <v>1</v>
      </c>
      <c r="K89" s="348"/>
    </row>
    <row r="90" spans="1:11" s="12" customFormat="1" ht="42" customHeight="1">
      <c r="A90" s="464"/>
      <c r="B90" s="409"/>
      <c r="C90" s="477"/>
      <c r="D90" s="484"/>
      <c r="E90" s="484"/>
      <c r="F90" s="487"/>
      <c r="G90" s="352" t="s">
        <v>92</v>
      </c>
      <c r="H90" s="348">
        <v>12</v>
      </c>
      <c r="I90" s="363">
        <v>3</v>
      </c>
      <c r="J90" s="32">
        <f>I90/H90</f>
        <v>0.25</v>
      </c>
      <c r="K90" s="382" t="s">
        <v>523</v>
      </c>
    </row>
    <row r="91" spans="1:11" s="12" customFormat="1" ht="93.6">
      <c r="A91" s="464"/>
      <c r="B91" s="409"/>
      <c r="C91" s="477"/>
      <c r="D91" s="484"/>
      <c r="E91" s="484"/>
      <c r="F91" s="487"/>
      <c r="G91" s="352" t="s">
        <v>93</v>
      </c>
      <c r="H91" s="348">
        <v>5</v>
      </c>
      <c r="I91" s="363">
        <v>5</v>
      </c>
      <c r="J91" s="32">
        <v>1</v>
      </c>
      <c r="K91" s="348"/>
    </row>
    <row r="92" spans="1:11" s="12" customFormat="1" ht="93.6">
      <c r="A92" s="464"/>
      <c r="B92" s="409"/>
      <c r="C92" s="477"/>
      <c r="D92" s="484"/>
      <c r="E92" s="484"/>
      <c r="F92" s="487"/>
      <c r="G92" s="352" t="s">
        <v>94</v>
      </c>
      <c r="H92" s="348">
        <v>5</v>
      </c>
      <c r="I92" s="363">
        <v>5</v>
      </c>
      <c r="J92" s="32">
        <v>1</v>
      </c>
      <c r="K92" s="348"/>
    </row>
    <row r="93" spans="1:11" s="12" customFormat="1" ht="62.4">
      <c r="A93" s="464"/>
      <c r="B93" s="409"/>
      <c r="C93" s="477"/>
      <c r="D93" s="484"/>
      <c r="E93" s="484"/>
      <c r="F93" s="487"/>
      <c r="G93" s="352" t="s">
        <v>95</v>
      </c>
      <c r="H93" s="348">
        <v>5</v>
      </c>
      <c r="I93" s="363">
        <v>5</v>
      </c>
      <c r="J93" s="32">
        <v>1</v>
      </c>
      <c r="K93" s="348"/>
    </row>
    <row r="94" spans="1:11" s="12" customFormat="1" ht="15.6">
      <c r="A94" s="464"/>
      <c r="B94" s="409"/>
      <c r="C94" s="477"/>
      <c r="D94" s="484"/>
      <c r="E94" s="484"/>
      <c r="F94" s="487"/>
      <c r="G94" s="353" t="s">
        <v>96</v>
      </c>
      <c r="H94" s="24"/>
      <c r="I94" s="363"/>
      <c r="J94" s="32"/>
      <c r="K94" s="348"/>
    </row>
    <row r="95" spans="1:11" s="12" customFormat="1" ht="46.8">
      <c r="A95" s="464"/>
      <c r="B95" s="409"/>
      <c r="C95" s="477"/>
      <c r="D95" s="484"/>
      <c r="E95" s="484"/>
      <c r="F95" s="487"/>
      <c r="G95" s="352" t="s">
        <v>97</v>
      </c>
      <c r="H95" s="348">
        <v>20</v>
      </c>
      <c r="I95" s="363">
        <v>20</v>
      </c>
      <c r="J95" s="32">
        <v>1</v>
      </c>
      <c r="K95" s="348"/>
    </row>
    <row r="96" spans="1:11" s="12" customFormat="1" ht="38.4" customHeight="1">
      <c r="A96" s="464"/>
      <c r="B96" s="409"/>
      <c r="C96" s="477"/>
      <c r="D96" s="484"/>
      <c r="E96" s="484"/>
      <c r="F96" s="487"/>
      <c r="G96" s="352" t="s">
        <v>98</v>
      </c>
      <c r="H96" s="348">
        <v>16</v>
      </c>
      <c r="I96" s="363">
        <v>12</v>
      </c>
      <c r="J96" s="32">
        <f>I96/H96</f>
        <v>0.75</v>
      </c>
      <c r="K96" s="382" t="s">
        <v>523</v>
      </c>
    </row>
    <row r="97" spans="1:11" s="12" customFormat="1" ht="31.2">
      <c r="A97" s="464"/>
      <c r="B97" s="409"/>
      <c r="C97" s="477"/>
      <c r="D97" s="484"/>
      <c r="E97" s="484"/>
      <c r="F97" s="487"/>
      <c r="G97" s="352" t="s">
        <v>99</v>
      </c>
      <c r="H97" s="348">
        <v>125</v>
      </c>
      <c r="I97" s="363">
        <v>66</v>
      </c>
      <c r="J97" s="32">
        <f>I97/H97</f>
        <v>0.52800000000000002</v>
      </c>
      <c r="K97" s="382" t="s">
        <v>521</v>
      </c>
    </row>
    <row r="98" spans="1:11" s="12" customFormat="1" ht="15.6">
      <c r="A98" s="464"/>
      <c r="B98" s="409"/>
      <c r="C98" s="477"/>
      <c r="D98" s="484"/>
      <c r="E98" s="484"/>
      <c r="F98" s="487"/>
      <c r="G98" s="353" t="s">
        <v>100</v>
      </c>
      <c r="H98" s="348"/>
      <c r="I98" s="363"/>
      <c r="J98" s="32"/>
      <c r="K98" s="348"/>
    </row>
    <row r="99" spans="1:11" s="12" customFormat="1" ht="55.2" customHeight="1">
      <c r="A99" s="464"/>
      <c r="B99" s="409"/>
      <c r="C99" s="477"/>
      <c r="D99" s="484"/>
      <c r="E99" s="484"/>
      <c r="F99" s="487"/>
      <c r="G99" s="352" t="s">
        <v>101</v>
      </c>
      <c r="H99" s="348">
        <v>91</v>
      </c>
      <c r="I99" s="363">
        <v>48</v>
      </c>
      <c r="J99" s="32">
        <f>I99/H99</f>
        <v>0.52747252747252749</v>
      </c>
      <c r="K99" s="382" t="s">
        <v>467</v>
      </c>
    </row>
    <row r="100" spans="1:11" s="12" customFormat="1" ht="54.6" customHeight="1">
      <c r="A100" s="464"/>
      <c r="B100" s="409"/>
      <c r="C100" s="477"/>
      <c r="D100" s="484"/>
      <c r="E100" s="484"/>
      <c r="F100" s="487"/>
      <c r="G100" s="352" t="s">
        <v>102</v>
      </c>
      <c r="H100" s="348">
        <v>100</v>
      </c>
      <c r="I100" s="363">
        <v>0</v>
      </c>
      <c r="J100" s="32">
        <v>1</v>
      </c>
      <c r="K100" s="382" t="s">
        <v>467</v>
      </c>
    </row>
    <row r="101" spans="1:11" s="12" customFormat="1" ht="46.8">
      <c r="A101" s="464"/>
      <c r="B101" s="409"/>
      <c r="C101" s="477"/>
      <c r="D101" s="484"/>
      <c r="E101" s="484"/>
      <c r="F101" s="487"/>
      <c r="G101" s="352" t="s">
        <v>103</v>
      </c>
      <c r="H101" s="348">
        <v>0</v>
      </c>
      <c r="I101" s="363">
        <v>0</v>
      </c>
      <c r="J101" s="32">
        <v>1</v>
      </c>
      <c r="K101" s="348"/>
    </row>
    <row r="102" spans="1:11" s="12" customFormat="1" ht="31.2">
      <c r="A102" s="464"/>
      <c r="B102" s="409"/>
      <c r="C102" s="477"/>
      <c r="D102" s="484"/>
      <c r="E102" s="484"/>
      <c r="F102" s="487"/>
      <c r="G102" s="352" t="s">
        <v>104</v>
      </c>
      <c r="H102" s="348">
        <v>0</v>
      </c>
      <c r="I102" s="363">
        <v>0</v>
      </c>
      <c r="J102" s="32">
        <v>1</v>
      </c>
      <c r="K102" s="356"/>
    </row>
    <row r="103" spans="1:11" s="12" customFormat="1" ht="190.8" customHeight="1">
      <c r="A103" s="464"/>
      <c r="B103" s="409"/>
      <c r="C103" s="477"/>
      <c r="D103" s="484"/>
      <c r="E103" s="484"/>
      <c r="F103" s="487"/>
      <c r="G103" s="352" t="s">
        <v>105</v>
      </c>
      <c r="H103" s="348">
        <v>65</v>
      </c>
      <c r="I103" s="363">
        <v>53.7</v>
      </c>
      <c r="J103" s="32">
        <f>I103/H103</f>
        <v>0.82615384615384624</v>
      </c>
      <c r="K103" s="348"/>
    </row>
    <row r="104" spans="1:11" s="12" customFormat="1" ht="15.6">
      <c r="A104" s="464"/>
      <c r="B104" s="409"/>
      <c r="C104" s="477"/>
      <c r="D104" s="484"/>
      <c r="E104" s="484"/>
      <c r="F104" s="487"/>
      <c r="G104" s="353" t="s">
        <v>106</v>
      </c>
      <c r="H104" s="24"/>
      <c r="I104" s="363"/>
      <c r="J104" s="32"/>
      <c r="K104" s="348"/>
    </row>
    <row r="105" spans="1:11" s="12" customFormat="1" ht="51.6" customHeight="1">
      <c r="A105" s="464"/>
      <c r="B105" s="409"/>
      <c r="C105" s="477"/>
      <c r="D105" s="484"/>
      <c r="E105" s="484"/>
      <c r="F105" s="487"/>
      <c r="G105" s="352" t="s">
        <v>107</v>
      </c>
      <c r="H105" s="348">
        <v>130</v>
      </c>
      <c r="I105" s="363">
        <v>59</v>
      </c>
      <c r="J105" s="32">
        <f>I105/H105</f>
        <v>0.45384615384615384</v>
      </c>
      <c r="K105" s="382" t="s">
        <v>467</v>
      </c>
    </row>
    <row r="106" spans="1:11" s="12" customFormat="1" ht="31.2">
      <c r="A106" s="464"/>
      <c r="B106" s="409"/>
      <c r="C106" s="477"/>
      <c r="D106" s="484"/>
      <c r="E106" s="484"/>
      <c r="F106" s="487"/>
      <c r="G106" s="352" t="s">
        <v>524</v>
      </c>
      <c r="H106" s="348">
        <v>28</v>
      </c>
      <c r="I106" s="363">
        <v>15</v>
      </c>
      <c r="J106" s="32">
        <f>I106/H106</f>
        <v>0.5357142857142857</v>
      </c>
      <c r="K106" s="382" t="s">
        <v>467</v>
      </c>
    </row>
    <row r="107" spans="1:11" s="12" customFormat="1" ht="15.6">
      <c r="A107" s="464"/>
      <c r="B107" s="409"/>
      <c r="C107" s="479"/>
      <c r="D107" s="484"/>
      <c r="E107" s="484"/>
      <c r="F107" s="487"/>
      <c r="G107" s="353" t="s">
        <v>108</v>
      </c>
      <c r="H107" s="348"/>
      <c r="I107" s="363"/>
      <c r="J107" s="32"/>
      <c r="K107" s="348"/>
    </row>
    <row r="108" spans="1:11" s="12" customFormat="1" ht="42" customHeight="1">
      <c r="A108" s="464"/>
      <c r="B108" s="409"/>
      <c r="C108" s="477"/>
      <c r="D108" s="484"/>
      <c r="E108" s="484"/>
      <c r="F108" s="487"/>
      <c r="G108" s="352" t="s">
        <v>109</v>
      </c>
      <c r="H108" s="348">
        <v>600</v>
      </c>
      <c r="I108" s="363">
        <v>52</v>
      </c>
      <c r="J108" s="32">
        <f>I108/H108</f>
        <v>8.666666666666667E-2</v>
      </c>
      <c r="K108" s="382" t="s">
        <v>467</v>
      </c>
    </row>
    <row r="109" spans="1:11" s="12" customFormat="1" ht="31.2">
      <c r="A109" s="464"/>
      <c r="B109" s="409"/>
      <c r="C109" s="477"/>
      <c r="D109" s="484"/>
      <c r="E109" s="484"/>
      <c r="F109" s="487"/>
      <c r="G109" s="352" t="s">
        <v>110</v>
      </c>
      <c r="H109" s="348">
        <v>63.2</v>
      </c>
      <c r="I109" s="363">
        <v>63.2</v>
      </c>
      <c r="J109" s="32">
        <f>I109/H109</f>
        <v>1</v>
      </c>
      <c r="K109" s="348"/>
    </row>
    <row r="110" spans="1:11" s="12" customFormat="1" ht="46.8">
      <c r="A110" s="464"/>
      <c r="B110" s="409"/>
      <c r="C110" s="477"/>
      <c r="D110" s="484"/>
      <c r="E110" s="484"/>
      <c r="F110" s="487"/>
      <c r="G110" s="352" t="s">
        <v>111</v>
      </c>
      <c r="H110" s="348">
        <v>29.9</v>
      </c>
      <c r="I110" s="364">
        <v>15.78</v>
      </c>
      <c r="J110" s="32">
        <f>I110/H110</f>
        <v>0.52775919732441468</v>
      </c>
      <c r="K110" s="382" t="s">
        <v>521</v>
      </c>
    </row>
    <row r="111" spans="1:11" s="12" customFormat="1" ht="73.2" customHeight="1">
      <c r="A111" s="464"/>
      <c r="B111" s="409"/>
      <c r="C111" s="477"/>
      <c r="D111" s="484"/>
      <c r="E111" s="484"/>
      <c r="F111" s="487"/>
      <c r="G111" s="352" t="s">
        <v>112</v>
      </c>
      <c r="H111" s="348">
        <v>315</v>
      </c>
      <c r="I111" s="363">
        <v>104</v>
      </c>
      <c r="J111" s="32">
        <f>I111/H111</f>
        <v>0.33015873015873015</v>
      </c>
      <c r="K111" s="382" t="s">
        <v>521</v>
      </c>
    </row>
    <row r="112" spans="1:11" s="12" customFormat="1" ht="15.6">
      <c r="A112" s="464"/>
      <c r="B112" s="409"/>
      <c r="C112" s="477"/>
      <c r="D112" s="484"/>
      <c r="E112" s="484"/>
      <c r="F112" s="487"/>
      <c r="G112" s="353" t="s">
        <v>113</v>
      </c>
      <c r="H112" s="348"/>
      <c r="I112" s="363"/>
      <c r="J112" s="32"/>
      <c r="K112" s="348"/>
    </row>
    <row r="113" spans="1:11" s="12" customFormat="1" ht="54" customHeight="1">
      <c r="A113" s="464"/>
      <c r="B113" s="409"/>
      <c r="C113" s="477"/>
      <c r="D113" s="484"/>
      <c r="E113" s="484"/>
      <c r="F113" s="487"/>
      <c r="G113" s="352" t="s">
        <v>114</v>
      </c>
      <c r="H113" s="348">
        <v>0</v>
      </c>
      <c r="I113" s="363">
        <v>0</v>
      </c>
      <c r="J113" s="32">
        <v>1</v>
      </c>
      <c r="K113" s="348"/>
    </row>
    <row r="114" spans="1:11" s="12" customFormat="1" ht="99.6" customHeight="1">
      <c r="A114" s="481"/>
      <c r="B114" s="410"/>
      <c r="C114" s="478"/>
      <c r="D114" s="469"/>
      <c r="E114" s="469"/>
      <c r="F114" s="418"/>
      <c r="G114" s="352" t="s">
        <v>115</v>
      </c>
      <c r="H114" s="348">
        <v>0</v>
      </c>
      <c r="I114" s="363">
        <v>0</v>
      </c>
      <c r="J114" s="32">
        <v>1</v>
      </c>
      <c r="K114" s="348"/>
    </row>
    <row r="115" spans="1:11" s="12" customFormat="1" ht="15.6">
      <c r="A115" s="20"/>
      <c r="B115" s="428" t="s">
        <v>22</v>
      </c>
      <c r="C115" s="428"/>
      <c r="D115" s="239">
        <f>SUM(D68:D75)</f>
        <v>24236.809999999998</v>
      </c>
      <c r="E115" s="240">
        <f>SUM(E68:E75)</f>
        <v>8540.8700000000008</v>
      </c>
      <c r="F115" s="241">
        <f>E115/D115</f>
        <v>0.35239249719744475</v>
      </c>
      <c r="G115" s="242"/>
      <c r="H115" s="243"/>
      <c r="I115" s="243"/>
      <c r="J115" s="243"/>
      <c r="K115" s="244"/>
    </row>
    <row r="116" spans="1:11" s="12" customFormat="1" ht="31.2" customHeight="1">
      <c r="A116" s="463">
        <v>5</v>
      </c>
      <c r="B116" s="425" t="s">
        <v>497</v>
      </c>
      <c r="C116" s="466" t="s">
        <v>15</v>
      </c>
      <c r="D116" s="480">
        <v>4000</v>
      </c>
      <c r="E116" s="485">
        <v>3654.14</v>
      </c>
      <c r="F116" s="488">
        <f>E116/D116</f>
        <v>0.91353499999999999</v>
      </c>
      <c r="G116" s="470" t="s">
        <v>116</v>
      </c>
      <c r="H116" s="471"/>
      <c r="I116" s="471"/>
      <c r="J116" s="471"/>
      <c r="K116" s="472"/>
    </row>
    <row r="117" spans="1:11" s="12" customFormat="1">
      <c r="A117" s="464"/>
      <c r="B117" s="426"/>
      <c r="C117" s="467"/>
      <c r="D117" s="480"/>
      <c r="E117" s="486"/>
      <c r="F117" s="489"/>
      <c r="G117" s="473" t="s">
        <v>117</v>
      </c>
      <c r="H117" s="474">
        <v>12</v>
      </c>
      <c r="I117" s="463">
        <v>10</v>
      </c>
      <c r="J117" s="446">
        <f>I117/H117</f>
        <v>0.83333333333333337</v>
      </c>
      <c r="K117" s="463" t="s">
        <v>480</v>
      </c>
    </row>
    <row r="118" spans="1:11" s="12" customFormat="1" ht="25.8" customHeight="1">
      <c r="A118" s="36"/>
      <c r="B118" s="426"/>
      <c r="C118" s="25" t="s">
        <v>65</v>
      </c>
      <c r="D118" s="157" t="s">
        <v>433</v>
      </c>
      <c r="E118" s="388">
        <v>4440.53</v>
      </c>
      <c r="F118" s="389">
        <f>E118/D118</f>
        <v>0.94403035843360683</v>
      </c>
      <c r="G118" s="473"/>
      <c r="H118" s="475"/>
      <c r="I118" s="477"/>
      <c r="J118" s="477"/>
      <c r="K118" s="477"/>
    </row>
    <row r="119" spans="1:11" s="12" customFormat="1" ht="28.2" customHeight="1">
      <c r="A119" s="37"/>
      <c r="B119" s="427"/>
      <c r="C119" s="25" t="s">
        <v>28</v>
      </c>
      <c r="D119" s="376">
        <v>1217.43</v>
      </c>
      <c r="E119" s="388">
        <v>1149.28</v>
      </c>
      <c r="F119" s="389">
        <f>E119/D119</f>
        <v>0.94402142217622365</v>
      </c>
      <c r="G119" s="473"/>
      <c r="H119" s="476"/>
      <c r="I119" s="478"/>
      <c r="J119" s="478"/>
      <c r="K119" s="478"/>
    </row>
    <row r="120" spans="1:11" s="12" customFormat="1" ht="26.4" customHeight="1">
      <c r="A120" s="20"/>
      <c r="B120" s="428" t="s">
        <v>22</v>
      </c>
      <c r="C120" s="428"/>
      <c r="D120" s="239">
        <f>SUM(D116+D118+D119)</f>
        <v>9921.23</v>
      </c>
      <c r="E120" s="247">
        <f>SUM(E116:E119)</f>
        <v>9243.9500000000007</v>
      </c>
      <c r="F120" s="241">
        <f>E120/D120</f>
        <v>0.9317342708514974</v>
      </c>
      <c r="G120" s="242"/>
      <c r="H120" s="243"/>
      <c r="I120" s="243"/>
      <c r="J120" s="243"/>
      <c r="K120" s="244"/>
    </row>
    <row r="121" spans="1:11" s="12" customFormat="1" ht="27" customHeight="1">
      <c r="A121" s="463">
        <v>6</v>
      </c>
      <c r="B121" s="465" t="s">
        <v>498</v>
      </c>
      <c r="C121" s="466" t="s">
        <v>15</v>
      </c>
      <c r="D121" s="480">
        <v>25737.52</v>
      </c>
      <c r="E121" s="491">
        <v>2396.8000000000002</v>
      </c>
      <c r="F121" s="417">
        <f>E121/D121</f>
        <v>9.312474550772569E-2</v>
      </c>
      <c r="G121" s="419" t="s">
        <v>118</v>
      </c>
      <c r="H121" s="420"/>
      <c r="I121" s="420"/>
      <c r="J121" s="420"/>
      <c r="K121" s="421"/>
    </row>
    <row r="122" spans="1:11" s="12" customFormat="1" ht="32.4" customHeight="1">
      <c r="A122" s="464"/>
      <c r="B122" s="409"/>
      <c r="C122" s="490"/>
      <c r="D122" s="480"/>
      <c r="E122" s="492"/>
      <c r="F122" s="487"/>
      <c r="G122" s="17" t="s">
        <v>119</v>
      </c>
      <c r="H122" s="18">
        <v>17200</v>
      </c>
      <c r="I122" s="18">
        <v>6018</v>
      </c>
      <c r="J122" s="32">
        <f>I122/H122</f>
        <v>0.34988372093023257</v>
      </c>
      <c r="K122" s="303" t="s">
        <v>461</v>
      </c>
    </row>
    <row r="123" spans="1:11" s="12" customFormat="1" ht="24" customHeight="1">
      <c r="A123" s="464"/>
      <c r="B123" s="409"/>
      <c r="C123" s="467"/>
      <c r="D123" s="480"/>
      <c r="E123" s="493"/>
      <c r="F123" s="418"/>
      <c r="G123" s="414" t="s">
        <v>120</v>
      </c>
      <c r="H123" s="415"/>
      <c r="I123" s="415"/>
      <c r="J123" s="415"/>
      <c r="K123" s="416"/>
    </row>
    <row r="124" spans="1:11" s="12" customFormat="1" ht="36.6" customHeight="1">
      <c r="A124" s="481"/>
      <c r="B124" s="410"/>
      <c r="C124" s="25" t="s">
        <v>65</v>
      </c>
      <c r="D124" s="138">
        <v>172700.27</v>
      </c>
      <c r="E124" s="26">
        <v>94871.28</v>
      </c>
      <c r="F124" s="27">
        <f>E124/D124</f>
        <v>0.54934065823985112</v>
      </c>
      <c r="G124" s="17" t="s">
        <v>121</v>
      </c>
      <c r="H124" s="18">
        <v>4</v>
      </c>
      <c r="I124" s="35">
        <v>0</v>
      </c>
      <c r="J124" s="32">
        <f>I124/H124</f>
        <v>0</v>
      </c>
      <c r="K124" s="303" t="s">
        <v>461</v>
      </c>
    </row>
    <row r="125" spans="1:11" s="12" customFormat="1" ht="15.6">
      <c r="A125" s="20"/>
      <c r="B125" s="428" t="s">
        <v>22</v>
      </c>
      <c r="C125" s="428"/>
      <c r="D125" s="239">
        <f>SUM(D121:D124)</f>
        <v>198437.78999999998</v>
      </c>
      <c r="E125" s="240">
        <f>SUM(E121:E124)</f>
        <v>97268.08</v>
      </c>
      <c r="F125" s="241">
        <f>E125/D125</f>
        <v>0.49016913562683806</v>
      </c>
      <c r="G125" s="242"/>
      <c r="H125" s="243"/>
      <c r="I125" s="243"/>
      <c r="J125" s="243"/>
      <c r="K125" s="244"/>
    </row>
    <row r="126" spans="1:11" s="12" customFormat="1" ht="31.2">
      <c r="A126" s="463">
        <v>7</v>
      </c>
      <c r="B126" s="465" t="s">
        <v>499</v>
      </c>
      <c r="C126" s="25" t="s">
        <v>15</v>
      </c>
      <c r="D126" s="398">
        <v>7723.33</v>
      </c>
      <c r="E126" s="402">
        <v>0</v>
      </c>
      <c r="F126" s="27">
        <f>E126/D126</f>
        <v>0</v>
      </c>
      <c r="G126" s="397" t="s">
        <v>122</v>
      </c>
      <c r="H126" s="394">
        <v>20</v>
      </c>
      <c r="I126" s="394">
        <v>0</v>
      </c>
      <c r="J126" s="32">
        <f>I126/H126</f>
        <v>0</v>
      </c>
      <c r="K126" s="394" t="s">
        <v>467</v>
      </c>
    </row>
    <row r="127" spans="1:11" s="12" customFormat="1" ht="46.8">
      <c r="A127" s="464"/>
      <c r="B127" s="409"/>
      <c r="C127" s="25" t="s">
        <v>65</v>
      </c>
      <c r="D127" s="398">
        <v>46914.16</v>
      </c>
      <c r="E127" s="402">
        <v>0</v>
      </c>
      <c r="F127" s="27">
        <f>E127/D127</f>
        <v>0</v>
      </c>
      <c r="G127" s="397" t="s">
        <v>123</v>
      </c>
      <c r="H127" s="394">
        <v>1</v>
      </c>
      <c r="I127" s="394">
        <v>1</v>
      </c>
      <c r="J127" s="32">
        <f>I127/H127</f>
        <v>1</v>
      </c>
      <c r="K127" s="394"/>
    </row>
    <row r="128" spans="1:11" s="12" customFormat="1" ht="85.8" customHeight="1">
      <c r="A128" s="481"/>
      <c r="B128" s="410"/>
      <c r="C128" s="28"/>
      <c r="D128" s="395"/>
      <c r="E128" s="405"/>
      <c r="F128" s="32"/>
      <c r="G128" s="397" t="s">
        <v>124</v>
      </c>
      <c r="H128" s="394">
        <v>1</v>
      </c>
      <c r="I128" s="394">
        <v>0</v>
      </c>
      <c r="J128" s="32">
        <f>I128/H128</f>
        <v>0</v>
      </c>
      <c r="K128" s="394" t="s">
        <v>467</v>
      </c>
    </row>
    <row r="129" spans="1:11" s="12" customFormat="1" ht="15.6">
      <c r="A129" s="20"/>
      <c r="B129" s="428" t="s">
        <v>22</v>
      </c>
      <c r="C129" s="428"/>
      <c r="D129" s="239">
        <f>SUM(D126:D128)</f>
        <v>54637.490000000005</v>
      </c>
      <c r="E129" s="240">
        <f>SUM(E126:E128)</f>
        <v>0</v>
      </c>
      <c r="F129" s="241">
        <f>E129/D129</f>
        <v>0</v>
      </c>
      <c r="G129" s="242"/>
      <c r="H129" s="243"/>
      <c r="I129" s="243"/>
      <c r="J129" s="243"/>
      <c r="K129" s="244"/>
    </row>
    <row r="130" spans="1:11" s="12" customFormat="1" ht="40.799999999999997" customHeight="1">
      <c r="A130" s="463">
        <v>8</v>
      </c>
      <c r="B130" s="465" t="s">
        <v>500</v>
      </c>
      <c r="C130" s="466" t="s">
        <v>15</v>
      </c>
      <c r="D130" s="480">
        <v>97752.17</v>
      </c>
      <c r="E130" s="491">
        <v>46170.65</v>
      </c>
      <c r="F130" s="417">
        <f>E130/D130</f>
        <v>0.47232353000450017</v>
      </c>
      <c r="G130" s="419" t="s">
        <v>415</v>
      </c>
      <c r="H130" s="420"/>
      <c r="I130" s="420"/>
      <c r="J130" s="420"/>
      <c r="K130" s="421"/>
    </row>
    <row r="131" spans="1:11" s="12" customFormat="1" ht="62.4">
      <c r="A131" s="464"/>
      <c r="B131" s="409"/>
      <c r="C131" s="467"/>
      <c r="D131" s="480"/>
      <c r="E131" s="493"/>
      <c r="F131" s="418"/>
      <c r="G131" s="385" t="s">
        <v>125</v>
      </c>
      <c r="H131" s="383">
        <v>0</v>
      </c>
      <c r="I131" s="383">
        <v>0</v>
      </c>
      <c r="J131" s="32">
        <v>0</v>
      </c>
      <c r="K131" s="383"/>
    </row>
    <row r="132" spans="1:11" s="12" customFormat="1" ht="36" customHeight="1">
      <c r="A132" s="464"/>
      <c r="B132" s="409"/>
      <c r="C132" s="466" t="s">
        <v>65</v>
      </c>
      <c r="D132" s="480">
        <v>27963.74</v>
      </c>
      <c r="E132" s="491">
        <v>1921.51</v>
      </c>
      <c r="F132" s="417">
        <f>E132/D132</f>
        <v>6.8714342216026889E-2</v>
      </c>
      <c r="G132" s="414" t="s">
        <v>126</v>
      </c>
      <c r="H132" s="415"/>
      <c r="I132" s="415"/>
      <c r="J132" s="415"/>
      <c r="K132" s="416"/>
    </row>
    <row r="133" spans="1:11" s="12" customFormat="1" ht="62.4">
      <c r="A133" s="464"/>
      <c r="B133" s="409"/>
      <c r="C133" s="467"/>
      <c r="D133" s="480"/>
      <c r="E133" s="493"/>
      <c r="F133" s="418"/>
      <c r="G133" s="385" t="s">
        <v>127</v>
      </c>
      <c r="H133" s="383">
        <v>1</v>
      </c>
      <c r="I133" s="383">
        <v>0</v>
      </c>
      <c r="J133" s="32">
        <v>1</v>
      </c>
      <c r="K133" s="383"/>
    </row>
    <row r="134" spans="1:11" s="12" customFormat="1" ht="62.4">
      <c r="A134" s="464"/>
      <c r="B134" s="409"/>
      <c r="C134" s="25" t="s">
        <v>128</v>
      </c>
      <c r="D134" s="384">
        <f>'[1]Касса на 01.04.'!E13</f>
        <v>0</v>
      </c>
      <c r="E134" s="386">
        <f>'[1]Касса на 01.04.'!I13</f>
        <v>0</v>
      </c>
      <c r="F134" s="27">
        <v>0</v>
      </c>
      <c r="G134" s="385" t="s">
        <v>129</v>
      </c>
      <c r="H134" s="383">
        <v>0</v>
      </c>
      <c r="I134" s="383">
        <v>0</v>
      </c>
      <c r="J134" s="32"/>
      <c r="K134" s="383"/>
    </row>
    <row r="135" spans="1:11" s="12" customFormat="1" ht="78">
      <c r="A135" s="464"/>
      <c r="B135" s="409"/>
      <c r="C135" s="494"/>
      <c r="D135" s="497"/>
      <c r="E135" s="497"/>
      <c r="F135" s="446"/>
      <c r="G135" s="385" t="s">
        <v>130</v>
      </c>
      <c r="H135" s="383">
        <v>0</v>
      </c>
      <c r="I135" s="383">
        <v>0</v>
      </c>
      <c r="J135" s="32"/>
      <c r="K135" s="383"/>
    </row>
    <row r="136" spans="1:11" s="12" customFormat="1" ht="62.4">
      <c r="A136" s="464"/>
      <c r="B136" s="409"/>
      <c r="C136" s="495"/>
      <c r="D136" s="498"/>
      <c r="E136" s="498"/>
      <c r="F136" s="447"/>
      <c r="G136" s="385" t="s">
        <v>131</v>
      </c>
      <c r="H136" s="383">
        <v>0</v>
      </c>
      <c r="I136" s="383">
        <v>0</v>
      </c>
      <c r="J136" s="32"/>
      <c r="K136" s="383"/>
    </row>
    <row r="137" spans="1:11" s="12" customFormat="1" ht="15.6">
      <c r="A137" s="464"/>
      <c r="B137" s="409"/>
      <c r="C137" s="495"/>
      <c r="D137" s="498"/>
      <c r="E137" s="498"/>
      <c r="F137" s="447"/>
      <c r="G137" s="414" t="s">
        <v>132</v>
      </c>
      <c r="H137" s="415"/>
      <c r="I137" s="415"/>
      <c r="J137" s="415"/>
      <c r="K137" s="416"/>
    </row>
    <row r="138" spans="1:11" s="12" customFormat="1" ht="54" customHeight="1">
      <c r="A138" s="464"/>
      <c r="B138" s="409"/>
      <c r="C138" s="495"/>
      <c r="D138" s="498"/>
      <c r="E138" s="498"/>
      <c r="F138" s="447"/>
      <c r="G138" s="385" t="s">
        <v>133</v>
      </c>
      <c r="H138" s="383">
        <v>2</v>
      </c>
      <c r="I138" s="383">
        <v>0</v>
      </c>
      <c r="J138" s="32">
        <f>I138/H138</f>
        <v>0</v>
      </c>
      <c r="K138" s="383" t="s">
        <v>549</v>
      </c>
    </row>
    <row r="139" spans="1:11" s="12" customFormat="1" ht="62.4">
      <c r="A139" s="464"/>
      <c r="B139" s="409"/>
      <c r="C139" s="495"/>
      <c r="D139" s="498"/>
      <c r="E139" s="498"/>
      <c r="F139" s="447"/>
      <c r="G139" s="385" t="s">
        <v>134</v>
      </c>
      <c r="H139" s="383">
        <v>11</v>
      </c>
      <c r="I139" s="383">
        <v>0</v>
      </c>
      <c r="J139" s="32">
        <f>I139/H139</f>
        <v>0</v>
      </c>
      <c r="K139" s="383" t="s">
        <v>549</v>
      </c>
    </row>
    <row r="140" spans="1:11" s="12" customFormat="1" ht="46.8">
      <c r="A140" s="38"/>
      <c r="B140" s="409"/>
      <c r="C140" s="495"/>
      <c r="D140" s="498"/>
      <c r="E140" s="498"/>
      <c r="F140" s="447"/>
      <c r="G140" s="385" t="s">
        <v>135</v>
      </c>
      <c r="H140" s="383">
        <v>0</v>
      </c>
      <c r="I140" s="383">
        <v>0</v>
      </c>
      <c r="J140" s="32">
        <v>0</v>
      </c>
      <c r="K140" s="383"/>
    </row>
    <row r="141" spans="1:11" s="12" customFormat="1" ht="31.2">
      <c r="A141" s="38"/>
      <c r="B141" s="409"/>
      <c r="C141" s="495"/>
      <c r="D141" s="498"/>
      <c r="E141" s="498"/>
      <c r="F141" s="447"/>
      <c r="G141" s="385" t="s">
        <v>136</v>
      </c>
      <c r="H141" s="383">
        <v>0</v>
      </c>
      <c r="I141" s="383">
        <v>0</v>
      </c>
      <c r="J141" s="32">
        <v>0</v>
      </c>
      <c r="K141" s="383"/>
    </row>
    <row r="142" spans="1:11" s="12" customFormat="1" ht="15.6">
      <c r="A142" s="38"/>
      <c r="B142" s="409"/>
      <c r="C142" s="495"/>
      <c r="D142" s="498"/>
      <c r="E142" s="498"/>
      <c r="F142" s="447"/>
      <c r="G142" s="414" t="s">
        <v>137</v>
      </c>
      <c r="H142" s="500"/>
      <c r="I142" s="500"/>
      <c r="J142" s="500"/>
      <c r="K142" s="501"/>
    </row>
    <row r="143" spans="1:11" s="12" customFormat="1" ht="51" customHeight="1">
      <c r="A143" s="38"/>
      <c r="B143" s="410"/>
      <c r="C143" s="496"/>
      <c r="D143" s="499"/>
      <c r="E143" s="499"/>
      <c r="F143" s="448"/>
      <c r="G143" s="385" t="s">
        <v>138</v>
      </c>
      <c r="H143" s="383" t="s">
        <v>139</v>
      </c>
      <c r="I143" s="383" t="s">
        <v>139</v>
      </c>
      <c r="J143" s="32">
        <v>0</v>
      </c>
      <c r="K143" s="383"/>
    </row>
    <row r="144" spans="1:11" s="12" customFormat="1" ht="15.6">
      <c r="A144" s="132"/>
      <c r="B144" s="502" t="s">
        <v>22</v>
      </c>
      <c r="C144" s="503"/>
      <c r="D144" s="239">
        <f>SUM(D130:D133)</f>
        <v>125715.91</v>
      </c>
      <c r="E144" s="240">
        <f>SUM(E130:E133)</f>
        <v>48092.160000000003</v>
      </c>
      <c r="F144" s="241">
        <f>E144/D144</f>
        <v>0.38254633005480376</v>
      </c>
      <c r="G144" s="242"/>
      <c r="H144" s="243"/>
      <c r="I144" s="243"/>
      <c r="J144" s="243"/>
      <c r="K144" s="244"/>
    </row>
    <row r="145" spans="1:11" s="12" customFormat="1" ht="15.6">
      <c r="A145" s="463">
        <v>9</v>
      </c>
      <c r="B145" s="504" t="s">
        <v>501</v>
      </c>
      <c r="C145" s="482" t="s">
        <v>15</v>
      </c>
      <c r="D145" s="468">
        <v>24903.5</v>
      </c>
      <c r="E145" s="468">
        <v>10346.75</v>
      </c>
      <c r="F145" s="417">
        <f>E145/D145</f>
        <v>0.41547372859236653</v>
      </c>
      <c r="G145" s="470" t="s">
        <v>140</v>
      </c>
      <c r="H145" s="471"/>
      <c r="I145" s="471"/>
      <c r="J145" s="471"/>
      <c r="K145" s="472"/>
    </row>
    <row r="146" spans="1:11" s="12" customFormat="1" ht="58.2" customHeight="1">
      <c r="A146" s="464"/>
      <c r="B146" s="505"/>
      <c r="C146" s="479"/>
      <c r="D146" s="484"/>
      <c r="E146" s="484"/>
      <c r="F146" s="487"/>
      <c r="G146" s="17" t="s">
        <v>141</v>
      </c>
      <c r="H146" s="149">
        <v>105</v>
      </c>
      <c r="I146" s="139">
        <v>73</v>
      </c>
      <c r="J146" s="32">
        <f>I146/H146</f>
        <v>0.69523809523809521</v>
      </c>
      <c r="K146" s="382" t="s">
        <v>467</v>
      </c>
    </row>
    <row r="147" spans="1:11" s="12" customFormat="1" ht="46.8">
      <c r="A147" s="464"/>
      <c r="B147" s="505"/>
      <c r="C147" s="479"/>
      <c r="D147" s="484"/>
      <c r="E147" s="484"/>
      <c r="F147" s="487"/>
      <c r="G147" s="17" t="s">
        <v>142</v>
      </c>
      <c r="H147" s="35">
        <v>53.6</v>
      </c>
      <c r="I147" s="139"/>
      <c r="J147" s="32"/>
      <c r="K147" s="344" t="s">
        <v>488</v>
      </c>
    </row>
    <row r="148" spans="1:11" s="12" customFormat="1" ht="31.2">
      <c r="A148" s="464"/>
      <c r="B148" s="505"/>
      <c r="C148" s="479"/>
      <c r="D148" s="484"/>
      <c r="E148" s="484"/>
      <c r="F148" s="487"/>
      <c r="G148" s="17" t="s">
        <v>143</v>
      </c>
      <c r="H148" s="18">
        <v>115000</v>
      </c>
      <c r="I148" s="18">
        <v>85423</v>
      </c>
      <c r="J148" s="32">
        <f>I148/H148</f>
        <v>0.74280869565217389</v>
      </c>
      <c r="K148" s="139"/>
    </row>
    <row r="149" spans="1:11" s="12" customFormat="1" ht="62.4">
      <c r="A149" s="464"/>
      <c r="B149" s="505"/>
      <c r="C149" s="479"/>
      <c r="D149" s="484"/>
      <c r="E149" s="484"/>
      <c r="F149" s="487"/>
      <c r="G149" s="17" t="s">
        <v>144</v>
      </c>
      <c r="H149" s="148">
        <v>36.5</v>
      </c>
      <c r="I149" s="148"/>
      <c r="J149" s="32"/>
      <c r="K149" s="344" t="s">
        <v>488</v>
      </c>
    </row>
    <row r="150" spans="1:11" s="12" customFormat="1" ht="15.6">
      <c r="A150" s="464"/>
      <c r="B150" s="505"/>
      <c r="C150" s="479"/>
      <c r="D150" s="484"/>
      <c r="E150" s="484"/>
      <c r="F150" s="487"/>
      <c r="G150" s="434" t="s">
        <v>145</v>
      </c>
      <c r="H150" s="506"/>
      <c r="I150" s="506"/>
      <c r="J150" s="506"/>
      <c r="K150" s="507"/>
    </row>
    <row r="151" spans="1:11" s="12" customFormat="1" ht="109.2">
      <c r="A151" s="464"/>
      <c r="B151" s="505"/>
      <c r="C151" s="479"/>
      <c r="D151" s="484"/>
      <c r="E151" s="484"/>
      <c r="F151" s="487"/>
      <c r="G151" s="17" t="s">
        <v>146</v>
      </c>
      <c r="H151" s="149">
        <v>105</v>
      </c>
      <c r="I151" s="18">
        <v>73</v>
      </c>
      <c r="J151" s="32">
        <f>I151/H151</f>
        <v>0.69523809523809521</v>
      </c>
      <c r="K151" s="139"/>
    </row>
    <row r="152" spans="1:11" s="12" customFormat="1" ht="97.2" customHeight="1">
      <c r="A152" s="481"/>
      <c r="B152" s="411"/>
      <c r="C152" s="483"/>
      <c r="D152" s="469"/>
      <c r="E152" s="469"/>
      <c r="F152" s="418"/>
      <c r="G152" s="155" t="s">
        <v>147</v>
      </c>
      <c r="H152" s="159">
        <v>13.4</v>
      </c>
      <c r="I152" s="129"/>
      <c r="J152" s="160"/>
      <c r="K152" s="344" t="s">
        <v>488</v>
      </c>
    </row>
    <row r="153" spans="1:11" s="12" customFormat="1" ht="15.6">
      <c r="A153" s="20"/>
      <c r="B153" s="508" t="s">
        <v>22</v>
      </c>
      <c r="C153" s="509"/>
      <c r="D153" s="250">
        <v>24903.5</v>
      </c>
      <c r="E153" s="250">
        <v>10346.75</v>
      </c>
      <c r="F153" s="251">
        <f>E153/D153</f>
        <v>0.41547372859236653</v>
      </c>
      <c r="G153" s="242"/>
      <c r="H153" s="243"/>
      <c r="I153" s="243"/>
      <c r="J153" s="243"/>
      <c r="K153" s="244"/>
    </row>
    <row r="154" spans="1:11" s="12" customFormat="1" ht="34.200000000000003" customHeight="1">
      <c r="A154" s="129">
        <v>10</v>
      </c>
      <c r="B154" s="465" t="s">
        <v>502</v>
      </c>
      <c r="C154" s="482" t="s">
        <v>15</v>
      </c>
      <c r="D154" s="468">
        <v>135971.71</v>
      </c>
      <c r="E154" s="468">
        <v>63504.28</v>
      </c>
      <c r="F154" s="417">
        <f>E154/D154</f>
        <v>0.4670403865627637</v>
      </c>
      <c r="G154" s="419" t="s">
        <v>149</v>
      </c>
      <c r="H154" s="420"/>
      <c r="I154" s="420"/>
      <c r="J154" s="420"/>
      <c r="K154" s="421"/>
    </row>
    <row r="155" spans="1:11" s="12" customFormat="1" ht="113.4" customHeight="1">
      <c r="A155" s="130"/>
      <c r="B155" s="409"/>
      <c r="C155" s="479"/>
      <c r="D155" s="484"/>
      <c r="E155" s="484"/>
      <c r="F155" s="487"/>
      <c r="G155" s="17" t="s">
        <v>150</v>
      </c>
      <c r="H155" s="344">
        <v>0</v>
      </c>
      <c r="I155" s="139">
        <v>0</v>
      </c>
      <c r="J155" s="32">
        <v>0</v>
      </c>
      <c r="K155" s="323"/>
    </row>
    <row r="156" spans="1:11" s="12" customFormat="1" ht="33" customHeight="1">
      <c r="A156" s="130"/>
      <c r="B156" s="409"/>
      <c r="C156" s="479"/>
      <c r="D156" s="484"/>
      <c r="E156" s="484"/>
      <c r="F156" s="487"/>
      <c r="G156" s="414" t="s">
        <v>151</v>
      </c>
      <c r="H156" s="415"/>
      <c r="I156" s="415"/>
      <c r="J156" s="415"/>
      <c r="K156" s="416"/>
    </row>
    <row r="157" spans="1:11" s="12" customFormat="1" ht="208.2" customHeight="1">
      <c r="A157" s="130"/>
      <c r="B157" s="409"/>
      <c r="C157" s="479"/>
      <c r="D157" s="484"/>
      <c r="E157" s="484"/>
      <c r="F157" s="487"/>
      <c r="G157" s="232" t="s">
        <v>431</v>
      </c>
      <c r="H157" s="156">
        <v>0.2</v>
      </c>
      <c r="I157" s="156">
        <v>0</v>
      </c>
      <c r="J157" s="330">
        <f>I157/H157</f>
        <v>0</v>
      </c>
      <c r="K157" s="141"/>
    </row>
    <row r="158" spans="1:11" s="12" customFormat="1" ht="39.6" customHeight="1">
      <c r="A158" s="130"/>
      <c r="B158" s="409"/>
      <c r="C158" s="479"/>
      <c r="D158" s="484"/>
      <c r="E158" s="484"/>
      <c r="F158" s="487"/>
      <c r="G158" s="17" t="s">
        <v>152</v>
      </c>
      <c r="H158" s="139">
        <v>2443</v>
      </c>
      <c r="I158" s="139">
        <v>2039</v>
      </c>
      <c r="J158" s="32">
        <f>I158/H158</f>
        <v>0.83462955382726156</v>
      </c>
      <c r="K158" s="323" t="s">
        <v>467</v>
      </c>
    </row>
    <row r="159" spans="1:11" s="12" customFormat="1" ht="42.6" customHeight="1">
      <c r="A159" s="130"/>
      <c r="B159" s="409"/>
      <c r="C159" s="479"/>
      <c r="D159" s="484"/>
      <c r="E159" s="484"/>
      <c r="F159" s="487"/>
      <c r="G159" s="414" t="s">
        <v>153</v>
      </c>
      <c r="H159" s="415"/>
      <c r="I159" s="415"/>
      <c r="J159" s="415"/>
      <c r="K159" s="416"/>
    </row>
    <row r="160" spans="1:11" s="12" customFormat="1" ht="37.200000000000003" customHeight="1">
      <c r="A160" s="130"/>
      <c r="B160" s="409"/>
      <c r="C160" s="479"/>
      <c r="D160" s="484"/>
      <c r="E160" s="484"/>
      <c r="F160" s="487"/>
      <c r="G160" s="17" t="s">
        <v>154</v>
      </c>
      <c r="H160" s="18">
        <v>1000</v>
      </c>
      <c r="I160" s="331">
        <v>574</v>
      </c>
      <c r="J160" s="32">
        <f>I160/H160</f>
        <v>0.57399999999999995</v>
      </c>
      <c r="K160" s="323" t="s">
        <v>485</v>
      </c>
    </row>
    <row r="161" spans="1:11" s="12" customFormat="1" ht="15.6">
      <c r="A161" s="130"/>
      <c r="B161" s="409"/>
      <c r="C161" s="483"/>
      <c r="D161" s="469"/>
      <c r="E161" s="469"/>
      <c r="F161" s="418"/>
      <c r="G161" s="414" t="s">
        <v>155</v>
      </c>
      <c r="H161" s="415"/>
      <c r="I161" s="415"/>
      <c r="J161" s="415"/>
      <c r="K161" s="416"/>
    </row>
    <row r="162" spans="1:11" s="12" customFormat="1" ht="39.6" customHeight="1">
      <c r="A162" s="130"/>
      <c r="B162" s="409"/>
      <c r="C162" s="25" t="s">
        <v>65</v>
      </c>
      <c r="D162" s="138">
        <v>61780.36</v>
      </c>
      <c r="E162" s="26">
        <v>1248.24</v>
      </c>
      <c r="F162" s="27">
        <f>E162/D162</f>
        <v>2.0204479222846874E-2</v>
      </c>
      <c r="G162" s="17" t="s">
        <v>156</v>
      </c>
      <c r="H162" s="18">
        <v>41</v>
      </c>
      <c r="I162" s="18">
        <v>21</v>
      </c>
      <c r="J162" s="32">
        <f>I162/H162</f>
        <v>0.51219512195121952</v>
      </c>
      <c r="K162" s="387" t="s">
        <v>467</v>
      </c>
    </row>
    <row r="163" spans="1:11" s="12" customFormat="1" ht="52.8" customHeight="1">
      <c r="A163" s="130"/>
      <c r="B163" s="409"/>
      <c r="C163" s="162" t="s">
        <v>28</v>
      </c>
      <c r="D163" s="29">
        <v>178.74</v>
      </c>
      <c r="E163" s="143">
        <v>178.74</v>
      </c>
      <c r="F163" s="27">
        <f>E163/D163</f>
        <v>1</v>
      </c>
      <c r="G163" s="17" t="s">
        <v>157</v>
      </c>
      <c r="H163" s="18">
        <v>246080</v>
      </c>
      <c r="I163" s="18">
        <v>169897</v>
      </c>
      <c r="J163" s="32">
        <f>I163/H163</f>
        <v>0.69041368660598179</v>
      </c>
      <c r="K163" s="323" t="s">
        <v>467</v>
      </c>
    </row>
    <row r="164" spans="1:11" s="12" customFormat="1" ht="15.6">
      <c r="A164" s="130"/>
      <c r="B164" s="409"/>
      <c r="C164" s="28"/>
      <c r="D164" s="138"/>
      <c r="E164" s="26"/>
      <c r="F164" s="27"/>
      <c r="G164" s="414" t="s">
        <v>158</v>
      </c>
      <c r="H164" s="415"/>
      <c r="I164" s="415"/>
      <c r="J164" s="415"/>
      <c r="K164" s="416"/>
    </row>
    <row r="165" spans="1:11" s="12" customFormat="1" ht="117" customHeight="1">
      <c r="A165" s="130"/>
      <c r="B165" s="409"/>
      <c r="C165" s="163"/>
      <c r="D165" s="163"/>
      <c r="E165" s="163"/>
      <c r="F165" s="160"/>
      <c r="G165" s="17" t="s">
        <v>159</v>
      </c>
      <c r="H165" s="139">
        <v>12</v>
      </c>
      <c r="I165" s="139">
        <v>5</v>
      </c>
      <c r="J165" s="32">
        <f>I165/H165</f>
        <v>0.41666666666666669</v>
      </c>
      <c r="K165" s="332" t="s">
        <v>467</v>
      </c>
    </row>
    <row r="166" spans="1:11" s="12" customFormat="1" ht="15.6">
      <c r="A166" s="130"/>
      <c r="B166" s="409"/>
      <c r="C166" s="164"/>
      <c r="D166" s="164"/>
      <c r="E166" s="164"/>
      <c r="F166" s="30"/>
      <c r="G166" s="414" t="s">
        <v>160</v>
      </c>
      <c r="H166" s="415"/>
      <c r="I166" s="415"/>
      <c r="J166" s="415"/>
      <c r="K166" s="416"/>
    </row>
    <row r="167" spans="1:11" s="12" customFormat="1" ht="78">
      <c r="A167" s="130"/>
      <c r="B167" s="410"/>
      <c r="C167" s="164"/>
      <c r="D167" s="164"/>
      <c r="E167" s="164"/>
      <c r="F167" s="30"/>
      <c r="G167" s="155" t="s">
        <v>161</v>
      </c>
      <c r="H167" s="165">
        <v>95</v>
      </c>
      <c r="I167" s="165">
        <v>97.4</v>
      </c>
      <c r="J167" s="160">
        <f>I167/H167</f>
        <v>1.0252631578947369</v>
      </c>
      <c r="K167" s="139"/>
    </row>
    <row r="168" spans="1:11" s="12" customFormat="1" ht="15.6">
      <c r="A168" s="20"/>
      <c r="B168" s="508" t="s">
        <v>22</v>
      </c>
      <c r="C168" s="509"/>
      <c r="D168" s="252">
        <f>SUM(D154:D167)</f>
        <v>197930.81</v>
      </c>
      <c r="E168" s="252">
        <f>SUM(E154:E163)</f>
        <v>64931.259999999995</v>
      </c>
      <c r="F168" s="253">
        <f>E168/D168</f>
        <v>0.32805029191766555</v>
      </c>
      <c r="G168" s="242"/>
      <c r="H168" s="243"/>
      <c r="I168" s="243"/>
      <c r="J168" s="243"/>
      <c r="K168" s="244"/>
    </row>
    <row r="169" spans="1:11" s="12" customFormat="1" ht="15.6">
      <c r="A169" s="463">
        <v>11</v>
      </c>
      <c r="B169" s="465" t="s">
        <v>503</v>
      </c>
      <c r="C169" s="482" t="s">
        <v>15</v>
      </c>
      <c r="D169" s="468">
        <v>9244.67</v>
      </c>
      <c r="E169" s="468">
        <v>4381.08</v>
      </c>
      <c r="F169" s="417">
        <f>E169/D169</f>
        <v>0.47390334106030824</v>
      </c>
      <c r="G169" s="414" t="s">
        <v>162</v>
      </c>
      <c r="H169" s="415"/>
      <c r="I169" s="415"/>
      <c r="J169" s="415"/>
      <c r="K169" s="416"/>
    </row>
    <row r="170" spans="1:11" s="12" customFormat="1" ht="62.4">
      <c r="A170" s="464"/>
      <c r="B170" s="409"/>
      <c r="C170" s="479"/>
      <c r="D170" s="484"/>
      <c r="E170" s="484"/>
      <c r="F170" s="487"/>
      <c r="G170" s="17" t="s">
        <v>163</v>
      </c>
      <c r="H170" s="336">
        <v>160</v>
      </c>
      <c r="I170" s="139">
        <v>56</v>
      </c>
      <c r="J170" s="32">
        <f>I170/H170</f>
        <v>0.35</v>
      </c>
      <c r="K170" s="382" t="s">
        <v>467</v>
      </c>
    </row>
    <row r="171" spans="1:11" s="12" customFormat="1" ht="62.4">
      <c r="A171" s="464"/>
      <c r="B171" s="409"/>
      <c r="C171" s="479"/>
      <c r="D171" s="484"/>
      <c r="E171" s="484"/>
      <c r="F171" s="487"/>
      <c r="G171" s="17" t="s">
        <v>164</v>
      </c>
      <c r="H171" s="139">
        <v>15</v>
      </c>
      <c r="I171" s="139">
        <v>10</v>
      </c>
      <c r="J171" s="32">
        <f>I171/H171</f>
        <v>0.66666666666666663</v>
      </c>
      <c r="K171" s="382" t="s">
        <v>467</v>
      </c>
    </row>
    <row r="172" spans="1:11" s="12" customFormat="1" ht="15.6">
      <c r="A172" s="464"/>
      <c r="B172" s="409"/>
      <c r="C172" s="479"/>
      <c r="D172" s="484"/>
      <c r="E172" s="484"/>
      <c r="F172" s="487"/>
      <c r="G172" s="414" t="s">
        <v>165</v>
      </c>
      <c r="H172" s="415"/>
      <c r="I172" s="415"/>
      <c r="J172" s="415"/>
      <c r="K172" s="416"/>
    </row>
    <row r="173" spans="1:11" s="12" customFormat="1" ht="62.4">
      <c r="A173" s="464"/>
      <c r="B173" s="409"/>
      <c r="C173" s="479"/>
      <c r="D173" s="484"/>
      <c r="E173" s="484"/>
      <c r="F173" s="487"/>
      <c r="G173" s="17" t="s">
        <v>166</v>
      </c>
      <c r="H173" s="336">
        <v>25</v>
      </c>
      <c r="I173" s="139">
        <v>17</v>
      </c>
      <c r="J173" s="32">
        <f>I173/H173</f>
        <v>0.68</v>
      </c>
      <c r="K173" s="307"/>
    </row>
    <row r="174" spans="1:11" s="12" customFormat="1" ht="94.2" customHeight="1">
      <c r="A174" s="464"/>
      <c r="B174" s="409"/>
      <c r="C174" s="479"/>
      <c r="D174" s="484"/>
      <c r="E174" s="484"/>
      <c r="F174" s="487"/>
      <c r="G174" s="17" t="s">
        <v>167</v>
      </c>
      <c r="H174" s="336">
        <v>900</v>
      </c>
      <c r="I174" s="139">
        <v>766</v>
      </c>
      <c r="J174" s="32">
        <f>I174/H174</f>
        <v>0.85111111111111115</v>
      </c>
      <c r="K174" s="307"/>
    </row>
    <row r="175" spans="1:11" s="12" customFormat="1" ht="15.6">
      <c r="A175" s="464"/>
      <c r="B175" s="409"/>
      <c r="C175" s="483"/>
      <c r="D175" s="469"/>
      <c r="E175" s="469"/>
      <c r="F175" s="418"/>
      <c r="G175" s="414" t="s">
        <v>168</v>
      </c>
      <c r="H175" s="415"/>
      <c r="I175" s="415"/>
      <c r="J175" s="415"/>
      <c r="K175" s="416"/>
    </row>
    <row r="176" spans="1:11" s="12" customFormat="1" ht="46.8">
      <c r="A176" s="464"/>
      <c r="B176" s="409"/>
      <c r="C176" s="482" t="s">
        <v>65</v>
      </c>
      <c r="D176" s="468">
        <v>3413.64</v>
      </c>
      <c r="E176" s="468">
        <v>1368.54</v>
      </c>
      <c r="F176" s="417">
        <f>E176/D176</f>
        <v>0.4009034344570605</v>
      </c>
      <c r="G176" s="17" t="s">
        <v>169</v>
      </c>
      <c r="H176" s="336">
        <v>100</v>
      </c>
      <c r="I176" s="139">
        <v>70</v>
      </c>
      <c r="J176" s="32">
        <f>I176/H176</f>
        <v>0.7</v>
      </c>
      <c r="K176" s="307"/>
    </row>
    <row r="177" spans="1:11" s="12" customFormat="1" ht="40.200000000000003" customHeight="1">
      <c r="A177" s="464"/>
      <c r="B177" s="409"/>
      <c r="C177" s="479"/>
      <c r="D177" s="484"/>
      <c r="E177" s="484"/>
      <c r="F177" s="487"/>
      <c r="G177" s="414" t="s">
        <v>170</v>
      </c>
      <c r="H177" s="415"/>
      <c r="I177" s="415"/>
      <c r="J177" s="415"/>
      <c r="K177" s="416"/>
    </row>
    <row r="178" spans="1:11" s="12" customFormat="1" ht="31.2">
      <c r="A178" s="464"/>
      <c r="B178" s="409"/>
      <c r="C178" s="479"/>
      <c r="D178" s="484"/>
      <c r="E178" s="484"/>
      <c r="F178" s="487"/>
      <c r="G178" s="17" t="s">
        <v>171</v>
      </c>
      <c r="H178" s="139">
        <v>45</v>
      </c>
      <c r="I178" s="139">
        <v>26</v>
      </c>
      <c r="J178" s="32">
        <f>I178/H178</f>
        <v>0.57777777777777772</v>
      </c>
      <c r="K178" s="307"/>
    </row>
    <row r="179" spans="1:11" s="12" customFormat="1" ht="15.6">
      <c r="A179" s="464"/>
      <c r="B179" s="409"/>
      <c r="C179" s="483"/>
      <c r="D179" s="469"/>
      <c r="E179" s="469"/>
      <c r="F179" s="418"/>
      <c r="G179" s="381" t="s">
        <v>173</v>
      </c>
      <c r="H179" s="382">
        <v>33000</v>
      </c>
      <c r="I179" s="382">
        <v>25400</v>
      </c>
      <c r="J179" s="32">
        <f>I179/H179</f>
        <v>0.76969696969696966</v>
      </c>
      <c r="K179" s="382"/>
    </row>
    <row r="180" spans="1:11" s="12" customFormat="1" ht="31.2">
      <c r="A180" s="464"/>
      <c r="B180" s="409"/>
      <c r="C180" s="521" t="s">
        <v>28</v>
      </c>
      <c r="D180" s="565">
        <v>633.83000000000004</v>
      </c>
      <c r="E180" s="568">
        <v>276.94</v>
      </c>
      <c r="F180" s="482" t="s">
        <v>525</v>
      </c>
      <c r="G180" s="381" t="s">
        <v>526</v>
      </c>
      <c r="H180" s="18">
        <v>6</v>
      </c>
      <c r="I180" s="390">
        <v>0</v>
      </c>
      <c r="J180" s="391">
        <f>I180/H180</f>
        <v>0</v>
      </c>
      <c r="K180" s="307"/>
    </row>
    <row r="181" spans="1:11" s="12" customFormat="1" ht="15.6">
      <c r="A181" s="464"/>
      <c r="B181" s="409"/>
      <c r="C181" s="522"/>
      <c r="D181" s="566"/>
      <c r="E181" s="479"/>
      <c r="F181" s="484"/>
      <c r="G181" s="414" t="s">
        <v>174</v>
      </c>
      <c r="H181" s="415"/>
      <c r="I181" s="415"/>
      <c r="J181" s="415"/>
      <c r="K181" s="416"/>
    </row>
    <row r="182" spans="1:11" s="12" customFormat="1" ht="93.6">
      <c r="A182" s="464"/>
      <c r="B182" s="409"/>
      <c r="C182" s="522"/>
      <c r="D182" s="566"/>
      <c r="E182" s="479"/>
      <c r="F182" s="484"/>
      <c r="G182" s="17" t="s">
        <v>175</v>
      </c>
      <c r="H182" s="18">
        <v>17</v>
      </c>
      <c r="I182" s="139">
        <v>19</v>
      </c>
      <c r="J182" s="32">
        <f>I182/H182</f>
        <v>1.1176470588235294</v>
      </c>
      <c r="K182" s="307"/>
    </row>
    <row r="183" spans="1:11" s="12" customFormat="1" ht="15.6">
      <c r="A183" s="464"/>
      <c r="B183" s="409"/>
      <c r="C183" s="522"/>
      <c r="D183" s="566"/>
      <c r="E183" s="479"/>
      <c r="F183" s="484"/>
      <c r="G183" s="414" t="s">
        <v>176</v>
      </c>
      <c r="H183" s="415"/>
      <c r="I183" s="415"/>
      <c r="J183" s="415"/>
      <c r="K183" s="416"/>
    </row>
    <row r="184" spans="1:11" s="12" customFormat="1" ht="31.2">
      <c r="A184" s="464"/>
      <c r="B184" s="409"/>
      <c r="C184" s="522"/>
      <c r="D184" s="566"/>
      <c r="E184" s="479"/>
      <c r="F184" s="484"/>
      <c r="G184" s="17" t="s">
        <v>177</v>
      </c>
      <c r="H184" s="139">
        <v>700</v>
      </c>
      <c r="I184" s="139">
        <v>700</v>
      </c>
      <c r="J184" s="142">
        <f>I184/H184</f>
        <v>1</v>
      </c>
      <c r="K184" s="324"/>
    </row>
    <row r="185" spans="1:11" s="12" customFormat="1" ht="15.6">
      <c r="A185" s="464"/>
      <c r="B185" s="409"/>
      <c r="C185" s="522"/>
      <c r="D185" s="566"/>
      <c r="E185" s="479"/>
      <c r="F185" s="484"/>
      <c r="G185" s="414" t="s">
        <v>178</v>
      </c>
      <c r="H185" s="415"/>
      <c r="I185" s="415"/>
      <c r="J185" s="415"/>
      <c r="K185" s="416"/>
    </row>
    <row r="186" spans="1:11" s="12" customFormat="1" ht="31.2">
      <c r="A186" s="481"/>
      <c r="B186" s="410"/>
      <c r="C186" s="523"/>
      <c r="D186" s="567"/>
      <c r="E186" s="483"/>
      <c r="F186" s="469"/>
      <c r="G186" s="155" t="s">
        <v>179</v>
      </c>
      <c r="H186" s="345">
        <v>127</v>
      </c>
      <c r="I186" s="129">
        <v>139</v>
      </c>
      <c r="J186" s="338">
        <f>I186/H186</f>
        <v>1.094488188976378</v>
      </c>
      <c r="K186" s="129"/>
    </row>
    <row r="187" spans="1:11" s="12" customFormat="1" ht="15.6">
      <c r="A187" s="20"/>
      <c r="B187" s="508" t="s">
        <v>22</v>
      </c>
      <c r="C187" s="509"/>
      <c r="D187" s="254">
        <f>SUM(D169:D186)</f>
        <v>13292.14</v>
      </c>
      <c r="E187" s="254">
        <f>E180+E176+E169</f>
        <v>6026.5599999999995</v>
      </c>
      <c r="F187" s="253">
        <f>E187/D187</f>
        <v>0.45339275692251207</v>
      </c>
      <c r="G187" s="242"/>
      <c r="H187" s="243"/>
      <c r="I187" s="243"/>
      <c r="J187" s="243"/>
      <c r="K187" s="244"/>
    </row>
    <row r="188" spans="1:11" s="12" customFormat="1" ht="15.6">
      <c r="A188" s="36">
        <v>12</v>
      </c>
      <c r="B188" s="465" t="s">
        <v>455</v>
      </c>
      <c r="C188" s="482" t="s">
        <v>15</v>
      </c>
      <c r="D188" s="468">
        <v>0</v>
      </c>
      <c r="E188" s="468">
        <v>0</v>
      </c>
      <c r="F188" s="417">
        <v>0</v>
      </c>
      <c r="G188" s="510" t="s">
        <v>180</v>
      </c>
      <c r="H188" s="511"/>
      <c r="I188" s="511"/>
      <c r="J188" s="511"/>
      <c r="K188" s="512"/>
    </row>
    <row r="189" spans="1:11" s="12" customFormat="1" ht="15.6">
      <c r="A189" s="36"/>
      <c r="B189" s="477"/>
      <c r="C189" s="479"/>
      <c r="D189" s="484"/>
      <c r="E189" s="484"/>
      <c r="F189" s="487"/>
      <c r="G189" s="513"/>
      <c r="H189" s="514"/>
      <c r="I189" s="514"/>
      <c r="J189" s="514"/>
      <c r="K189" s="515"/>
    </row>
    <row r="190" spans="1:11" s="12" customFormat="1" ht="46.8">
      <c r="A190" s="36"/>
      <c r="B190" s="477"/>
      <c r="C190" s="479"/>
      <c r="D190" s="484"/>
      <c r="E190" s="484"/>
      <c r="F190" s="487"/>
      <c r="G190" s="17" t="s">
        <v>181</v>
      </c>
      <c r="H190" s="18">
        <v>3000</v>
      </c>
      <c r="I190" s="139">
        <v>813</v>
      </c>
      <c r="J190" s="32">
        <f>I190/H190</f>
        <v>0.27100000000000002</v>
      </c>
      <c r="K190" s="139" t="s">
        <v>182</v>
      </c>
    </row>
    <row r="191" spans="1:11" s="12" customFormat="1" ht="15.6">
      <c r="A191" s="36"/>
      <c r="B191" s="477"/>
      <c r="C191" s="479"/>
      <c r="D191" s="484"/>
      <c r="E191" s="484"/>
      <c r="F191" s="487"/>
      <c r="G191" s="33" t="s">
        <v>74</v>
      </c>
      <c r="H191" s="18"/>
      <c r="I191" s="139"/>
      <c r="J191" s="32"/>
      <c r="K191" s="139"/>
    </row>
    <row r="192" spans="1:11" s="12" customFormat="1" ht="34.799999999999997" customHeight="1">
      <c r="A192" s="36"/>
      <c r="B192" s="477"/>
      <c r="C192" s="479"/>
      <c r="D192" s="484"/>
      <c r="E192" s="484"/>
      <c r="F192" s="487"/>
      <c r="G192" s="17" t="s">
        <v>183</v>
      </c>
      <c r="H192" s="139">
        <v>500</v>
      </c>
      <c r="I192" s="139">
        <v>220</v>
      </c>
      <c r="J192" s="32">
        <f>I192/H192</f>
        <v>0.44</v>
      </c>
      <c r="K192" s="139" t="s">
        <v>418</v>
      </c>
    </row>
    <row r="193" spans="1:11" s="12" customFormat="1" ht="69" customHeight="1">
      <c r="A193" s="36"/>
      <c r="B193" s="477"/>
      <c r="C193" s="479"/>
      <c r="D193" s="484"/>
      <c r="E193" s="484"/>
      <c r="F193" s="487"/>
      <c r="G193" s="17" t="s">
        <v>184</v>
      </c>
      <c r="H193" s="18">
        <v>1200</v>
      </c>
      <c r="I193" s="18">
        <v>1177</v>
      </c>
      <c r="J193" s="32">
        <f>I193/H193</f>
        <v>0.98083333333333333</v>
      </c>
      <c r="K193" s="139" t="s">
        <v>185</v>
      </c>
    </row>
    <row r="194" spans="1:11" s="12" customFormat="1" ht="46.8">
      <c r="A194" s="36"/>
      <c r="B194" s="477"/>
      <c r="C194" s="479"/>
      <c r="D194" s="484"/>
      <c r="E194" s="484"/>
      <c r="F194" s="487"/>
      <c r="G194" s="17" t="s">
        <v>186</v>
      </c>
      <c r="H194" s="139">
        <v>30</v>
      </c>
      <c r="I194" s="139">
        <v>126</v>
      </c>
      <c r="J194" s="32">
        <f>I194/H194</f>
        <v>4.2</v>
      </c>
      <c r="K194" s="139" t="s">
        <v>187</v>
      </c>
    </row>
    <row r="195" spans="1:11" s="12" customFormat="1" ht="46.8">
      <c r="A195" s="36"/>
      <c r="B195" s="516" t="s">
        <v>454</v>
      </c>
      <c r="C195" s="479"/>
      <c r="D195" s="484"/>
      <c r="E195" s="484"/>
      <c r="F195" s="487"/>
      <c r="G195" s="17" t="s">
        <v>188</v>
      </c>
      <c r="H195" s="139">
        <v>100</v>
      </c>
      <c r="I195" s="139">
        <v>147</v>
      </c>
      <c r="J195" s="32">
        <f>I195/H195</f>
        <v>1.47</v>
      </c>
      <c r="K195" s="139" t="s">
        <v>419</v>
      </c>
    </row>
    <row r="196" spans="1:11" s="12" customFormat="1" ht="46.8">
      <c r="A196" s="36"/>
      <c r="B196" s="516"/>
      <c r="C196" s="479"/>
      <c r="D196" s="484"/>
      <c r="E196" s="484"/>
      <c r="F196" s="487"/>
      <c r="G196" s="17" t="s">
        <v>189</v>
      </c>
      <c r="H196" s="139">
        <v>30</v>
      </c>
      <c r="I196" s="139">
        <v>26</v>
      </c>
      <c r="J196" s="32">
        <f>I196/H196</f>
        <v>0.8666666666666667</v>
      </c>
      <c r="K196" s="139" t="s">
        <v>420</v>
      </c>
    </row>
    <row r="197" spans="1:11" s="12" customFormat="1" ht="25.8" customHeight="1">
      <c r="A197" s="36"/>
      <c r="B197" s="516"/>
      <c r="C197" s="479"/>
      <c r="D197" s="484"/>
      <c r="E197" s="484"/>
      <c r="F197" s="487"/>
      <c r="G197" s="414" t="s">
        <v>190</v>
      </c>
      <c r="H197" s="415"/>
      <c r="I197" s="415"/>
      <c r="J197" s="415"/>
      <c r="K197" s="416"/>
    </row>
    <row r="198" spans="1:11" s="12" customFormat="1" ht="46.8">
      <c r="A198" s="130"/>
      <c r="B198" s="517"/>
      <c r="C198" s="483"/>
      <c r="D198" s="469"/>
      <c r="E198" s="469"/>
      <c r="F198" s="418"/>
      <c r="G198" s="17" t="s">
        <v>191</v>
      </c>
      <c r="H198" s="18">
        <v>2200</v>
      </c>
      <c r="I198" s="18">
        <v>5347</v>
      </c>
      <c r="J198" s="32">
        <f>I198/H198</f>
        <v>2.4304545454545456</v>
      </c>
      <c r="K198" s="139" t="s">
        <v>421</v>
      </c>
    </row>
    <row r="199" spans="1:11" s="12" customFormat="1" ht="15.6">
      <c r="A199" s="130"/>
      <c r="B199" s="531" t="s">
        <v>192</v>
      </c>
      <c r="C199" s="532"/>
      <c r="D199" s="255">
        <v>0</v>
      </c>
      <c r="E199" s="255">
        <v>0</v>
      </c>
      <c r="F199" s="256">
        <v>0</v>
      </c>
      <c r="G199" s="257"/>
      <c r="H199" s="258"/>
      <c r="I199" s="249"/>
      <c r="J199" s="249"/>
      <c r="K199" s="249"/>
    </row>
    <row r="200" spans="1:11" s="12" customFormat="1" ht="15.6">
      <c r="A200" s="130"/>
      <c r="B200" s="518" t="s">
        <v>453</v>
      </c>
      <c r="C200" s="39"/>
      <c r="D200" s="40"/>
      <c r="E200" s="40"/>
      <c r="F200" s="30"/>
      <c r="G200" s="414" t="s">
        <v>422</v>
      </c>
      <c r="H200" s="415"/>
      <c r="I200" s="415"/>
      <c r="J200" s="415"/>
      <c r="K200" s="416"/>
    </row>
    <row r="201" spans="1:11" s="12" customFormat="1" ht="69" customHeight="1">
      <c r="A201" s="130"/>
      <c r="B201" s="516"/>
      <c r="C201" s="479" t="s">
        <v>15</v>
      </c>
      <c r="D201" s="484">
        <v>0</v>
      </c>
      <c r="E201" s="484">
        <v>0</v>
      </c>
      <c r="F201" s="487">
        <v>0</v>
      </c>
      <c r="G201" s="17" t="s">
        <v>193</v>
      </c>
      <c r="H201" s="154" t="s">
        <v>194</v>
      </c>
      <c r="I201" s="154" t="s">
        <v>527</v>
      </c>
      <c r="J201" s="154" t="s">
        <v>528</v>
      </c>
      <c r="K201" s="297" t="s">
        <v>446</v>
      </c>
    </row>
    <row r="202" spans="1:11" s="12" customFormat="1" ht="46.8">
      <c r="A202" s="42"/>
      <c r="B202" s="516"/>
      <c r="C202" s="479"/>
      <c r="D202" s="484"/>
      <c r="E202" s="484"/>
      <c r="F202" s="487"/>
      <c r="G202" s="17" t="s">
        <v>195</v>
      </c>
      <c r="H202" s="154" t="s">
        <v>196</v>
      </c>
      <c r="I202" s="154" t="s">
        <v>529</v>
      </c>
      <c r="J202" s="32">
        <f>I202/H202</f>
        <v>0.57199999999999995</v>
      </c>
      <c r="K202" s="139" t="s">
        <v>197</v>
      </c>
    </row>
    <row r="203" spans="1:11" s="12" customFormat="1" ht="62.4">
      <c r="A203" s="42"/>
      <c r="B203" s="516"/>
      <c r="C203" s="479"/>
      <c r="D203" s="484"/>
      <c r="E203" s="484"/>
      <c r="F203" s="487"/>
      <c r="G203" s="17" t="s">
        <v>198</v>
      </c>
      <c r="H203" s="154" t="s">
        <v>199</v>
      </c>
      <c r="I203" s="154" t="s">
        <v>530</v>
      </c>
      <c r="J203" s="154" t="s">
        <v>531</v>
      </c>
      <c r="K203" s="139" t="s">
        <v>197</v>
      </c>
    </row>
    <row r="204" spans="1:11" s="12" customFormat="1" ht="31.2">
      <c r="A204" s="42"/>
      <c r="B204" s="516"/>
      <c r="C204" s="479"/>
      <c r="D204" s="484"/>
      <c r="E204" s="484"/>
      <c r="F204" s="487"/>
      <c r="G204" s="17" t="s">
        <v>200</v>
      </c>
      <c r="H204" s="154" t="s">
        <v>201</v>
      </c>
      <c r="I204" s="154" t="s">
        <v>532</v>
      </c>
      <c r="J204" s="32">
        <f>I204/H204</f>
        <v>0.51714285714285713</v>
      </c>
      <c r="K204" s="139" t="s">
        <v>197</v>
      </c>
    </row>
    <row r="205" spans="1:11" s="12" customFormat="1" ht="46.8">
      <c r="A205" s="42"/>
      <c r="B205" s="516"/>
      <c r="C205" s="479"/>
      <c r="D205" s="484"/>
      <c r="E205" s="484"/>
      <c r="F205" s="487"/>
      <c r="G205" s="17" t="s">
        <v>202</v>
      </c>
      <c r="H205" s="154" t="s">
        <v>203</v>
      </c>
      <c r="I205" s="154" t="s">
        <v>533</v>
      </c>
      <c r="J205" s="32">
        <f>I205/H205</f>
        <v>0.68571428571428572</v>
      </c>
      <c r="K205" s="297" t="s">
        <v>445</v>
      </c>
    </row>
    <row r="206" spans="1:11" s="12" customFormat="1" ht="63.6" customHeight="1">
      <c r="A206" s="42"/>
      <c r="B206" s="516"/>
      <c r="C206" s="479"/>
      <c r="D206" s="484"/>
      <c r="E206" s="484"/>
      <c r="F206" s="487"/>
      <c r="G206" s="17" t="s">
        <v>204</v>
      </c>
      <c r="H206" s="154" t="s">
        <v>205</v>
      </c>
      <c r="I206" s="154" t="s">
        <v>172</v>
      </c>
      <c r="J206" s="32">
        <f t="shared" ref="J206" si="3">I206/H206</f>
        <v>0</v>
      </c>
      <c r="K206" s="297" t="s">
        <v>447</v>
      </c>
    </row>
    <row r="207" spans="1:11" s="12" customFormat="1" ht="62.4" customHeight="1">
      <c r="A207" s="42"/>
      <c r="B207" s="516"/>
      <c r="C207" s="479"/>
      <c r="D207" s="484"/>
      <c r="E207" s="484"/>
      <c r="F207" s="487"/>
      <c r="G207" s="17" t="s">
        <v>207</v>
      </c>
      <c r="H207" s="154" t="s">
        <v>208</v>
      </c>
      <c r="I207" s="154" t="s">
        <v>534</v>
      </c>
      <c r="J207" s="32">
        <f>I207/H207</f>
        <v>0.7</v>
      </c>
      <c r="K207" s="297" t="s">
        <v>447</v>
      </c>
    </row>
    <row r="208" spans="1:11" s="12" customFormat="1" ht="70.8" customHeight="1">
      <c r="A208" s="42"/>
      <c r="B208" s="516"/>
      <c r="C208" s="479"/>
      <c r="D208" s="484"/>
      <c r="E208" s="484"/>
      <c r="F208" s="487"/>
      <c r="G208" s="17" t="s">
        <v>209</v>
      </c>
      <c r="H208" s="154" t="s">
        <v>205</v>
      </c>
      <c r="I208" s="154" t="s">
        <v>444</v>
      </c>
      <c r="J208" s="32">
        <f>I208/H208</f>
        <v>0.4</v>
      </c>
      <c r="K208" s="297" t="s">
        <v>447</v>
      </c>
    </row>
    <row r="209" spans="1:11" s="12" customFormat="1" ht="70.8" customHeight="1">
      <c r="A209" s="42"/>
      <c r="B209" s="516"/>
      <c r="C209" s="479"/>
      <c r="D209" s="484"/>
      <c r="E209" s="484"/>
      <c r="F209" s="487"/>
      <c r="G209" s="17" t="s">
        <v>210</v>
      </c>
      <c r="H209" s="154" t="s">
        <v>208</v>
      </c>
      <c r="I209" s="154" t="s">
        <v>535</v>
      </c>
      <c r="J209" s="32">
        <f>I209/H209</f>
        <v>0.3</v>
      </c>
      <c r="K209" s="297" t="s">
        <v>447</v>
      </c>
    </row>
    <row r="210" spans="1:11" s="12" customFormat="1" ht="71.400000000000006" customHeight="1">
      <c r="A210" s="42"/>
      <c r="B210" s="516"/>
      <c r="C210" s="479"/>
      <c r="D210" s="484"/>
      <c r="E210" s="484"/>
      <c r="F210" s="487"/>
      <c r="G210" s="17" t="s">
        <v>211</v>
      </c>
      <c r="H210" s="154" t="s">
        <v>212</v>
      </c>
      <c r="I210" s="154" t="s">
        <v>172</v>
      </c>
      <c r="J210" s="32">
        <f t="shared" ref="J210" si="4">I210/H210</f>
        <v>0</v>
      </c>
      <c r="K210" s="297" t="s">
        <v>447</v>
      </c>
    </row>
    <row r="211" spans="1:11" s="12" customFormat="1" ht="72.599999999999994" customHeight="1">
      <c r="A211" s="42"/>
      <c r="B211" s="516"/>
      <c r="C211" s="479"/>
      <c r="D211" s="484"/>
      <c r="E211" s="484"/>
      <c r="F211" s="487"/>
      <c r="G211" s="17" t="s">
        <v>213</v>
      </c>
      <c r="H211" s="154" t="s">
        <v>212</v>
      </c>
      <c r="I211" s="154" t="s">
        <v>206</v>
      </c>
      <c r="J211" s="32">
        <f>I211/H211</f>
        <v>0.125</v>
      </c>
      <c r="K211" s="297" t="s">
        <v>447</v>
      </c>
    </row>
    <row r="212" spans="1:11" s="12" customFormat="1" ht="15.6">
      <c r="A212" s="42"/>
      <c r="B212" s="516"/>
      <c r="C212" s="479"/>
      <c r="D212" s="484"/>
      <c r="E212" s="484"/>
      <c r="F212" s="487"/>
      <c r="G212" s="414" t="s">
        <v>424</v>
      </c>
      <c r="H212" s="415"/>
      <c r="I212" s="415"/>
      <c r="J212" s="415"/>
      <c r="K212" s="416"/>
    </row>
    <row r="213" spans="1:11" s="12" customFormat="1" ht="78">
      <c r="A213" s="42"/>
      <c r="B213" s="516"/>
      <c r="C213" s="479"/>
      <c r="D213" s="484"/>
      <c r="E213" s="484"/>
      <c r="F213" s="487"/>
      <c r="G213" s="17" t="s">
        <v>214</v>
      </c>
      <c r="H213" s="154" t="s">
        <v>215</v>
      </c>
      <c r="I213" s="154" t="s">
        <v>536</v>
      </c>
      <c r="J213" s="154" t="s">
        <v>537</v>
      </c>
      <c r="K213" s="297" t="s">
        <v>448</v>
      </c>
    </row>
    <row r="214" spans="1:11" s="12" customFormat="1" ht="62.4">
      <c r="A214" s="42"/>
      <c r="B214" s="516"/>
      <c r="C214" s="479"/>
      <c r="D214" s="484"/>
      <c r="E214" s="484"/>
      <c r="F214" s="487"/>
      <c r="G214" s="17" t="s">
        <v>216</v>
      </c>
      <c r="H214" s="154" t="s">
        <v>217</v>
      </c>
      <c r="I214" s="154" t="s">
        <v>538</v>
      </c>
      <c r="J214" s="32">
        <f>I214/H214</f>
        <v>1.63</v>
      </c>
      <c r="K214" s="297" t="s">
        <v>448</v>
      </c>
    </row>
    <row r="215" spans="1:11" s="12" customFormat="1" ht="46.8">
      <c r="A215" s="42"/>
      <c r="B215" s="516"/>
      <c r="C215" s="479"/>
      <c r="D215" s="484"/>
      <c r="E215" s="484"/>
      <c r="F215" s="487"/>
      <c r="G215" s="17" t="s">
        <v>218</v>
      </c>
      <c r="H215" s="154" t="s">
        <v>219</v>
      </c>
      <c r="I215" s="154" t="s">
        <v>539</v>
      </c>
      <c r="J215" s="32">
        <f>I215/H215</f>
        <v>0.46500000000000002</v>
      </c>
      <c r="K215" s="139" t="s">
        <v>423</v>
      </c>
    </row>
    <row r="216" spans="1:11" s="12" customFormat="1" ht="30" customHeight="1">
      <c r="A216" s="42"/>
      <c r="B216" s="516"/>
      <c r="C216" s="479"/>
      <c r="D216" s="484"/>
      <c r="E216" s="484"/>
      <c r="F216" s="487"/>
      <c r="G216" s="414" t="s">
        <v>425</v>
      </c>
      <c r="H216" s="415"/>
      <c r="I216" s="415"/>
      <c r="J216" s="415"/>
      <c r="K216" s="416"/>
    </row>
    <row r="217" spans="1:11" s="12" customFormat="1" ht="35.4" customHeight="1">
      <c r="A217" s="42"/>
      <c r="B217" s="516"/>
      <c r="C217" s="479"/>
      <c r="D217" s="484"/>
      <c r="E217" s="484"/>
      <c r="F217" s="487"/>
      <c r="G217" s="17" t="s">
        <v>222</v>
      </c>
      <c r="H217" s="139">
        <v>0</v>
      </c>
      <c r="I217" s="139">
        <v>0</v>
      </c>
      <c r="J217" s="32">
        <v>0</v>
      </c>
      <c r="K217" s="297" t="s">
        <v>449</v>
      </c>
    </row>
    <row r="218" spans="1:11" s="12" customFormat="1" ht="35.4" customHeight="1">
      <c r="A218" s="42"/>
      <c r="B218" s="516"/>
      <c r="C218" s="479"/>
      <c r="D218" s="484"/>
      <c r="E218" s="484"/>
      <c r="F218" s="487"/>
      <c r="G218" s="17" t="s">
        <v>223</v>
      </c>
      <c r="H218" s="139">
        <v>0</v>
      </c>
      <c r="I218" s="139">
        <v>0</v>
      </c>
      <c r="J218" s="32">
        <v>0</v>
      </c>
      <c r="K218" s="139" t="s">
        <v>221</v>
      </c>
    </row>
    <row r="219" spans="1:11" s="12" customFormat="1" ht="66.599999999999994" customHeight="1">
      <c r="A219" s="42"/>
      <c r="B219" s="516"/>
      <c r="C219" s="479"/>
      <c r="D219" s="484"/>
      <c r="E219" s="484"/>
      <c r="F219" s="487"/>
      <c r="G219" s="17" t="s">
        <v>224</v>
      </c>
      <c r="H219" s="154" t="s">
        <v>225</v>
      </c>
      <c r="I219" s="154" t="s">
        <v>172</v>
      </c>
      <c r="J219" s="32">
        <f>I219/H219</f>
        <v>0</v>
      </c>
      <c r="K219" s="297" t="s">
        <v>221</v>
      </c>
    </row>
    <row r="220" spans="1:11" s="12" customFormat="1" ht="66.599999999999994" customHeight="1">
      <c r="A220" s="42"/>
      <c r="B220" s="516"/>
      <c r="C220" s="479"/>
      <c r="D220" s="484"/>
      <c r="E220" s="484"/>
      <c r="F220" s="487"/>
      <c r="G220" s="17" t="s">
        <v>220</v>
      </c>
      <c r="H220" s="154" t="s">
        <v>206</v>
      </c>
      <c r="I220" s="154" t="s">
        <v>172</v>
      </c>
      <c r="J220" s="32">
        <f>I220/H220</f>
        <v>0</v>
      </c>
      <c r="K220" s="139" t="s">
        <v>221</v>
      </c>
    </row>
    <row r="221" spans="1:11" s="12" customFormat="1" ht="15.6">
      <c r="A221" s="42"/>
      <c r="B221" s="516"/>
      <c r="C221" s="479"/>
      <c r="D221" s="484"/>
      <c r="E221" s="484"/>
      <c r="F221" s="487"/>
      <c r="G221" s="414" t="s">
        <v>426</v>
      </c>
      <c r="H221" s="415"/>
      <c r="I221" s="415"/>
      <c r="J221" s="415"/>
      <c r="K221" s="416"/>
    </row>
    <row r="222" spans="1:11" s="12" customFormat="1" ht="55.2" customHeight="1">
      <c r="A222" s="42"/>
      <c r="B222" s="516"/>
      <c r="C222" s="479"/>
      <c r="D222" s="484"/>
      <c r="E222" s="484"/>
      <c r="F222" s="487"/>
      <c r="G222" s="17" t="s">
        <v>226</v>
      </c>
      <c r="H222" s="154" t="s">
        <v>227</v>
      </c>
      <c r="I222" s="154" t="s">
        <v>540</v>
      </c>
      <c r="J222" s="154" t="s">
        <v>541</v>
      </c>
      <c r="K222" s="139" t="s">
        <v>421</v>
      </c>
    </row>
    <row r="223" spans="1:11" s="12" customFormat="1" ht="15.6">
      <c r="A223" s="42"/>
      <c r="B223" s="516"/>
      <c r="C223" s="479"/>
      <c r="D223" s="484"/>
      <c r="E223" s="484"/>
      <c r="F223" s="487"/>
      <c r="G223" s="414" t="s">
        <v>427</v>
      </c>
      <c r="H223" s="415"/>
      <c r="I223" s="415"/>
      <c r="J223" s="415"/>
      <c r="K223" s="416"/>
    </row>
    <row r="224" spans="1:11" s="12" customFormat="1" ht="109.8" customHeight="1">
      <c r="A224" s="42"/>
      <c r="B224" s="516"/>
      <c r="C224" s="479"/>
      <c r="D224" s="484"/>
      <c r="E224" s="484"/>
      <c r="F224" s="487"/>
      <c r="G224" s="301" t="s">
        <v>450</v>
      </c>
      <c r="H224" s="154" t="s">
        <v>205</v>
      </c>
      <c r="I224" s="154" t="s">
        <v>542</v>
      </c>
      <c r="J224" s="32">
        <f>I224/H224</f>
        <v>0.6</v>
      </c>
      <c r="K224" s="297" t="s">
        <v>451</v>
      </c>
    </row>
    <row r="225" spans="1:11" s="12" customFormat="1" ht="46.8">
      <c r="A225" s="43"/>
      <c r="B225" s="517"/>
      <c r="C225" s="483"/>
      <c r="D225" s="469"/>
      <c r="E225" s="469"/>
      <c r="F225" s="418"/>
      <c r="G225" s="17" t="s">
        <v>228</v>
      </c>
      <c r="H225" s="18">
        <v>2700</v>
      </c>
      <c r="I225" s="18">
        <v>706</v>
      </c>
      <c r="J225" s="32">
        <f>I225/H225</f>
        <v>0.26148148148148148</v>
      </c>
      <c r="K225" s="382" t="s">
        <v>543</v>
      </c>
    </row>
    <row r="226" spans="1:11" s="12" customFormat="1" ht="15.6">
      <c r="A226" s="43"/>
      <c r="B226" s="531" t="s">
        <v>229</v>
      </c>
      <c r="C226" s="532"/>
      <c r="D226" s="259">
        <v>0</v>
      </c>
      <c r="E226" s="259">
        <v>0</v>
      </c>
      <c r="F226" s="256">
        <v>0</v>
      </c>
      <c r="G226" s="257"/>
      <c r="H226" s="249"/>
      <c r="I226" s="249"/>
      <c r="J226" s="249"/>
      <c r="K226" s="249"/>
    </row>
    <row r="227" spans="1:11" s="12" customFormat="1" ht="248.4" customHeight="1">
      <c r="A227" s="44"/>
      <c r="B227" s="518" t="s">
        <v>452</v>
      </c>
      <c r="C227" s="482" t="s">
        <v>15</v>
      </c>
      <c r="D227" s="127">
        <v>150</v>
      </c>
      <c r="E227" s="127">
        <v>140.77000000000001</v>
      </c>
      <c r="F227" s="134">
        <f>E227/D227</f>
        <v>0.93846666666666678</v>
      </c>
      <c r="G227" s="17" t="s">
        <v>428</v>
      </c>
      <c r="H227" s="139">
        <v>3000</v>
      </c>
      <c r="I227" s="139">
        <v>2070</v>
      </c>
      <c r="J227" s="32">
        <f>I227/H227</f>
        <v>0.69</v>
      </c>
      <c r="K227" s="166" t="s">
        <v>230</v>
      </c>
    </row>
    <row r="228" spans="1:11" s="12" customFormat="1" ht="131.4" customHeight="1">
      <c r="A228" s="45"/>
      <c r="B228" s="517"/>
      <c r="C228" s="483"/>
      <c r="D228" s="138"/>
      <c r="E228" s="138"/>
      <c r="F228" s="27"/>
      <c r="G228" s="17" t="s">
        <v>231</v>
      </c>
      <c r="H228" s="139">
        <v>0</v>
      </c>
      <c r="I228" s="139">
        <v>0</v>
      </c>
      <c r="J228" s="32">
        <v>0</v>
      </c>
      <c r="K228" s="166"/>
    </row>
    <row r="229" spans="1:11" s="12" customFormat="1" ht="15.6">
      <c r="A229" s="24"/>
      <c r="B229" s="531" t="s">
        <v>232</v>
      </c>
      <c r="C229" s="532"/>
      <c r="D229" s="259">
        <f>SUM(D227:D228)</f>
        <v>150</v>
      </c>
      <c r="E229" s="259">
        <f>SUM(E227:E228)</f>
        <v>140.77000000000001</v>
      </c>
      <c r="F229" s="256">
        <f>E229/D229</f>
        <v>0.93846666666666678</v>
      </c>
      <c r="G229" s="257"/>
      <c r="H229" s="249"/>
      <c r="I229" s="249"/>
      <c r="J229" s="249"/>
      <c r="K229" s="249"/>
    </row>
    <row r="230" spans="1:11" s="12" customFormat="1" ht="15.6">
      <c r="A230" s="24"/>
      <c r="B230" s="463" t="s">
        <v>429</v>
      </c>
      <c r="C230" s="525" t="s">
        <v>15</v>
      </c>
      <c r="D230" s="468">
        <v>250</v>
      </c>
      <c r="E230" s="468">
        <v>147</v>
      </c>
      <c r="F230" s="417">
        <f>E230/D230</f>
        <v>0.58799999999999997</v>
      </c>
      <c r="G230" s="518" t="s">
        <v>457</v>
      </c>
      <c r="H230" s="463">
        <v>0</v>
      </c>
      <c r="I230" s="463">
        <v>88</v>
      </c>
      <c r="J230" s="446">
        <v>1</v>
      </c>
      <c r="K230" s="463" t="s">
        <v>544</v>
      </c>
    </row>
    <row r="231" spans="1:11" s="12" customFormat="1" ht="15.6">
      <c r="A231" s="24"/>
      <c r="B231" s="464"/>
      <c r="C231" s="526"/>
      <c r="D231" s="484"/>
      <c r="E231" s="484"/>
      <c r="F231" s="487"/>
      <c r="G231" s="516"/>
      <c r="H231" s="464"/>
      <c r="I231" s="464"/>
      <c r="J231" s="464"/>
      <c r="K231" s="464"/>
    </row>
    <row r="232" spans="1:11" s="12" customFormat="1" ht="109.8" customHeight="1">
      <c r="A232" s="24"/>
      <c r="B232" s="481"/>
      <c r="C232" s="526"/>
      <c r="D232" s="469"/>
      <c r="E232" s="469"/>
      <c r="F232" s="418"/>
      <c r="G232" s="517"/>
      <c r="H232" s="481"/>
      <c r="I232" s="481"/>
      <c r="J232" s="481"/>
      <c r="K232" s="481"/>
    </row>
    <row r="233" spans="1:11" s="12" customFormat="1" ht="109.8" customHeight="1">
      <c r="A233" s="24"/>
      <c r="B233" s="406"/>
      <c r="C233" s="527"/>
      <c r="D233" s="298">
        <v>175</v>
      </c>
      <c r="E233" s="298">
        <v>0</v>
      </c>
      <c r="F233" s="299">
        <v>0</v>
      </c>
      <c r="G233" s="302" t="s">
        <v>458</v>
      </c>
      <c r="H233" s="300">
        <v>3</v>
      </c>
      <c r="I233" s="300">
        <v>0</v>
      </c>
      <c r="J233" s="304">
        <v>0</v>
      </c>
      <c r="K233" s="300" t="s">
        <v>459</v>
      </c>
    </row>
    <row r="234" spans="1:11" s="12" customFormat="1" ht="28.8" customHeight="1">
      <c r="A234" s="20"/>
      <c r="B234" s="531" t="s">
        <v>434</v>
      </c>
      <c r="C234" s="532"/>
      <c r="D234" s="259">
        <f>D230+D233</f>
        <v>425</v>
      </c>
      <c r="E234" s="259">
        <f>E230+E233</f>
        <v>147</v>
      </c>
      <c r="F234" s="263">
        <f>E234/D234</f>
        <v>0.34588235294117647</v>
      </c>
      <c r="G234" s="257"/>
      <c r="H234" s="249"/>
      <c r="I234" s="249"/>
      <c r="J234" s="249"/>
      <c r="K234" s="249"/>
    </row>
    <row r="235" spans="1:11" s="12" customFormat="1" ht="27.6" customHeight="1">
      <c r="A235" s="19"/>
      <c r="B235" s="508" t="s">
        <v>22</v>
      </c>
      <c r="C235" s="509"/>
      <c r="D235" s="260">
        <f>D234+D229+D226</f>
        <v>575</v>
      </c>
      <c r="E235" s="260">
        <f>E234+E229+E199</f>
        <v>287.77</v>
      </c>
      <c r="F235" s="261">
        <f>E235/D235</f>
        <v>0.50046956521739128</v>
      </c>
      <c r="G235" s="242"/>
      <c r="H235" s="243"/>
      <c r="I235" s="243"/>
      <c r="J235" s="243"/>
      <c r="K235" s="244"/>
    </row>
    <row r="236" spans="1:11" s="12" customFormat="1" ht="15.6">
      <c r="A236" s="262">
        <v>13</v>
      </c>
      <c r="B236" s="425" t="s">
        <v>456</v>
      </c>
      <c r="C236" s="154"/>
      <c r="D236" s="46"/>
      <c r="E236" s="46"/>
      <c r="F236" s="32"/>
      <c r="G236" s="414" t="s">
        <v>233</v>
      </c>
      <c r="H236" s="415"/>
      <c r="I236" s="415"/>
      <c r="J236" s="415"/>
      <c r="K236" s="416"/>
    </row>
    <row r="237" spans="1:11" s="12" customFormat="1" ht="79.2" customHeight="1">
      <c r="A237" s="130"/>
      <c r="B237" s="426"/>
      <c r="C237" s="167"/>
      <c r="D237" s="168"/>
      <c r="E237" s="168"/>
      <c r="F237" s="59"/>
      <c r="G237" s="319" t="s">
        <v>234</v>
      </c>
      <c r="H237" s="130">
        <v>1</v>
      </c>
      <c r="I237" s="169">
        <v>1</v>
      </c>
      <c r="J237" s="170">
        <v>1</v>
      </c>
      <c r="K237" s="139"/>
    </row>
    <row r="238" spans="1:11" s="12" customFormat="1" ht="33" customHeight="1">
      <c r="A238" s="130"/>
      <c r="B238" s="426"/>
      <c r="C238" s="171"/>
      <c r="D238" s="172"/>
      <c r="E238" s="172"/>
      <c r="F238" s="173"/>
      <c r="G238" s="174"/>
      <c r="H238" s="174"/>
      <c r="I238" s="174"/>
      <c r="J238" s="174"/>
      <c r="K238" s="174"/>
    </row>
    <row r="239" spans="1:11" s="12" customFormat="1" ht="15.6">
      <c r="A239" s="130"/>
      <c r="B239" s="426"/>
      <c r="C239" s="171"/>
      <c r="D239" s="172"/>
      <c r="E239" s="172"/>
      <c r="F239" s="173"/>
      <c r="G239" s="524" t="s">
        <v>235</v>
      </c>
      <c r="H239" s="524"/>
      <c r="I239" s="524"/>
      <c r="J239" s="524"/>
      <c r="K239" s="524"/>
    </row>
    <row r="240" spans="1:11" s="12" customFormat="1" ht="29.4" customHeight="1">
      <c r="A240" s="130"/>
      <c r="B240" s="426"/>
      <c r="C240" s="175" t="s">
        <v>15</v>
      </c>
      <c r="D240" s="128">
        <v>3030.63</v>
      </c>
      <c r="E240" s="337">
        <v>2501.88</v>
      </c>
      <c r="F240" s="176">
        <f>E240/D240</f>
        <v>0.82553132517001415</v>
      </c>
      <c r="G240" s="17"/>
      <c r="H240" s="139"/>
      <c r="I240" s="18"/>
      <c r="J240" s="32"/>
      <c r="K240" s="139"/>
    </row>
    <row r="241" spans="1:11" s="12" customFormat="1" ht="31.2">
      <c r="A241" s="130"/>
      <c r="B241" s="426"/>
      <c r="C241" s="175"/>
      <c r="D241" s="128"/>
      <c r="E241" s="128"/>
      <c r="F241" s="176"/>
      <c r="G241" s="317" t="s">
        <v>469</v>
      </c>
      <c r="H241" s="139">
        <v>20</v>
      </c>
      <c r="I241" s="18">
        <v>15</v>
      </c>
      <c r="J241" s="32">
        <f>I241/H241</f>
        <v>0.75</v>
      </c>
      <c r="K241" s="166"/>
    </row>
    <row r="242" spans="1:11" s="12" customFormat="1" ht="41.4" customHeight="1">
      <c r="A242" s="314"/>
      <c r="B242" s="426"/>
      <c r="C242" s="308"/>
      <c r="D242" s="309"/>
      <c r="E242" s="309"/>
      <c r="F242" s="176"/>
      <c r="G242" s="317" t="s">
        <v>470</v>
      </c>
      <c r="H242" s="307">
        <v>17</v>
      </c>
      <c r="I242" s="18">
        <v>19</v>
      </c>
      <c r="J242" s="32">
        <f>I242/H242</f>
        <v>1.1176470588235294</v>
      </c>
      <c r="K242" s="166"/>
    </row>
    <row r="243" spans="1:11" s="12" customFormat="1" ht="39" customHeight="1">
      <c r="A243" s="314"/>
      <c r="B243" s="426"/>
      <c r="C243" s="308"/>
      <c r="D243" s="309"/>
      <c r="E243" s="309"/>
      <c r="F243" s="176"/>
      <c r="G243" s="317" t="s">
        <v>471</v>
      </c>
      <c r="H243" s="307">
        <v>104</v>
      </c>
      <c r="I243" s="18">
        <v>46</v>
      </c>
      <c r="J243" s="32">
        <f>I243/H243</f>
        <v>0.44230769230769229</v>
      </c>
      <c r="K243" s="166" t="s">
        <v>472</v>
      </c>
    </row>
    <row r="244" spans="1:11" s="12" customFormat="1" ht="39" customHeight="1">
      <c r="A244" s="314"/>
      <c r="B244" s="426"/>
      <c r="C244" s="308"/>
      <c r="D244" s="309"/>
      <c r="E244" s="309"/>
      <c r="F244" s="176"/>
      <c r="G244" s="317" t="s">
        <v>474</v>
      </c>
      <c r="H244" s="307">
        <v>820</v>
      </c>
      <c r="I244" s="18">
        <v>257</v>
      </c>
      <c r="J244" s="32">
        <f t="shared" ref="J244:J247" si="5">I244/H244</f>
        <v>0.31341463414634146</v>
      </c>
      <c r="K244" s="166"/>
    </row>
    <row r="245" spans="1:11" s="12" customFormat="1" ht="27.6" customHeight="1">
      <c r="A245" s="314"/>
      <c r="B245" s="426"/>
      <c r="C245" s="308"/>
      <c r="D245" s="309"/>
      <c r="E245" s="309"/>
      <c r="F245" s="176"/>
      <c r="G245" s="317" t="s">
        <v>473</v>
      </c>
      <c r="H245" s="307">
        <v>165</v>
      </c>
      <c r="I245" s="18">
        <v>177</v>
      </c>
      <c r="J245" s="32">
        <f t="shared" si="5"/>
        <v>1.0727272727272728</v>
      </c>
      <c r="K245" s="166"/>
    </row>
    <row r="246" spans="1:11" s="12" customFormat="1" ht="37.799999999999997" customHeight="1">
      <c r="A246" s="314"/>
      <c r="B246" s="426"/>
      <c r="C246" s="308"/>
      <c r="D246" s="309"/>
      <c r="E246" s="309"/>
      <c r="F246" s="176"/>
      <c r="G246" s="317" t="s">
        <v>475</v>
      </c>
      <c r="H246" s="307">
        <v>70</v>
      </c>
      <c r="I246" s="18">
        <v>27</v>
      </c>
      <c r="J246" s="32">
        <f t="shared" si="5"/>
        <v>0.38571428571428573</v>
      </c>
      <c r="K246" s="166" t="s">
        <v>472</v>
      </c>
    </row>
    <row r="247" spans="1:11" s="12" customFormat="1" ht="45.6" customHeight="1">
      <c r="A247" s="314"/>
      <c r="B247" s="426"/>
      <c r="C247" s="308"/>
      <c r="D247" s="309"/>
      <c r="E247" s="309"/>
      <c r="F247" s="176"/>
      <c r="G247" s="317" t="s">
        <v>476</v>
      </c>
      <c r="H247" s="307">
        <v>110</v>
      </c>
      <c r="I247" s="18">
        <v>26</v>
      </c>
      <c r="J247" s="32">
        <f t="shared" si="5"/>
        <v>0.23636363636363636</v>
      </c>
      <c r="K247" s="166" t="s">
        <v>472</v>
      </c>
    </row>
    <row r="248" spans="1:11" s="12" customFormat="1" ht="44.4" customHeight="1">
      <c r="A248" s="130"/>
      <c r="B248" s="426"/>
      <c r="C248" s="171"/>
      <c r="D248" s="172"/>
      <c r="E248" s="172"/>
      <c r="F248" s="173"/>
      <c r="G248" s="317" t="s">
        <v>477</v>
      </c>
      <c r="H248" s="139">
        <v>1250</v>
      </c>
      <c r="I248" s="18">
        <v>564</v>
      </c>
      <c r="J248" s="32">
        <f>I248/H248</f>
        <v>0.45119999999999999</v>
      </c>
      <c r="K248" s="166" t="s">
        <v>472</v>
      </c>
    </row>
    <row r="249" spans="1:11" s="12" customFormat="1" ht="15.6">
      <c r="A249" s="130"/>
      <c r="B249" s="426"/>
      <c r="C249" s="171"/>
      <c r="D249" s="172"/>
      <c r="E249" s="172"/>
      <c r="F249" s="173"/>
      <c r="G249" s="414" t="s">
        <v>236</v>
      </c>
      <c r="H249" s="415"/>
      <c r="I249" s="415"/>
      <c r="J249" s="415"/>
      <c r="K249" s="416"/>
    </row>
    <row r="250" spans="1:11" s="12" customFormat="1" ht="31.2">
      <c r="A250" s="130"/>
      <c r="B250" s="426"/>
      <c r="C250" s="171"/>
      <c r="D250" s="172"/>
      <c r="E250" s="172"/>
      <c r="F250" s="173"/>
      <c r="G250" s="17" t="s">
        <v>237</v>
      </c>
      <c r="H250" s="139">
        <v>4</v>
      </c>
      <c r="I250" s="18">
        <v>3</v>
      </c>
      <c r="J250" s="32">
        <f t="shared" ref="J250:J255" si="6">I250/H250</f>
        <v>0.75</v>
      </c>
      <c r="K250" s="307" t="s">
        <v>472</v>
      </c>
    </row>
    <row r="251" spans="1:11" s="12" customFormat="1" ht="31.2">
      <c r="A251" s="130"/>
      <c r="B251" s="426"/>
      <c r="C251" s="171"/>
      <c r="D251" s="172"/>
      <c r="E251" s="172"/>
      <c r="F251" s="173"/>
      <c r="G251" s="17" t="s">
        <v>238</v>
      </c>
      <c r="H251" s="139">
        <v>3.6</v>
      </c>
      <c r="I251" s="316">
        <v>3.2</v>
      </c>
      <c r="J251" s="32">
        <f t="shared" si="6"/>
        <v>0.88888888888888895</v>
      </c>
      <c r="K251" s="307" t="s">
        <v>472</v>
      </c>
    </row>
    <row r="252" spans="1:11" s="12" customFormat="1" ht="62.4">
      <c r="A252" s="130"/>
      <c r="B252" s="426"/>
      <c r="C252" s="171"/>
      <c r="D252" s="172"/>
      <c r="E252" s="172"/>
      <c r="F252" s="173"/>
      <c r="G252" s="339" t="s">
        <v>487</v>
      </c>
      <c r="H252" s="336">
        <v>19</v>
      </c>
      <c r="I252" s="18">
        <v>23</v>
      </c>
      <c r="J252" s="32">
        <f t="shared" si="6"/>
        <v>1.2105263157894737</v>
      </c>
      <c r="K252" s="336"/>
    </row>
    <row r="253" spans="1:11" s="12" customFormat="1" ht="15.6">
      <c r="A253" s="130"/>
      <c r="B253" s="426"/>
      <c r="C253" s="171"/>
      <c r="D253" s="172"/>
      <c r="E253" s="172"/>
      <c r="F253" s="173"/>
      <c r="G253" s="17" t="s">
        <v>239</v>
      </c>
      <c r="H253" s="139">
        <v>8</v>
      </c>
      <c r="I253" s="18">
        <v>11</v>
      </c>
      <c r="J253" s="32">
        <f t="shared" si="6"/>
        <v>1.375</v>
      </c>
      <c r="K253" s="307"/>
    </row>
    <row r="254" spans="1:11" s="12" customFormat="1" ht="15.6">
      <c r="A254" s="130"/>
      <c r="B254" s="426"/>
      <c r="C254" s="171"/>
      <c r="D254" s="172"/>
      <c r="E254" s="172"/>
      <c r="F254" s="173"/>
      <c r="G254" s="17" t="s">
        <v>240</v>
      </c>
      <c r="H254" s="139">
        <v>3</v>
      </c>
      <c r="I254" s="18">
        <v>4</v>
      </c>
      <c r="J254" s="32">
        <f t="shared" si="6"/>
        <v>1.3333333333333333</v>
      </c>
      <c r="K254" s="307"/>
    </row>
    <row r="255" spans="1:11" s="12" customFormat="1" ht="39" customHeight="1">
      <c r="A255" s="314"/>
      <c r="B255" s="426"/>
      <c r="C255" s="171"/>
      <c r="D255" s="172"/>
      <c r="E255" s="172"/>
      <c r="F255" s="173"/>
      <c r="G255" s="362" t="s">
        <v>515</v>
      </c>
      <c r="H255" s="307">
        <v>8</v>
      </c>
      <c r="I255" s="18">
        <v>8</v>
      </c>
      <c r="J255" s="328">
        <f t="shared" si="6"/>
        <v>1</v>
      </c>
      <c r="K255" s="327"/>
    </row>
    <row r="256" spans="1:11" s="12" customFormat="1" ht="59.4" customHeight="1">
      <c r="A256" s="130"/>
      <c r="B256" s="426"/>
      <c r="C256" s="171"/>
      <c r="D256" s="172"/>
      <c r="E256" s="172"/>
      <c r="F256" s="173"/>
      <c r="G256" s="414" t="s">
        <v>241</v>
      </c>
      <c r="H256" s="415"/>
      <c r="I256" s="415"/>
      <c r="J256" s="415"/>
      <c r="K256" s="416"/>
    </row>
    <row r="257" spans="1:11" s="12" customFormat="1" ht="15.6">
      <c r="A257" s="130"/>
      <c r="B257" s="426"/>
      <c r="C257" s="171"/>
      <c r="D257" s="172"/>
      <c r="E257" s="172"/>
      <c r="F257" s="173"/>
      <c r="G257" s="177"/>
      <c r="H257" s="139"/>
      <c r="I257" s="18"/>
      <c r="J257" s="32"/>
      <c r="K257" s="139"/>
    </row>
    <row r="258" spans="1:11" s="12" customFormat="1" ht="43.2" customHeight="1">
      <c r="A258" s="130"/>
      <c r="B258" s="426"/>
      <c r="C258" s="171"/>
      <c r="D258" s="172"/>
      <c r="E258" s="172"/>
      <c r="F258" s="173"/>
      <c r="G258" s="177" t="s">
        <v>242</v>
      </c>
      <c r="H258" s="139">
        <v>48</v>
      </c>
      <c r="I258" s="18">
        <v>32</v>
      </c>
      <c r="J258" s="32">
        <f>I258/H258</f>
        <v>0.66666666666666663</v>
      </c>
      <c r="K258" s="307" t="s">
        <v>472</v>
      </c>
    </row>
    <row r="259" spans="1:11" s="12" customFormat="1" ht="43.2" customHeight="1">
      <c r="A259" s="314"/>
      <c r="B259" s="426"/>
      <c r="C259" s="171"/>
      <c r="D259" s="172"/>
      <c r="E259" s="172"/>
      <c r="F259" s="173"/>
      <c r="G259" s="177" t="s">
        <v>243</v>
      </c>
      <c r="H259" s="307">
        <v>5</v>
      </c>
      <c r="I259" s="18">
        <v>2</v>
      </c>
      <c r="J259" s="32">
        <f>I259/H259</f>
        <v>0.4</v>
      </c>
      <c r="K259" s="307" t="s">
        <v>472</v>
      </c>
    </row>
    <row r="260" spans="1:11" s="12" customFormat="1" ht="32.4" customHeight="1">
      <c r="A260" s="130"/>
      <c r="B260" s="426"/>
      <c r="C260" s="171"/>
      <c r="D260" s="172"/>
      <c r="E260" s="172"/>
      <c r="F260" s="173"/>
      <c r="G260" s="177" t="s">
        <v>478</v>
      </c>
      <c r="H260" s="139">
        <v>1636</v>
      </c>
      <c r="I260" s="18">
        <v>1612</v>
      </c>
      <c r="J260" s="32">
        <f>I260/H260</f>
        <v>0.9853300733496333</v>
      </c>
      <c r="K260" s="307"/>
    </row>
    <row r="261" spans="1:11" s="12" customFormat="1" ht="15.6">
      <c r="A261" s="130"/>
      <c r="B261" s="426"/>
      <c r="C261" s="171"/>
      <c r="D261" s="172"/>
      <c r="E261" s="172"/>
      <c r="F261" s="173"/>
      <c r="G261" s="419" t="s">
        <v>244</v>
      </c>
      <c r="H261" s="420"/>
      <c r="I261" s="420"/>
      <c r="J261" s="420"/>
      <c r="K261" s="421"/>
    </row>
    <row r="262" spans="1:11" s="12" customFormat="1" ht="62.4">
      <c r="A262" s="130"/>
      <c r="B262" s="426"/>
      <c r="C262" s="171"/>
      <c r="D262" s="172"/>
      <c r="E262" s="172"/>
      <c r="F262" s="173"/>
      <c r="G262" s="17" t="s">
        <v>245</v>
      </c>
      <c r="H262" s="24">
        <v>18</v>
      </c>
      <c r="I262" s="18">
        <v>11</v>
      </c>
      <c r="J262" s="32">
        <f>I262/H262</f>
        <v>0.61111111111111116</v>
      </c>
      <c r="K262" s="307" t="s">
        <v>472</v>
      </c>
    </row>
    <row r="263" spans="1:11" s="12" customFormat="1" ht="15.6">
      <c r="A263" s="130"/>
      <c r="B263" s="426"/>
      <c r="C263" s="171"/>
      <c r="D263" s="172"/>
      <c r="E263" s="172"/>
      <c r="F263" s="173"/>
      <c r="G263" s="414" t="s">
        <v>246</v>
      </c>
      <c r="H263" s="415"/>
      <c r="I263" s="415"/>
      <c r="J263" s="415"/>
      <c r="K263" s="416"/>
    </row>
    <row r="264" spans="1:11" s="12" customFormat="1" ht="62.4">
      <c r="A264" s="130"/>
      <c r="B264" s="426"/>
      <c r="C264" s="171"/>
      <c r="D264" s="484"/>
      <c r="E264" s="172"/>
      <c r="F264" s="173"/>
      <c r="G264" s="17" t="s">
        <v>247</v>
      </c>
      <c r="H264" s="139">
        <v>4</v>
      </c>
      <c r="I264" s="18">
        <v>6</v>
      </c>
      <c r="J264" s="32">
        <f>I264/H264</f>
        <v>1.5</v>
      </c>
      <c r="K264" s="139"/>
    </row>
    <row r="265" spans="1:11" s="12" customFormat="1" ht="15.6">
      <c r="A265" s="130"/>
      <c r="B265" s="426"/>
      <c r="C265" s="171"/>
      <c r="D265" s="477"/>
      <c r="E265" s="172"/>
      <c r="F265" s="173"/>
      <c r="G265" s="414" t="s">
        <v>248</v>
      </c>
      <c r="H265" s="415"/>
      <c r="I265" s="415"/>
      <c r="J265" s="415"/>
      <c r="K265" s="416"/>
    </row>
    <row r="266" spans="1:11" s="12" customFormat="1" ht="21.6" customHeight="1">
      <c r="A266" s="130"/>
      <c r="B266" s="426"/>
      <c r="C266" s="171"/>
      <c r="D266" s="477"/>
      <c r="E266" s="172"/>
      <c r="F266" s="173"/>
      <c r="G266" s="17" t="s">
        <v>249</v>
      </c>
      <c r="H266" s="139">
        <v>12</v>
      </c>
      <c r="I266" s="18">
        <v>13</v>
      </c>
      <c r="J266" s="32">
        <f>I266/H266</f>
        <v>1.0833333333333333</v>
      </c>
      <c r="K266" s="307"/>
    </row>
    <row r="267" spans="1:11" s="12" customFormat="1" ht="46.8">
      <c r="A267" s="130"/>
      <c r="B267" s="426"/>
      <c r="C267" s="171"/>
      <c r="D267" s="477"/>
      <c r="E267" s="172"/>
      <c r="F267" s="173"/>
      <c r="G267" s="17" t="s">
        <v>250</v>
      </c>
      <c r="H267" s="139">
        <v>531.20000000000005</v>
      </c>
      <c r="I267" s="346">
        <v>823.76</v>
      </c>
      <c r="J267" s="32">
        <f>I267/H267</f>
        <v>1.5507530120481927</v>
      </c>
      <c r="K267" s="139"/>
    </row>
    <row r="268" spans="1:11" s="12" customFormat="1" ht="31.2">
      <c r="A268" s="314"/>
      <c r="B268" s="426"/>
      <c r="C268" s="171"/>
      <c r="D268" s="477"/>
      <c r="E268" s="172"/>
      <c r="F268" s="173"/>
      <c r="G268" s="317" t="s">
        <v>479</v>
      </c>
      <c r="H268" s="325">
        <v>6</v>
      </c>
      <c r="I268" s="18">
        <v>2</v>
      </c>
      <c r="J268" s="326">
        <f>I268/H268</f>
        <v>0.33333333333333331</v>
      </c>
      <c r="K268" s="307" t="s">
        <v>472</v>
      </c>
    </row>
    <row r="269" spans="1:11" s="12" customFormat="1" ht="46.8" customHeight="1">
      <c r="A269" s="130"/>
      <c r="B269" s="426"/>
      <c r="C269" s="171"/>
      <c r="D269" s="477"/>
      <c r="E269" s="172"/>
      <c r="F269" s="173"/>
      <c r="G269" s="528" t="s">
        <v>251</v>
      </c>
      <c r="H269" s="529"/>
      <c r="I269" s="529"/>
      <c r="J269" s="529"/>
      <c r="K269" s="530"/>
    </row>
    <row r="270" spans="1:11" s="12" customFormat="1" ht="51.6" customHeight="1">
      <c r="A270" s="130"/>
      <c r="B270" s="426"/>
      <c r="C270" s="171"/>
      <c r="D270" s="477"/>
      <c r="E270" s="172"/>
      <c r="F270" s="173"/>
      <c r="G270" s="17" t="s">
        <v>252</v>
      </c>
      <c r="H270" s="139">
        <v>108.8</v>
      </c>
      <c r="I270" s="393">
        <v>103.9</v>
      </c>
      <c r="J270" s="32">
        <f>I270/H270</f>
        <v>0.95496323529411775</v>
      </c>
      <c r="K270" s="392" t="s">
        <v>552</v>
      </c>
    </row>
    <row r="271" spans="1:11" s="12" customFormat="1" ht="124.8">
      <c r="A271" s="130"/>
      <c r="B271" s="426"/>
      <c r="C271" s="171"/>
      <c r="D271" s="477"/>
      <c r="E271" s="172"/>
      <c r="F271" s="178"/>
      <c r="G271" s="17" t="s">
        <v>253</v>
      </c>
      <c r="H271" s="139">
        <v>12</v>
      </c>
      <c r="I271" s="18">
        <v>7</v>
      </c>
      <c r="J271" s="32">
        <f>I271/H271</f>
        <v>0.58333333333333337</v>
      </c>
      <c r="K271" s="307" t="s">
        <v>472</v>
      </c>
    </row>
    <row r="272" spans="1:11" s="12" customFormat="1" ht="69" customHeight="1">
      <c r="A272" s="130"/>
      <c r="B272" s="426"/>
      <c r="C272" s="171"/>
      <c r="D272" s="477"/>
      <c r="E272" s="172"/>
      <c r="F272" s="179"/>
      <c r="G272" s="17" t="s">
        <v>254</v>
      </c>
      <c r="H272" s="139">
        <v>9</v>
      </c>
      <c r="I272" s="18">
        <v>4</v>
      </c>
      <c r="J272" s="32">
        <f>I272/H272</f>
        <v>0.44444444444444442</v>
      </c>
      <c r="K272" s="307" t="s">
        <v>472</v>
      </c>
    </row>
    <row r="273" spans="1:11" s="12" customFormat="1" ht="139.80000000000001" customHeight="1">
      <c r="A273" s="36"/>
      <c r="B273" s="426"/>
      <c r="C273" s="171"/>
      <c r="D273" s="477"/>
      <c r="E273" s="172"/>
      <c r="F273" s="180"/>
      <c r="G273" s="17" t="s">
        <v>255</v>
      </c>
      <c r="H273" s="363">
        <v>19</v>
      </c>
      <c r="I273" s="364">
        <v>5</v>
      </c>
      <c r="J273" s="32">
        <f>H273/I273</f>
        <v>3.8</v>
      </c>
      <c r="K273" s="139"/>
    </row>
    <row r="274" spans="1:11" s="12" customFormat="1" ht="15.6">
      <c r="A274" s="36"/>
      <c r="B274" s="426"/>
      <c r="C274" s="171"/>
      <c r="D274" s="477"/>
      <c r="E274" s="172"/>
      <c r="F274" s="179"/>
      <c r="G274" s="414" t="s">
        <v>256</v>
      </c>
      <c r="H274" s="415"/>
      <c r="I274" s="415"/>
      <c r="J274" s="415"/>
      <c r="K274" s="416"/>
    </row>
    <row r="275" spans="1:11" s="12" customFormat="1" ht="93.6">
      <c r="A275" s="36"/>
      <c r="B275" s="426"/>
      <c r="C275" s="171"/>
      <c r="D275" s="477"/>
      <c r="E275" s="172"/>
      <c r="F275" s="179"/>
      <c r="G275" s="17" t="s">
        <v>257</v>
      </c>
      <c r="H275" s="139">
        <v>5</v>
      </c>
      <c r="I275" s="18">
        <v>15</v>
      </c>
      <c r="J275" s="32">
        <f>I275/H275</f>
        <v>3</v>
      </c>
      <c r="K275" s="18"/>
    </row>
    <row r="276" spans="1:11" s="12" customFormat="1" ht="15.6">
      <c r="A276" s="36"/>
      <c r="B276" s="426"/>
      <c r="C276" s="171"/>
      <c r="D276" s="477"/>
      <c r="E276" s="172"/>
      <c r="F276" s="179"/>
      <c r="G276" s="414" t="s">
        <v>258</v>
      </c>
      <c r="H276" s="415"/>
      <c r="I276" s="415"/>
      <c r="J276" s="415"/>
      <c r="K276" s="416"/>
    </row>
    <row r="277" spans="1:11" s="12" customFormat="1" ht="62.4">
      <c r="A277" s="19"/>
      <c r="B277" s="427"/>
      <c r="C277" s="181"/>
      <c r="D277" s="478"/>
      <c r="E277" s="182"/>
      <c r="F277" s="27"/>
      <c r="G277" s="17" t="s">
        <v>259</v>
      </c>
      <c r="H277" s="139">
        <v>6</v>
      </c>
      <c r="I277" s="18">
        <v>6</v>
      </c>
      <c r="J277" s="32">
        <f>I277/H277</f>
        <v>1</v>
      </c>
      <c r="K277" s="307"/>
    </row>
    <row r="278" spans="1:11" s="12" customFormat="1" ht="21" customHeight="1">
      <c r="A278" s="363"/>
      <c r="B278" s="508" t="s">
        <v>22</v>
      </c>
      <c r="C278" s="509"/>
      <c r="D278" s="252">
        <f>SUM(D237:D271)</f>
        <v>3030.63</v>
      </c>
      <c r="E278" s="252">
        <f>SUM(E237:E271)</f>
        <v>2501.88</v>
      </c>
      <c r="F278" s="261">
        <f>E278/D278</f>
        <v>0.82553132517001415</v>
      </c>
      <c r="G278" s="242"/>
      <c r="H278" s="243"/>
      <c r="I278" s="243"/>
      <c r="J278" s="243"/>
      <c r="K278" s="244"/>
    </row>
    <row r="279" spans="1:11" s="12" customFormat="1" ht="79.8" customHeight="1">
      <c r="A279" s="463">
        <v>14</v>
      </c>
      <c r="B279" s="425" t="s">
        <v>504</v>
      </c>
      <c r="C279" s="482" t="s">
        <v>15</v>
      </c>
      <c r="D279" s="468">
        <v>7735.07</v>
      </c>
      <c r="E279" s="468">
        <v>3538.62</v>
      </c>
      <c r="F279" s="417">
        <f>E279/D279</f>
        <v>0.45747743717897832</v>
      </c>
      <c r="G279" s="470" t="s">
        <v>260</v>
      </c>
      <c r="H279" s="471"/>
      <c r="I279" s="471"/>
      <c r="J279" s="471"/>
      <c r="K279" s="472"/>
    </row>
    <row r="280" spans="1:11" s="12" customFormat="1" ht="62.4">
      <c r="A280" s="464"/>
      <c r="B280" s="427"/>
      <c r="C280" s="479"/>
      <c r="D280" s="484"/>
      <c r="E280" s="484"/>
      <c r="F280" s="487"/>
      <c r="G280" s="17" t="s">
        <v>261</v>
      </c>
      <c r="H280" s="139">
        <v>21</v>
      </c>
      <c r="I280" s="139">
        <v>30</v>
      </c>
      <c r="J280" s="32">
        <f>I280/H280</f>
        <v>1.4285714285714286</v>
      </c>
      <c r="K280" s="18" t="s">
        <v>462</v>
      </c>
    </row>
    <row r="281" spans="1:11" s="12" customFormat="1" ht="15.6">
      <c r="A281" s="464"/>
      <c r="B281" s="463" t="s">
        <v>505</v>
      </c>
      <c r="C281" s="479"/>
      <c r="D281" s="484"/>
      <c r="E281" s="484"/>
      <c r="F281" s="487"/>
      <c r="G281" s="414" t="s">
        <v>262</v>
      </c>
      <c r="H281" s="415"/>
      <c r="I281" s="415"/>
      <c r="J281" s="415"/>
      <c r="K281" s="416"/>
    </row>
    <row r="282" spans="1:11" s="12" customFormat="1" ht="46.8">
      <c r="A282" s="464"/>
      <c r="B282" s="464"/>
      <c r="C282" s="479"/>
      <c r="D282" s="484"/>
      <c r="E282" s="484"/>
      <c r="F282" s="487"/>
      <c r="G282" s="17" t="s">
        <v>263</v>
      </c>
      <c r="H282" s="139">
        <v>10</v>
      </c>
      <c r="I282" s="139">
        <v>5</v>
      </c>
      <c r="J282" s="32">
        <f>I282/H282</f>
        <v>0.5</v>
      </c>
      <c r="K282" s="18" t="s">
        <v>463</v>
      </c>
    </row>
    <row r="283" spans="1:11" s="12" customFormat="1" ht="15.6">
      <c r="A283" s="464"/>
      <c r="B283" s="464"/>
      <c r="C283" s="479"/>
      <c r="D283" s="484"/>
      <c r="E283" s="484"/>
      <c r="F283" s="487"/>
      <c r="G283" s="414" t="s">
        <v>264</v>
      </c>
      <c r="H283" s="415"/>
      <c r="I283" s="415"/>
      <c r="J283" s="415"/>
      <c r="K283" s="416"/>
    </row>
    <row r="284" spans="1:11" s="12" customFormat="1" ht="62.4">
      <c r="A284" s="464"/>
      <c r="B284" s="464"/>
      <c r="C284" s="479"/>
      <c r="D284" s="484"/>
      <c r="E284" s="484"/>
      <c r="F284" s="487"/>
      <c r="G284" s="17" t="s">
        <v>265</v>
      </c>
      <c r="H284" s="139">
        <v>13</v>
      </c>
      <c r="I284" s="139">
        <v>17</v>
      </c>
      <c r="J284" s="32">
        <f t="shared" ref="J284" si="7">I284/H284</f>
        <v>1.3076923076923077</v>
      </c>
      <c r="K284" s="18"/>
    </row>
    <row r="285" spans="1:11" s="12" customFormat="1" ht="27" customHeight="1">
      <c r="A285" s="464"/>
      <c r="B285" s="464"/>
      <c r="C285" s="479"/>
      <c r="D285" s="484"/>
      <c r="E285" s="484"/>
      <c r="F285" s="487"/>
      <c r="G285" s="473" t="s">
        <v>266</v>
      </c>
      <c r="H285" s="407">
        <v>0</v>
      </c>
      <c r="I285" s="407">
        <v>0</v>
      </c>
      <c r="J285" s="446"/>
      <c r="K285" s="407"/>
    </row>
    <row r="286" spans="1:11" s="12" customFormat="1" ht="19.2" customHeight="1">
      <c r="A286" s="464"/>
      <c r="B286" s="464"/>
      <c r="C286" s="479"/>
      <c r="D286" s="484"/>
      <c r="E286" s="484"/>
      <c r="F286" s="487"/>
      <c r="G286" s="473"/>
      <c r="H286" s="407"/>
      <c r="I286" s="407"/>
      <c r="J286" s="448"/>
      <c r="K286" s="407"/>
    </row>
    <row r="287" spans="1:11" s="12" customFormat="1" ht="72.599999999999994" customHeight="1">
      <c r="A287" s="464"/>
      <c r="B287" s="464"/>
      <c r="C287" s="479"/>
      <c r="D287" s="484"/>
      <c r="E287" s="484"/>
      <c r="F287" s="487"/>
      <c r="G287" s="414" t="s">
        <v>267</v>
      </c>
      <c r="H287" s="415"/>
      <c r="I287" s="415"/>
      <c r="J287" s="415"/>
      <c r="K287" s="416"/>
    </row>
    <row r="288" spans="1:11" s="12" customFormat="1" ht="60.6" customHeight="1">
      <c r="A288" s="464"/>
      <c r="B288" s="464"/>
      <c r="C288" s="479"/>
      <c r="D288" s="484"/>
      <c r="E288" s="484"/>
      <c r="F288" s="487"/>
      <c r="G288" s="17" t="s">
        <v>268</v>
      </c>
      <c r="H288" s="139">
        <v>53</v>
      </c>
      <c r="I288" s="139">
        <v>43</v>
      </c>
      <c r="J288" s="32">
        <f>I288/H288</f>
        <v>0.81132075471698117</v>
      </c>
      <c r="K288" s="139" t="s">
        <v>269</v>
      </c>
    </row>
    <row r="289" spans="1:11" s="12" customFormat="1" ht="71.400000000000006" customHeight="1">
      <c r="A289" s="464"/>
      <c r="B289" s="464"/>
      <c r="C289" s="479"/>
      <c r="D289" s="484"/>
      <c r="E289" s="484"/>
      <c r="F289" s="487"/>
      <c r="G289" s="414" t="s">
        <v>270</v>
      </c>
      <c r="H289" s="415"/>
      <c r="I289" s="415"/>
      <c r="J289" s="415"/>
      <c r="K289" s="416"/>
    </row>
    <row r="290" spans="1:11" s="12" customFormat="1" ht="62.4">
      <c r="A290" s="358"/>
      <c r="B290" s="481"/>
      <c r="C290" s="483"/>
      <c r="D290" s="469"/>
      <c r="E290" s="469"/>
      <c r="F290" s="418"/>
      <c r="G290" s="155" t="s">
        <v>271</v>
      </c>
      <c r="H290" s="140">
        <v>570</v>
      </c>
      <c r="I290" s="140">
        <v>618</v>
      </c>
      <c r="J290" s="32">
        <f>I290/H290</f>
        <v>1.0842105263157895</v>
      </c>
      <c r="K290" s="139" t="s">
        <v>269</v>
      </c>
    </row>
    <row r="291" spans="1:11" s="12" customFormat="1" ht="15.6">
      <c r="A291" s="358"/>
      <c r="B291" s="531" t="s">
        <v>272</v>
      </c>
      <c r="C291" s="532"/>
      <c r="D291" s="265">
        <v>7735.07</v>
      </c>
      <c r="E291" s="266">
        <v>3538.62</v>
      </c>
      <c r="F291" s="267">
        <v>6.6299999999999998E-2</v>
      </c>
      <c r="G291" s="257"/>
      <c r="H291" s="258"/>
      <c r="I291" s="249"/>
      <c r="J291" s="249"/>
      <c r="K291" s="249"/>
    </row>
    <row r="292" spans="1:11" s="12" customFormat="1" ht="162.6" customHeight="1">
      <c r="A292" s="358"/>
      <c r="B292" s="518" t="s">
        <v>506</v>
      </c>
      <c r="C292" s="521"/>
      <c r="D292" s="521"/>
      <c r="E292" s="521"/>
      <c r="F292" s="574"/>
      <c r="G292" s="136" t="s">
        <v>273</v>
      </c>
      <c r="H292" s="139"/>
      <c r="I292" s="139"/>
      <c r="J292" s="32"/>
      <c r="K292" s="139"/>
    </row>
    <row r="293" spans="1:11" s="12" customFormat="1" ht="156">
      <c r="A293" s="358"/>
      <c r="B293" s="519"/>
      <c r="C293" s="522"/>
      <c r="D293" s="522"/>
      <c r="E293" s="522"/>
      <c r="F293" s="575"/>
      <c r="G293" s="234" t="s">
        <v>432</v>
      </c>
      <c r="H293" s="139">
        <v>73</v>
      </c>
      <c r="I293" s="139">
        <v>75</v>
      </c>
      <c r="J293" s="32">
        <f>I293/H293</f>
        <v>1.0273972602739727</v>
      </c>
      <c r="K293" s="139"/>
    </row>
    <row r="294" spans="1:11" s="12" customFormat="1" ht="140.4">
      <c r="A294" s="131"/>
      <c r="B294" s="520"/>
      <c r="C294" s="523"/>
      <c r="D294" s="523"/>
      <c r="E294" s="523"/>
      <c r="F294" s="576"/>
      <c r="G294" s="17" t="s">
        <v>274</v>
      </c>
      <c r="H294" s="139">
        <v>80</v>
      </c>
      <c r="I294" s="139">
        <v>96</v>
      </c>
      <c r="J294" s="32">
        <f>I294/H294</f>
        <v>1.2</v>
      </c>
      <c r="K294" s="139"/>
    </row>
    <row r="295" spans="1:11" s="12" customFormat="1" ht="15.6">
      <c r="A295" s="20"/>
      <c r="B295" s="531" t="s">
        <v>275</v>
      </c>
      <c r="C295" s="532"/>
      <c r="D295" s="268">
        <v>0</v>
      </c>
      <c r="E295" s="269">
        <v>0</v>
      </c>
      <c r="F295" s="264">
        <v>0</v>
      </c>
      <c r="G295" s="257"/>
      <c r="H295" s="249"/>
      <c r="I295" s="249"/>
      <c r="J295" s="249"/>
      <c r="K295" s="249"/>
    </row>
    <row r="296" spans="1:11" s="12" customFormat="1" ht="30" customHeight="1">
      <c r="A296" s="363"/>
      <c r="B296" s="508" t="s">
        <v>22</v>
      </c>
      <c r="C296" s="509"/>
      <c r="D296" s="270">
        <f>D291+D295</f>
        <v>7735.07</v>
      </c>
      <c r="E296" s="271">
        <f>E291+E295</f>
        <v>3538.62</v>
      </c>
      <c r="F296" s="272">
        <f>E296/D296</f>
        <v>0.45747743717897832</v>
      </c>
      <c r="G296" s="242"/>
      <c r="H296" s="243"/>
      <c r="I296" s="243"/>
      <c r="J296" s="243"/>
      <c r="K296" s="244"/>
    </row>
    <row r="297" spans="1:11" s="12" customFormat="1" ht="19.2" customHeight="1">
      <c r="A297" s="464">
        <v>15</v>
      </c>
      <c r="B297" s="425" t="s">
        <v>507</v>
      </c>
      <c r="C297" s="482" t="s">
        <v>15</v>
      </c>
      <c r="D297" s="468">
        <v>0</v>
      </c>
      <c r="E297" s="468">
        <v>0</v>
      </c>
      <c r="F297" s="417">
        <v>0</v>
      </c>
      <c r="G297" s="504" t="s">
        <v>276</v>
      </c>
      <c r="H297" s="533"/>
      <c r="I297" s="533"/>
      <c r="J297" s="533"/>
      <c r="K297" s="534"/>
    </row>
    <row r="298" spans="1:11" s="12" customFormat="1" ht="14.4" customHeight="1">
      <c r="A298" s="464"/>
      <c r="B298" s="426"/>
      <c r="C298" s="479"/>
      <c r="D298" s="484"/>
      <c r="E298" s="484"/>
      <c r="F298" s="487"/>
      <c r="G298" s="411"/>
      <c r="H298" s="412"/>
      <c r="I298" s="412"/>
      <c r="J298" s="412"/>
      <c r="K298" s="413"/>
    </row>
    <row r="299" spans="1:11" s="12" customFormat="1" ht="70.8" customHeight="1">
      <c r="A299" s="464"/>
      <c r="B299" s="426"/>
      <c r="C299" s="479"/>
      <c r="D299" s="484"/>
      <c r="E299" s="484"/>
      <c r="F299" s="487"/>
      <c r="G299" s="183" t="s">
        <v>277</v>
      </c>
      <c r="H299" s="139">
        <v>100</v>
      </c>
      <c r="I299" s="139">
        <v>100</v>
      </c>
      <c r="J299" s="142">
        <v>1</v>
      </c>
      <c r="K299" s="139"/>
    </row>
    <row r="300" spans="1:11" s="12" customFormat="1" ht="15.6">
      <c r="A300" s="464"/>
      <c r="B300" s="426"/>
      <c r="C300" s="479"/>
      <c r="D300" s="484"/>
      <c r="E300" s="484"/>
      <c r="F300" s="487"/>
      <c r="G300" s="528" t="s">
        <v>278</v>
      </c>
      <c r="H300" s="529"/>
      <c r="I300" s="529"/>
      <c r="J300" s="529"/>
      <c r="K300" s="530"/>
    </row>
    <row r="301" spans="1:11" s="12" customFormat="1" ht="78">
      <c r="A301" s="464"/>
      <c r="B301" s="426"/>
      <c r="C301" s="479"/>
      <c r="D301" s="484"/>
      <c r="E301" s="484"/>
      <c r="F301" s="487"/>
      <c r="G301" s="17" t="s">
        <v>279</v>
      </c>
      <c r="H301" s="335" t="s">
        <v>486</v>
      </c>
      <c r="I301" s="139">
        <v>0</v>
      </c>
      <c r="J301" s="32">
        <v>0</v>
      </c>
      <c r="K301" s="139" t="s">
        <v>375</v>
      </c>
    </row>
    <row r="302" spans="1:11" s="12" customFormat="1" ht="62.4">
      <c r="A302" s="464"/>
      <c r="B302" s="426"/>
      <c r="C302" s="479"/>
      <c r="D302" s="484"/>
      <c r="E302" s="484"/>
      <c r="F302" s="487"/>
      <c r="G302" s="19" t="s">
        <v>281</v>
      </c>
      <c r="H302" s="139" t="s">
        <v>280</v>
      </c>
      <c r="I302" s="139">
        <v>13</v>
      </c>
      <c r="J302" s="142">
        <v>0.52</v>
      </c>
      <c r="K302" s="139"/>
    </row>
    <row r="303" spans="1:11" s="12" customFormat="1" ht="15.6">
      <c r="A303" s="464"/>
      <c r="B303" s="426"/>
      <c r="C303" s="479"/>
      <c r="D303" s="484"/>
      <c r="E303" s="484"/>
      <c r="F303" s="487"/>
      <c r="G303" s="414" t="s">
        <v>282</v>
      </c>
      <c r="H303" s="415"/>
      <c r="I303" s="415"/>
      <c r="J303" s="415"/>
      <c r="K303" s="416"/>
    </row>
    <row r="304" spans="1:11" s="12" customFormat="1" ht="88.8" customHeight="1">
      <c r="A304" s="464"/>
      <c r="B304" s="426"/>
      <c r="C304" s="479"/>
      <c r="D304" s="484"/>
      <c r="E304" s="484"/>
      <c r="F304" s="487"/>
      <c r="G304" s="17" t="s">
        <v>283</v>
      </c>
      <c r="H304" s="139">
        <v>100</v>
      </c>
      <c r="I304" s="139">
        <v>100</v>
      </c>
      <c r="J304" s="142">
        <v>1</v>
      </c>
      <c r="K304" s="139"/>
    </row>
    <row r="305" spans="1:11" s="12" customFormat="1" ht="53.4" customHeight="1">
      <c r="A305" s="464"/>
      <c r="B305" s="426"/>
      <c r="C305" s="479"/>
      <c r="D305" s="484"/>
      <c r="E305" s="484"/>
      <c r="F305" s="487"/>
      <c r="G305" s="17" t="s">
        <v>284</v>
      </c>
      <c r="H305" s="139">
        <v>100</v>
      </c>
      <c r="I305" s="139">
        <v>100</v>
      </c>
      <c r="J305" s="142">
        <v>1</v>
      </c>
      <c r="K305" s="139"/>
    </row>
    <row r="306" spans="1:11" s="12" customFormat="1" ht="15.6">
      <c r="A306" s="464"/>
      <c r="B306" s="426"/>
      <c r="C306" s="479"/>
      <c r="D306" s="484"/>
      <c r="E306" s="484"/>
      <c r="F306" s="487"/>
      <c r="G306" s="414" t="s">
        <v>285</v>
      </c>
      <c r="H306" s="415"/>
      <c r="I306" s="415"/>
      <c r="J306" s="415"/>
      <c r="K306" s="416"/>
    </row>
    <row r="307" spans="1:11" s="12" customFormat="1" ht="93.6">
      <c r="A307" s="464"/>
      <c r="B307" s="426"/>
      <c r="C307" s="479"/>
      <c r="D307" s="484"/>
      <c r="E307" s="484"/>
      <c r="F307" s="487"/>
      <c r="G307" s="17" t="s">
        <v>286</v>
      </c>
      <c r="H307" s="363">
        <v>100</v>
      </c>
      <c r="I307" s="363">
        <v>60</v>
      </c>
      <c r="J307" s="142">
        <f>I307/H307</f>
        <v>0.6</v>
      </c>
      <c r="K307" s="139"/>
    </row>
    <row r="308" spans="1:11" s="12" customFormat="1" ht="46.8">
      <c r="A308" s="464"/>
      <c r="B308" s="426"/>
      <c r="C308" s="479"/>
      <c r="D308" s="484"/>
      <c r="E308" s="484"/>
      <c r="F308" s="487"/>
      <c r="G308" s="17" t="s">
        <v>287</v>
      </c>
      <c r="H308" s="139">
        <v>1</v>
      </c>
      <c r="I308" s="139">
        <v>1</v>
      </c>
      <c r="J308" s="142">
        <v>1</v>
      </c>
      <c r="K308" s="139"/>
    </row>
    <row r="309" spans="1:11" s="12" customFormat="1" ht="72.599999999999994" customHeight="1">
      <c r="A309" s="464"/>
      <c r="B309" s="426"/>
      <c r="C309" s="479"/>
      <c r="D309" s="484"/>
      <c r="E309" s="484"/>
      <c r="F309" s="487"/>
      <c r="G309" s="17" t="s">
        <v>288</v>
      </c>
      <c r="H309" s="139" t="s">
        <v>289</v>
      </c>
      <c r="I309" s="139">
        <v>8</v>
      </c>
      <c r="J309" s="142">
        <v>1.6</v>
      </c>
      <c r="K309" s="139"/>
    </row>
    <row r="310" spans="1:11" s="12" customFormat="1" ht="15.6">
      <c r="A310" s="464"/>
      <c r="B310" s="426"/>
      <c r="C310" s="479"/>
      <c r="D310" s="484"/>
      <c r="E310" s="484"/>
      <c r="F310" s="487"/>
      <c r="G310" s="414" t="s">
        <v>290</v>
      </c>
      <c r="H310" s="415"/>
      <c r="I310" s="415"/>
      <c r="J310" s="415"/>
      <c r="K310" s="416"/>
    </row>
    <row r="311" spans="1:11" s="12" customFormat="1" ht="78">
      <c r="A311" s="464"/>
      <c r="B311" s="426"/>
      <c r="C311" s="479"/>
      <c r="D311" s="484"/>
      <c r="E311" s="484"/>
      <c r="F311" s="487"/>
      <c r="G311" s="183" t="s">
        <v>291</v>
      </c>
      <c r="H311" s="139" t="s">
        <v>416</v>
      </c>
      <c r="I311" s="139">
        <v>13</v>
      </c>
      <c r="J311" s="142">
        <v>1.3</v>
      </c>
      <c r="K311" s="139"/>
    </row>
    <row r="312" spans="1:11" s="12" customFormat="1" ht="118.2" customHeight="1">
      <c r="A312" s="464"/>
      <c r="B312" s="426"/>
      <c r="C312" s="479"/>
      <c r="D312" s="484"/>
      <c r="E312" s="484"/>
      <c r="F312" s="487"/>
      <c r="G312" s="183" t="s">
        <v>292</v>
      </c>
      <c r="H312" s="139">
        <v>100</v>
      </c>
      <c r="I312" s="139">
        <v>100</v>
      </c>
      <c r="J312" s="142">
        <v>1</v>
      </c>
      <c r="K312" s="139"/>
    </row>
    <row r="313" spans="1:11" s="12" customFormat="1" ht="109.2" customHeight="1">
      <c r="A313" s="464"/>
      <c r="B313" s="427"/>
      <c r="C313" s="483"/>
      <c r="D313" s="469"/>
      <c r="E313" s="469"/>
      <c r="F313" s="418"/>
      <c r="G313" s="184" t="s">
        <v>293</v>
      </c>
      <c r="H313" s="139">
        <v>100</v>
      </c>
      <c r="I313" s="139">
        <v>100</v>
      </c>
      <c r="J313" s="142">
        <v>1</v>
      </c>
      <c r="K313" s="129"/>
    </row>
    <row r="314" spans="1:11" s="12" customFormat="1" ht="41.4" customHeight="1">
      <c r="A314" s="358"/>
      <c r="B314" s="531" t="s">
        <v>192</v>
      </c>
      <c r="C314" s="532"/>
      <c r="D314" s="255">
        <v>0</v>
      </c>
      <c r="E314" s="255">
        <v>0</v>
      </c>
      <c r="F314" s="256">
        <v>0</v>
      </c>
      <c r="G314" s="257"/>
      <c r="H314" s="249"/>
      <c r="I314" s="249"/>
      <c r="J314" s="249"/>
      <c r="K314" s="249"/>
    </row>
    <row r="315" spans="1:11" s="12" customFormat="1" ht="136.80000000000001" customHeight="1">
      <c r="A315" s="358"/>
      <c r="B315" s="518" t="s">
        <v>508</v>
      </c>
      <c r="C315" s="185"/>
      <c r="D315" s="186"/>
      <c r="E315" s="186"/>
      <c r="F315" s="180"/>
      <c r="G315" s="411" t="s">
        <v>294</v>
      </c>
      <c r="H315" s="412"/>
      <c r="I315" s="412"/>
      <c r="J315" s="412"/>
      <c r="K315" s="413"/>
    </row>
    <row r="316" spans="1:11" s="12" customFormat="1" ht="124.8">
      <c r="A316" s="358"/>
      <c r="B316" s="516"/>
      <c r="C316" s="175" t="s">
        <v>15</v>
      </c>
      <c r="D316" s="128">
        <v>24695</v>
      </c>
      <c r="E316" s="128">
        <v>10207.91</v>
      </c>
      <c r="F316" s="135">
        <f>E316/D316</f>
        <v>0.41335938449078763</v>
      </c>
      <c r="G316" s="17" t="s">
        <v>295</v>
      </c>
      <c r="H316" s="149">
        <v>100</v>
      </c>
      <c r="I316" s="149">
        <v>100</v>
      </c>
      <c r="J316" s="32">
        <f>I316/H316</f>
        <v>1</v>
      </c>
      <c r="K316" s="139"/>
    </row>
    <row r="317" spans="1:11" s="12" customFormat="1" ht="46.8">
      <c r="A317" s="358"/>
      <c r="B317" s="516"/>
      <c r="C317" s="482" t="s">
        <v>65</v>
      </c>
      <c r="D317" s="468">
        <v>0</v>
      </c>
      <c r="E317" s="468">
        <v>0</v>
      </c>
      <c r="F317" s="417">
        <v>0</v>
      </c>
      <c r="G317" s="17" t="s">
        <v>296</v>
      </c>
      <c r="H317" s="149" t="s">
        <v>297</v>
      </c>
      <c r="I317" s="145">
        <v>0</v>
      </c>
      <c r="J317" s="32">
        <v>1</v>
      </c>
      <c r="K317" s="139"/>
    </row>
    <row r="318" spans="1:11" s="12" customFormat="1" ht="31.2" customHeight="1">
      <c r="A318" s="358"/>
      <c r="B318" s="517"/>
      <c r="C318" s="483"/>
      <c r="D318" s="469"/>
      <c r="E318" s="469"/>
      <c r="F318" s="418"/>
      <c r="G318" s="17" t="s">
        <v>298</v>
      </c>
      <c r="H318" s="149">
        <v>99</v>
      </c>
      <c r="I318" s="145">
        <v>99</v>
      </c>
      <c r="J318" s="32">
        <f>I318/H318</f>
        <v>1</v>
      </c>
      <c r="K318" s="139"/>
    </row>
    <row r="319" spans="1:11" s="12" customFormat="1" ht="15.6" customHeight="1">
      <c r="A319" s="358"/>
      <c r="B319" s="531" t="s">
        <v>275</v>
      </c>
      <c r="C319" s="532"/>
      <c r="D319" s="268">
        <f>SUM(D316:D318)</f>
        <v>24695</v>
      </c>
      <c r="E319" s="278">
        <f>SUM(E316:E318)</f>
        <v>10207.91</v>
      </c>
      <c r="F319" s="264">
        <f>E319/D319</f>
        <v>0.41335938449078763</v>
      </c>
      <c r="G319" s="257"/>
      <c r="H319" s="249"/>
      <c r="I319" s="249"/>
      <c r="J319" s="249"/>
      <c r="K319" s="249"/>
    </row>
    <row r="320" spans="1:11" s="12" customFormat="1" ht="99" customHeight="1">
      <c r="A320" s="359"/>
      <c r="B320" s="463" t="s">
        <v>509</v>
      </c>
      <c r="C320" s="535" t="s">
        <v>15</v>
      </c>
      <c r="D320" s="537">
        <v>4044</v>
      </c>
      <c r="E320" s="468">
        <v>1792.08</v>
      </c>
      <c r="F320" s="417">
        <f>E320/D320</f>
        <v>0.44314540059347179</v>
      </c>
      <c r="G320" s="33" t="s">
        <v>63</v>
      </c>
      <c r="H320" s="24"/>
      <c r="I320" s="24"/>
      <c r="J320" s="24"/>
      <c r="K320" s="24"/>
    </row>
    <row r="321" spans="1:11" s="12" customFormat="1" ht="31.2">
      <c r="A321" s="51"/>
      <c r="B321" s="481"/>
      <c r="C321" s="536"/>
      <c r="D321" s="538"/>
      <c r="E321" s="469"/>
      <c r="F321" s="418"/>
      <c r="G321" s="188" t="s">
        <v>299</v>
      </c>
      <c r="H321" s="189">
        <v>100</v>
      </c>
      <c r="I321" s="131">
        <v>100</v>
      </c>
      <c r="J321" s="152">
        <f>I321/H321</f>
        <v>1</v>
      </c>
      <c r="K321" s="131"/>
    </row>
    <row r="322" spans="1:11" s="12" customFormat="1" ht="15.6">
      <c r="A322" s="20"/>
      <c r="B322" s="531" t="s">
        <v>300</v>
      </c>
      <c r="C322" s="532"/>
      <c r="D322" s="273">
        <v>4044</v>
      </c>
      <c r="E322" s="274">
        <v>1792.08</v>
      </c>
      <c r="F322" s="275">
        <f>E322/D322</f>
        <v>0.44314540059347179</v>
      </c>
      <c r="G322" s="276"/>
      <c r="H322" s="277"/>
      <c r="I322" s="277"/>
      <c r="J322" s="277"/>
      <c r="K322" s="277"/>
    </row>
    <row r="323" spans="1:11" s="12" customFormat="1" ht="15.6">
      <c r="A323" s="363"/>
      <c r="B323" s="508" t="s">
        <v>22</v>
      </c>
      <c r="C323" s="509"/>
      <c r="D323" s="254">
        <f>SUM(D319+D322)</f>
        <v>28739</v>
      </c>
      <c r="E323" s="254">
        <f>SUM(E319+E322)</f>
        <v>11999.99</v>
      </c>
      <c r="F323" s="253">
        <f>E323/D323</f>
        <v>0.4175507150561954</v>
      </c>
      <c r="G323" s="242"/>
      <c r="H323" s="243"/>
      <c r="I323" s="243"/>
      <c r="J323" s="243"/>
      <c r="K323" s="244"/>
    </row>
    <row r="324" spans="1:11" s="12" customFormat="1" ht="82.2" customHeight="1">
      <c r="A324" s="463">
        <v>16</v>
      </c>
      <c r="B324" s="465" t="s">
        <v>301</v>
      </c>
      <c r="C324" s="482" t="s">
        <v>15</v>
      </c>
      <c r="D324" s="548"/>
      <c r="E324" s="548"/>
      <c r="F324" s="572"/>
      <c r="G324" s="539" t="s">
        <v>302</v>
      </c>
      <c r="H324" s="539"/>
      <c r="I324" s="539"/>
      <c r="J324" s="539"/>
      <c r="K324" s="540"/>
    </row>
    <row r="325" spans="1:11" s="12" customFormat="1" ht="77.400000000000006" customHeight="1">
      <c r="A325" s="464"/>
      <c r="B325" s="409"/>
      <c r="C325" s="546"/>
      <c r="D325" s="549"/>
      <c r="E325" s="549"/>
      <c r="F325" s="573"/>
      <c r="G325" s="190" t="s">
        <v>303</v>
      </c>
      <c r="H325" s="166">
        <v>98</v>
      </c>
      <c r="I325" s="191">
        <v>0.98839999999999995</v>
      </c>
      <c r="J325" s="191">
        <f>I325/H325*100</f>
        <v>1.0085714285714285</v>
      </c>
      <c r="K325" s="27"/>
    </row>
    <row r="326" spans="1:11" s="12" customFormat="1" ht="84" customHeight="1">
      <c r="A326" s="464"/>
      <c r="B326" s="409"/>
      <c r="C326" s="546"/>
      <c r="D326" s="41"/>
      <c r="E326" s="52"/>
      <c r="F326" s="53"/>
      <c r="G326" s="541" t="s">
        <v>304</v>
      </c>
      <c r="H326" s="542"/>
      <c r="I326" s="542"/>
      <c r="J326" s="542"/>
      <c r="K326" s="543"/>
    </row>
    <row r="327" spans="1:11" s="12" customFormat="1" ht="78">
      <c r="A327" s="464"/>
      <c r="B327" s="409"/>
      <c r="C327" s="546"/>
      <c r="D327" s="54"/>
      <c r="E327" s="55"/>
      <c r="F327" s="192"/>
      <c r="G327" s="193" t="s">
        <v>305</v>
      </c>
      <c r="H327" s="139">
        <v>100</v>
      </c>
      <c r="I327" s="32">
        <v>1</v>
      </c>
      <c r="J327" s="32">
        <v>1</v>
      </c>
      <c r="K327" s="193"/>
    </row>
    <row r="328" spans="1:11" s="12" customFormat="1" ht="15.6">
      <c r="A328" s="464"/>
      <c r="B328" s="409"/>
      <c r="C328" s="546"/>
      <c r="D328" s="46"/>
      <c r="E328" s="50"/>
      <c r="F328" s="47"/>
      <c r="G328" s="544" t="s">
        <v>306</v>
      </c>
      <c r="H328" s="545"/>
      <c r="I328" s="545"/>
      <c r="J328" s="545"/>
      <c r="K328" s="545"/>
    </row>
    <row r="329" spans="1:11" s="12" customFormat="1" ht="48" customHeight="1">
      <c r="A329" s="464"/>
      <c r="B329" s="409"/>
      <c r="C329" s="546"/>
      <c r="D329" s="54"/>
      <c r="E329" s="55"/>
      <c r="F329" s="194"/>
      <c r="G329" s="190" t="s">
        <v>307</v>
      </c>
      <c r="H329" s="166">
        <v>100</v>
      </c>
      <c r="I329" s="191">
        <v>1</v>
      </c>
      <c r="J329" s="191">
        <v>1</v>
      </c>
      <c r="K329" s="190"/>
    </row>
    <row r="330" spans="1:11" s="12" customFormat="1" ht="95.4" customHeight="1">
      <c r="A330" s="464"/>
      <c r="B330" s="409"/>
      <c r="C330" s="546"/>
      <c r="D330" s="54"/>
      <c r="E330" s="55"/>
      <c r="F330" s="56"/>
      <c r="G330" s="544" t="s">
        <v>308</v>
      </c>
      <c r="H330" s="545"/>
      <c r="I330" s="545"/>
      <c r="J330" s="545"/>
      <c r="K330" s="545"/>
    </row>
    <row r="331" spans="1:11" s="12" customFormat="1" ht="46.8">
      <c r="A331" s="464"/>
      <c r="B331" s="409"/>
      <c r="C331" s="546"/>
      <c r="D331" s="54"/>
      <c r="E331" s="55"/>
      <c r="F331" s="194"/>
      <c r="G331" s="190" t="s">
        <v>309</v>
      </c>
      <c r="H331" s="166">
        <v>100</v>
      </c>
      <c r="I331" s="191">
        <v>0.89729999999999999</v>
      </c>
      <c r="J331" s="191">
        <f>I331/H331*100</f>
        <v>0.89729999999999999</v>
      </c>
      <c r="K331" s="193"/>
    </row>
    <row r="332" spans="1:11" s="12" customFormat="1" ht="15.6">
      <c r="A332" s="464"/>
      <c r="B332" s="409"/>
      <c r="C332" s="546"/>
      <c r="D332" s="54"/>
      <c r="E332" s="57"/>
      <c r="F332" s="58"/>
      <c r="G332" s="544" t="s">
        <v>310</v>
      </c>
      <c r="H332" s="550"/>
      <c r="I332" s="550"/>
      <c r="J332" s="550"/>
      <c r="K332" s="551"/>
    </row>
    <row r="333" spans="1:11" s="12" customFormat="1" ht="84">
      <c r="A333" s="464"/>
      <c r="B333" s="409"/>
      <c r="C333" s="546"/>
      <c r="D333" s="54"/>
      <c r="E333" s="55"/>
      <c r="F333" s="192"/>
      <c r="G333" s="195" t="s">
        <v>311</v>
      </c>
      <c r="H333" s="196">
        <v>160</v>
      </c>
      <c r="I333" s="208">
        <v>124</v>
      </c>
      <c r="J333" s="191">
        <f>I333/H333</f>
        <v>0.77500000000000002</v>
      </c>
      <c r="K333" s="197"/>
    </row>
    <row r="334" spans="1:11" s="12" customFormat="1" ht="67.2">
      <c r="A334" s="464"/>
      <c r="B334" s="409"/>
      <c r="C334" s="546"/>
      <c r="D334" s="334"/>
      <c r="E334" s="333"/>
      <c r="F334" s="56"/>
      <c r="G334" s="195" t="s">
        <v>312</v>
      </c>
      <c r="H334" s="196">
        <v>100</v>
      </c>
      <c r="I334" s="32">
        <v>1</v>
      </c>
      <c r="J334" s="32">
        <v>1</v>
      </c>
      <c r="K334" s="197"/>
    </row>
    <row r="335" spans="1:11" s="12" customFormat="1" ht="85.2" customHeight="1">
      <c r="A335" s="464"/>
      <c r="B335" s="409"/>
      <c r="C335" s="546"/>
      <c r="D335" s="56">
        <v>3779.75</v>
      </c>
      <c r="E335" s="340">
        <v>565.05999999999995</v>
      </c>
      <c r="F335" s="341">
        <f>E335/D335</f>
        <v>0.14949665983199945</v>
      </c>
      <c r="G335" s="195" t="s">
        <v>313</v>
      </c>
      <c r="H335" s="196">
        <v>8</v>
      </c>
      <c r="I335" s="166">
        <v>11</v>
      </c>
      <c r="J335" s="191">
        <f>I335/H335</f>
        <v>1.375</v>
      </c>
      <c r="K335" s="197"/>
    </row>
    <row r="336" spans="1:11" s="12" customFormat="1" ht="54.6" customHeight="1">
      <c r="A336" s="464"/>
      <c r="B336" s="409"/>
      <c r="C336" s="546"/>
      <c r="D336" s="199"/>
      <c r="E336" s="200"/>
      <c r="F336" s="201"/>
      <c r="G336" s="202" t="s">
        <v>314</v>
      </c>
      <c r="H336" s="196">
        <v>1</v>
      </c>
      <c r="I336" s="166">
        <v>0</v>
      </c>
      <c r="J336" s="191">
        <f>I336/H336</f>
        <v>0</v>
      </c>
      <c r="K336" s="197" t="s">
        <v>464</v>
      </c>
    </row>
    <row r="337" spans="1:11" s="12" customFormat="1" ht="31.2">
      <c r="A337" s="464"/>
      <c r="B337" s="409"/>
      <c r="C337" s="546"/>
      <c r="D337" s="334"/>
      <c r="E337" s="333"/>
      <c r="F337" s="203"/>
      <c r="G337" s="204" t="s">
        <v>315</v>
      </c>
      <c r="H337" s="166">
        <v>2</v>
      </c>
      <c r="I337" s="166">
        <v>0</v>
      </c>
      <c r="J337" s="191">
        <f>I337/H337</f>
        <v>0</v>
      </c>
      <c r="K337" s="197" t="s">
        <v>467</v>
      </c>
    </row>
    <row r="338" spans="1:11" s="12" customFormat="1" ht="15.6">
      <c r="A338" s="464"/>
      <c r="B338" s="409"/>
      <c r="C338" s="546"/>
      <c r="D338" s="199"/>
      <c r="E338" s="200"/>
      <c r="F338" s="201"/>
      <c r="G338" s="552" t="s">
        <v>316</v>
      </c>
      <c r="H338" s="553"/>
      <c r="I338" s="553"/>
      <c r="J338" s="553"/>
      <c r="K338" s="554"/>
    </row>
    <row r="339" spans="1:11" s="12" customFormat="1" ht="63" customHeight="1">
      <c r="A339" s="464"/>
      <c r="B339" s="409"/>
      <c r="C339" s="546"/>
      <c r="D339" s="199"/>
      <c r="E339" s="200"/>
      <c r="F339" s="205"/>
      <c r="G339" s="190" t="s">
        <v>317</v>
      </c>
      <c r="H339" s="166">
        <v>100</v>
      </c>
      <c r="I339" s="158">
        <v>100</v>
      </c>
      <c r="J339" s="32">
        <v>1</v>
      </c>
      <c r="K339" s="190"/>
    </row>
    <row r="340" spans="1:11" s="12" customFormat="1" ht="15.6">
      <c r="A340" s="464"/>
      <c r="B340" s="409"/>
      <c r="C340" s="546"/>
      <c r="D340" s="199"/>
      <c r="E340" s="200"/>
      <c r="F340" s="205"/>
      <c r="G340" s="555" t="s">
        <v>318</v>
      </c>
      <c r="H340" s="556"/>
      <c r="I340" s="556"/>
      <c r="J340" s="556"/>
      <c r="K340" s="554"/>
    </row>
    <row r="341" spans="1:11" s="12" customFormat="1" ht="136.19999999999999" customHeight="1">
      <c r="A341" s="464"/>
      <c r="B341" s="409"/>
      <c r="C341" s="546"/>
      <c r="D341" s="54"/>
      <c r="E341" s="55"/>
      <c r="F341" s="198"/>
      <c r="G341" s="195" t="s">
        <v>319</v>
      </c>
      <c r="H341" s="166">
        <v>3</v>
      </c>
      <c r="I341" s="166">
        <v>0</v>
      </c>
      <c r="J341" s="191">
        <v>1</v>
      </c>
      <c r="K341" s="206" t="s">
        <v>547</v>
      </c>
    </row>
    <row r="342" spans="1:11" s="12" customFormat="1" ht="76.2" customHeight="1">
      <c r="A342" s="464"/>
      <c r="B342" s="409"/>
      <c r="C342" s="546"/>
      <c r="D342" s="54"/>
      <c r="E342" s="55"/>
      <c r="F342" s="198"/>
      <c r="G342" s="207" t="s">
        <v>320</v>
      </c>
      <c r="H342" s="166">
        <v>11</v>
      </c>
      <c r="I342" s="166">
        <v>4</v>
      </c>
      <c r="J342" s="191">
        <f>H342/I342</f>
        <v>2.75</v>
      </c>
      <c r="K342" s="322"/>
    </row>
    <row r="343" spans="1:11" s="12" customFormat="1" ht="72.599999999999994" customHeight="1">
      <c r="A343" s="464"/>
      <c r="B343" s="409"/>
      <c r="C343" s="546"/>
      <c r="D343" s="54"/>
      <c r="E343" s="55"/>
      <c r="F343" s="56"/>
      <c r="G343" s="207" t="s">
        <v>321</v>
      </c>
      <c r="H343" s="166">
        <v>32</v>
      </c>
      <c r="I343" s="166">
        <v>35</v>
      </c>
      <c r="J343" s="191">
        <f>I343/H343</f>
        <v>1.09375</v>
      </c>
      <c r="K343" s="193"/>
    </row>
    <row r="344" spans="1:11" s="12" customFormat="1" ht="50.4">
      <c r="A344" s="464"/>
      <c r="B344" s="409"/>
      <c r="C344" s="546"/>
      <c r="D344" s="199"/>
      <c r="E344" s="200"/>
      <c r="F344" s="201"/>
      <c r="G344" s="195" t="s">
        <v>322</v>
      </c>
      <c r="H344" s="166">
        <v>3</v>
      </c>
      <c r="I344" s="166">
        <v>0</v>
      </c>
      <c r="J344" s="191">
        <v>1</v>
      </c>
      <c r="K344" s="206" t="s">
        <v>548</v>
      </c>
    </row>
    <row r="345" spans="1:11" s="12" customFormat="1" ht="107.4" customHeight="1">
      <c r="A345" s="464"/>
      <c r="B345" s="409"/>
      <c r="C345" s="546"/>
      <c r="D345" s="54"/>
      <c r="E345" s="55"/>
      <c r="F345" s="194"/>
      <c r="G345" s="195" t="s">
        <v>323</v>
      </c>
      <c r="H345" s="166">
        <v>100</v>
      </c>
      <c r="I345" s="191">
        <v>0.32100000000000001</v>
      </c>
      <c r="J345" s="191">
        <v>0.32100000000000001</v>
      </c>
      <c r="K345" s="161" t="s">
        <v>468</v>
      </c>
    </row>
    <row r="346" spans="1:11" s="12" customFormat="1" ht="97.2">
      <c r="A346" s="481"/>
      <c r="B346" s="410"/>
      <c r="C346" s="547"/>
      <c r="D346" s="54"/>
      <c r="E346" s="55"/>
      <c r="F346" s="194"/>
      <c r="G346" s="202" t="s">
        <v>324</v>
      </c>
      <c r="H346" s="166">
        <v>100</v>
      </c>
      <c r="I346" s="208">
        <v>100</v>
      </c>
      <c r="J346" s="191">
        <v>1</v>
      </c>
      <c r="K346" s="190"/>
    </row>
    <row r="347" spans="1:11" s="12" customFormat="1" ht="15.6">
      <c r="A347" s="363"/>
      <c r="B347" s="508" t="s">
        <v>22</v>
      </c>
      <c r="C347" s="509"/>
      <c r="D347" s="342">
        <f>SUM(D324:D346)</f>
        <v>3779.75</v>
      </c>
      <c r="E347" s="343">
        <f>SUM(E324:E346)</f>
        <v>565.05999999999995</v>
      </c>
      <c r="F347" s="279">
        <f>E347/D347</f>
        <v>0.14949665983199945</v>
      </c>
      <c r="G347" s="242"/>
      <c r="H347" s="243"/>
      <c r="I347" s="243"/>
      <c r="J347" s="243"/>
      <c r="K347" s="244"/>
    </row>
    <row r="348" spans="1:11" s="12" customFormat="1" ht="15.6">
      <c r="A348" s="463">
        <v>17</v>
      </c>
      <c r="B348" s="465" t="s">
        <v>510</v>
      </c>
      <c r="C348" s="432" t="s">
        <v>15</v>
      </c>
      <c r="D348" s="468">
        <v>300</v>
      </c>
      <c r="E348" s="468">
        <v>200</v>
      </c>
      <c r="F348" s="417">
        <f>E348/D348</f>
        <v>0.66666666666666663</v>
      </c>
      <c r="G348" s="470" t="s">
        <v>325</v>
      </c>
      <c r="H348" s="471"/>
      <c r="I348" s="471"/>
      <c r="J348" s="471"/>
      <c r="K348" s="472"/>
    </row>
    <row r="349" spans="1:11" s="12" customFormat="1" ht="48.6" customHeight="1">
      <c r="A349" s="464"/>
      <c r="B349" s="409"/>
      <c r="C349" s="433"/>
      <c r="D349" s="484"/>
      <c r="E349" s="484"/>
      <c r="F349" s="487"/>
      <c r="G349" s="17" t="s">
        <v>371</v>
      </c>
      <c r="H349" s="139">
        <v>2</v>
      </c>
      <c r="I349" s="139">
        <v>2</v>
      </c>
      <c r="J349" s="32">
        <f>I349/H349</f>
        <v>1</v>
      </c>
      <c r="K349" s="296"/>
    </row>
    <row r="350" spans="1:11" s="12" customFormat="1" ht="15.6">
      <c r="A350" s="464"/>
      <c r="B350" s="409"/>
      <c r="C350" s="433"/>
      <c r="D350" s="484"/>
      <c r="E350" s="484"/>
      <c r="F350" s="487"/>
      <c r="G350" s="414" t="s">
        <v>326</v>
      </c>
      <c r="H350" s="415"/>
      <c r="I350" s="415"/>
      <c r="J350" s="415"/>
      <c r="K350" s="416"/>
    </row>
    <row r="351" spans="1:11" s="12" customFormat="1" ht="96" customHeight="1">
      <c r="A351" s="464"/>
      <c r="B351" s="409"/>
      <c r="C351" s="557"/>
      <c r="D351" s="469"/>
      <c r="E351" s="469"/>
      <c r="F351" s="418"/>
      <c r="G351" s="17" t="s">
        <v>368</v>
      </c>
      <c r="H351" s="139">
        <v>37</v>
      </c>
      <c r="I351" s="139">
        <v>28</v>
      </c>
      <c r="J351" s="32">
        <f>I351/H351</f>
        <v>0.7567567567567568</v>
      </c>
      <c r="K351" s="139"/>
    </row>
    <row r="352" spans="1:11" s="12" customFormat="1" ht="93.6">
      <c r="A352" s="464"/>
      <c r="B352" s="409"/>
      <c r="C352" s="433" t="s">
        <v>65</v>
      </c>
      <c r="D352" s="484">
        <v>683.69</v>
      </c>
      <c r="E352" s="484">
        <v>0</v>
      </c>
      <c r="F352" s="487">
        <f>E352/D352</f>
        <v>0</v>
      </c>
      <c r="G352" s="17" t="s">
        <v>327</v>
      </c>
      <c r="H352" s="24">
        <v>7</v>
      </c>
      <c r="I352" s="139">
        <v>15</v>
      </c>
      <c r="J352" s="32">
        <f>I352/H352</f>
        <v>2.1428571428571428</v>
      </c>
      <c r="K352" s="139"/>
    </row>
    <row r="353" spans="1:11" s="12" customFormat="1" ht="37.799999999999997" customHeight="1">
      <c r="A353" s="464"/>
      <c r="B353" s="409"/>
      <c r="C353" s="433"/>
      <c r="D353" s="484"/>
      <c r="E353" s="484"/>
      <c r="F353" s="487"/>
      <c r="G353" s="17" t="s">
        <v>369</v>
      </c>
      <c r="H353" s="139">
        <v>25</v>
      </c>
      <c r="I353" s="139">
        <v>23</v>
      </c>
      <c r="J353" s="32">
        <f>I353/H353</f>
        <v>0.92</v>
      </c>
      <c r="K353" s="131"/>
    </row>
    <row r="354" spans="1:11" s="12" customFormat="1" ht="31.2">
      <c r="A354" s="464"/>
      <c r="B354" s="409"/>
      <c r="C354" s="433"/>
      <c r="D354" s="484"/>
      <c r="E354" s="484"/>
      <c r="F354" s="487"/>
      <c r="G354" s="17" t="s">
        <v>370</v>
      </c>
      <c r="H354" s="139">
        <v>8</v>
      </c>
      <c r="I354" s="139">
        <v>10</v>
      </c>
      <c r="J354" s="32">
        <f>I354/H354</f>
        <v>1.25</v>
      </c>
      <c r="K354" s="139"/>
    </row>
    <row r="355" spans="1:11" s="12" customFormat="1" ht="15.6">
      <c r="A355" s="464"/>
      <c r="B355" s="409"/>
      <c r="C355" s="433"/>
      <c r="D355" s="484"/>
      <c r="E355" s="484"/>
      <c r="F355" s="487"/>
      <c r="G355" s="414" t="s">
        <v>328</v>
      </c>
      <c r="H355" s="415"/>
      <c r="I355" s="415"/>
      <c r="J355" s="415"/>
      <c r="K355" s="416"/>
    </row>
    <row r="356" spans="1:11" s="12" customFormat="1" ht="62.4">
      <c r="A356" s="481"/>
      <c r="B356" s="410"/>
      <c r="C356" s="557"/>
      <c r="D356" s="469"/>
      <c r="E356" s="469"/>
      <c r="F356" s="418"/>
      <c r="G356" s="155" t="s">
        <v>372</v>
      </c>
      <c r="H356" s="129">
        <v>1200</v>
      </c>
      <c r="I356" s="129">
        <v>1051</v>
      </c>
      <c r="J356" s="160">
        <f>I356/H356</f>
        <v>0.87583333333333335</v>
      </c>
      <c r="K356" s="129"/>
    </row>
    <row r="357" spans="1:11" s="12" customFormat="1" ht="42" customHeight="1">
      <c r="A357" s="359"/>
      <c r="B357" s="508" t="s">
        <v>22</v>
      </c>
      <c r="C357" s="509"/>
      <c r="D357" s="254">
        <f>D348+D352</f>
        <v>983.69</v>
      </c>
      <c r="E357" s="254">
        <f>E348+E352</f>
        <v>200</v>
      </c>
      <c r="F357" s="253">
        <f>E357/D357</f>
        <v>0.20331608535209261</v>
      </c>
      <c r="G357" s="242"/>
      <c r="H357" s="244"/>
      <c r="I357" s="244"/>
      <c r="J357" s="244"/>
      <c r="K357" s="244"/>
    </row>
    <row r="358" spans="1:11" s="12" customFormat="1" ht="116.4" customHeight="1">
      <c r="A358" s="248">
        <v>18</v>
      </c>
      <c r="B358" s="136" t="s">
        <v>329</v>
      </c>
      <c r="C358" s="569" t="s">
        <v>330</v>
      </c>
      <c r="D358" s="570"/>
      <c r="E358" s="570"/>
      <c r="F358" s="571"/>
      <c r="G358" s="401" t="s">
        <v>331</v>
      </c>
      <c r="H358" s="399">
        <v>38</v>
      </c>
      <c r="I358" s="399">
        <v>3</v>
      </c>
      <c r="J358" s="396">
        <f>I358/H358</f>
        <v>7.8947368421052627E-2</v>
      </c>
      <c r="K358" s="399" t="s">
        <v>467</v>
      </c>
    </row>
    <row r="359" spans="1:11" s="12" customFormat="1" ht="15.6">
      <c r="A359" s="363"/>
      <c r="B359" s="508" t="s">
        <v>22</v>
      </c>
      <c r="C359" s="509"/>
      <c r="D359" s="280"/>
      <c r="E359" s="280"/>
      <c r="F359" s="281"/>
      <c r="G359" s="242"/>
      <c r="H359" s="243"/>
      <c r="I359" s="243"/>
      <c r="J359" s="243"/>
      <c r="K359" s="244"/>
    </row>
    <row r="360" spans="1:11" s="12" customFormat="1" ht="62.4">
      <c r="A360" s="463">
        <v>19</v>
      </c>
      <c r="B360" s="465" t="s">
        <v>511</v>
      </c>
      <c r="C360" s="482" t="s">
        <v>15</v>
      </c>
      <c r="D360" s="138">
        <v>672</v>
      </c>
      <c r="E360" s="26">
        <v>445.21</v>
      </c>
      <c r="F360" s="27">
        <f>E360/D360</f>
        <v>0.66251488095238087</v>
      </c>
      <c r="G360" s="17" t="s">
        <v>332</v>
      </c>
      <c r="H360" s="156">
        <v>7</v>
      </c>
      <c r="I360" s="156">
        <v>9</v>
      </c>
      <c r="J360" s="27">
        <f>I360/H360</f>
        <v>1.2857142857142858</v>
      </c>
      <c r="K360" s="295"/>
    </row>
    <row r="361" spans="1:11" s="12" customFormat="1" ht="31.2">
      <c r="A361" s="464"/>
      <c r="B361" s="409"/>
      <c r="C361" s="479"/>
      <c r="D361" s="138">
        <v>0</v>
      </c>
      <c r="E361" s="138">
        <v>0</v>
      </c>
      <c r="F361" s="27">
        <v>0</v>
      </c>
      <c r="G361" s="17" t="s">
        <v>333</v>
      </c>
      <c r="H361" s="156">
        <v>0</v>
      </c>
      <c r="I361" s="156">
        <v>0</v>
      </c>
      <c r="J361" s="27">
        <v>0</v>
      </c>
      <c r="K361" s="139"/>
    </row>
    <row r="362" spans="1:11" s="12" customFormat="1" ht="62.4">
      <c r="A362" s="464"/>
      <c r="B362" s="409"/>
      <c r="C362" s="479"/>
      <c r="D362" s="138">
        <v>0</v>
      </c>
      <c r="E362" s="138">
        <v>0</v>
      </c>
      <c r="F362" s="27">
        <v>0</v>
      </c>
      <c r="G362" s="17" t="s">
        <v>334</v>
      </c>
      <c r="H362" s="156">
        <v>0</v>
      </c>
      <c r="I362" s="156">
        <v>0</v>
      </c>
      <c r="J362" s="27">
        <v>0</v>
      </c>
      <c r="K362" s="139"/>
    </row>
    <row r="363" spans="1:11" s="12" customFormat="1" ht="195" customHeight="1">
      <c r="A363" s="481"/>
      <c r="B363" s="410"/>
      <c r="C363" s="483"/>
      <c r="D363" s="138">
        <v>336</v>
      </c>
      <c r="E363" s="26">
        <v>0</v>
      </c>
      <c r="F363" s="27">
        <v>0</v>
      </c>
      <c r="G363" s="17" t="s">
        <v>335</v>
      </c>
      <c r="H363" s="156">
        <v>28</v>
      </c>
      <c r="I363" s="156">
        <v>0</v>
      </c>
      <c r="J363" s="27">
        <f>I363/H363</f>
        <v>0</v>
      </c>
      <c r="K363" s="303" t="s">
        <v>460</v>
      </c>
    </row>
    <row r="364" spans="1:11" s="12" customFormat="1" ht="15.6">
      <c r="A364" s="363"/>
      <c r="B364" s="508" t="s">
        <v>22</v>
      </c>
      <c r="C364" s="509"/>
      <c r="D364" s="260">
        <f>SUM(D360:D363)</f>
        <v>1008</v>
      </c>
      <c r="E364" s="282">
        <v>445.21</v>
      </c>
      <c r="F364" s="253">
        <f>E364/D364</f>
        <v>0.44167658730158726</v>
      </c>
      <c r="G364" s="242"/>
      <c r="H364" s="243"/>
      <c r="I364" s="243"/>
      <c r="J364" s="243"/>
      <c r="K364" s="244"/>
    </row>
    <row r="365" spans="1:11" s="12" customFormat="1" ht="40.799999999999997" customHeight="1">
      <c r="A365" s="463">
        <v>20</v>
      </c>
      <c r="B365" s="465" t="s">
        <v>336</v>
      </c>
      <c r="C365" s="156" t="s">
        <v>337</v>
      </c>
      <c r="D365" s="398">
        <v>8045.22</v>
      </c>
      <c r="E365" s="398">
        <v>1897.31</v>
      </c>
      <c r="F365" s="27">
        <f>E365/D365</f>
        <v>0.23583071687287605</v>
      </c>
      <c r="G365" s="153" t="s">
        <v>63</v>
      </c>
      <c r="H365" s="20"/>
      <c r="I365" s="20"/>
      <c r="J365" s="20"/>
      <c r="K365" s="24"/>
    </row>
    <row r="366" spans="1:11" s="12" customFormat="1" ht="36.6" customHeight="1">
      <c r="A366" s="464"/>
      <c r="B366" s="409"/>
      <c r="C366" s="432" t="s">
        <v>65</v>
      </c>
      <c r="D366" s="468">
        <v>73494.27</v>
      </c>
      <c r="E366" s="468">
        <v>48644.959999999999</v>
      </c>
      <c r="F366" s="417">
        <f>E366/D366</f>
        <v>0.66188779070803749</v>
      </c>
      <c r="G366" s="397" t="s">
        <v>338</v>
      </c>
      <c r="H366" s="394">
        <v>4</v>
      </c>
      <c r="I366" s="394">
        <v>0</v>
      </c>
      <c r="J366" s="27">
        <f>I366/H366</f>
        <v>0</v>
      </c>
      <c r="K366" s="394" t="s">
        <v>440</v>
      </c>
    </row>
    <row r="367" spans="1:11" s="12" customFormat="1" ht="31.2" customHeight="1">
      <c r="A367" s="464"/>
      <c r="B367" s="409"/>
      <c r="C367" s="557"/>
      <c r="D367" s="469"/>
      <c r="E367" s="469"/>
      <c r="F367" s="418"/>
      <c r="G367" s="397" t="s">
        <v>339</v>
      </c>
      <c r="H367" s="394">
        <v>10</v>
      </c>
      <c r="I367" s="394">
        <v>0</v>
      </c>
      <c r="J367" s="27">
        <f>I367/H367</f>
        <v>0</v>
      </c>
      <c r="K367" s="394" t="s">
        <v>440</v>
      </c>
    </row>
    <row r="368" spans="1:11" s="12" customFormat="1" ht="35.4" customHeight="1">
      <c r="A368" s="464"/>
      <c r="B368" s="409"/>
      <c r="C368" s="433" t="s">
        <v>28</v>
      </c>
      <c r="D368" s="468">
        <v>154464.82999999999</v>
      </c>
      <c r="E368" s="468">
        <v>16861.89</v>
      </c>
      <c r="F368" s="417">
        <f>E368/D368</f>
        <v>0.10916329626621155</v>
      </c>
      <c r="G368" s="397" t="s">
        <v>340</v>
      </c>
      <c r="H368" s="394">
        <v>1.77</v>
      </c>
      <c r="I368" s="394">
        <v>0</v>
      </c>
      <c r="J368" s="27">
        <f>I368/H368</f>
        <v>0</v>
      </c>
      <c r="K368" s="394" t="s">
        <v>440</v>
      </c>
    </row>
    <row r="369" spans="1:11" s="12" customFormat="1" ht="41.4" customHeight="1">
      <c r="A369" s="481"/>
      <c r="B369" s="409"/>
      <c r="C369" s="557"/>
      <c r="D369" s="469"/>
      <c r="E369" s="469"/>
      <c r="F369" s="418"/>
      <c r="G369" s="397" t="s">
        <v>341</v>
      </c>
      <c r="H369" s="394">
        <v>25.64</v>
      </c>
      <c r="I369" s="394">
        <v>0</v>
      </c>
      <c r="J369" s="32">
        <f>I369/H369</f>
        <v>0</v>
      </c>
      <c r="K369" s="394" t="s">
        <v>440</v>
      </c>
    </row>
    <row r="370" spans="1:11" s="12" customFormat="1" ht="21" customHeight="1">
      <c r="A370" s="363"/>
      <c r="B370" s="508" t="s">
        <v>342</v>
      </c>
      <c r="C370" s="509"/>
      <c r="D370" s="254">
        <f>SUM(D365:D369)</f>
        <v>236004.32</v>
      </c>
      <c r="E370" s="254">
        <f>SUM(E365:E369)</f>
        <v>67404.160000000003</v>
      </c>
      <c r="F370" s="253">
        <f>E370/D370</f>
        <v>0.28560561942255974</v>
      </c>
      <c r="G370" s="283"/>
      <c r="H370" s="245"/>
      <c r="I370" s="284"/>
      <c r="J370" s="284"/>
      <c r="K370" s="284"/>
    </row>
    <row r="371" spans="1:11" s="12" customFormat="1" ht="35.4" customHeight="1">
      <c r="A371" s="463">
        <v>21</v>
      </c>
      <c r="B371" s="422" t="s">
        <v>512</v>
      </c>
      <c r="C371" s="432" t="s">
        <v>15</v>
      </c>
      <c r="D371" s="468">
        <v>2727</v>
      </c>
      <c r="E371" s="468">
        <v>940.76</v>
      </c>
      <c r="F371" s="417">
        <f>E371/D371*100%</f>
        <v>0.34497983131646498</v>
      </c>
      <c r="G371" s="518" t="s">
        <v>373</v>
      </c>
      <c r="H371" s="463">
        <v>10</v>
      </c>
      <c r="I371" s="463">
        <v>9</v>
      </c>
      <c r="J371" s="446">
        <f>I371/H371</f>
        <v>0.9</v>
      </c>
      <c r="K371" s="463" t="s">
        <v>545</v>
      </c>
    </row>
    <row r="372" spans="1:11" s="12" customFormat="1" ht="186" customHeight="1">
      <c r="A372" s="464"/>
      <c r="B372" s="423"/>
      <c r="C372" s="557"/>
      <c r="D372" s="469"/>
      <c r="E372" s="469"/>
      <c r="F372" s="418"/>
      <c r="G372" s="517"/>
      <c r="H372" s="481"/>
      <c r="I372" s="481"/>
      <c r="J372" s="448"/>
      <c r="K372" s="481"/>
    </row>
    <row r="373" spans="1:11" s="12" customFormat="1" ht="31.2">
      <c r="A373" s="464"/>
      <c r="B373" s="423"/>
      <c r="C373" s="209" t="s">
        <v>65</v>
      </c>
      <c r="D373" s="138">
        <v>0</v>
      </c>
      <c r="E373" s="26">
        <f>'[1]Касса на 01.04.'!H27</f>
        <v>0</v>
      </c>
      <c r="F373" s="27">
        <v>0</v>
      </c>
      <c r="G373" s="155" t="s">
        <v>374</v>
      </c>
      <c r="H373" s="129">
        <v>8</v>
      </c>
      <c r="I373" s="129">
        <v>3</v>
      </c>
      <c r="J373" s="160">
        <f>I373/H373</f>
        <v>0.375</v>
      </c>
      <c r="K373" s="383" t="s">
        <v>546</v>
      </c>
    </row>
    <row r="374" spans="1:11" s="12" customFormat="1" ht="36" customHeight="1">
      <c r="A374" s="481"/>
      <c r="B374" s="424"/>
      <c r="C374" s="329"/>
      <c r="D374" s="315"/>
      <c r="E374" s="321"/>
      <c r="F374" s="27"/>
      <c r="G374" s="318" t="s">
        <v>484</v>
      </c>
      <c r="H374" s="313">
        <v>0</v>
      </c>
      <c r="I374" s="313">
        <v>0</v>
      </c>
      <c r="J374" s="312">
        <v>0</v>
      </c>
      <c r="K374" s="307"/>
    </row>
    <row r="375" spans="1:11" s="12" customFormat="1" ht="15.6">
      <c r="A375" s="363"/>
      <c r="B375" s="508" t="s">
        <v>342</v>
      </c>
      <c r="C375" s="509"/>
      <c r="D375" s="260">
        <v>2727</v>
      </c>
      <c r="E375" s="260">
        <v>940.76</v>
      </c>
      <c r="F375" s="261">
        <f>E375/D375</f>
        <v>0.34497983131646498</v>
      </c>
      <c r="G375" s="285"/>
      <c r="H375" s="284"/>
      <c r="I375" s="284"/>
      <c r="J375" s="284"/>
      <c r="K375" s="284"/>
    </row>
    <row r="376" spans="1:11" s="12" customFormat="1" ht="15.6" customHeight="1">
      <c r="A376" s="463">
        <v>22</v>
      </c>
      <c r="B376" s="425" t="s">
        <v>513</v>
      </c>
      <c r="C376" s="525" t="s">
        <v>15</v>
      </c>
      <c r="D376" s="468">
        <v>0</v>
      </c>
      <c r="E376" s="480">
        <v>0</v>
      </c>
      <c r="F376" s="558">
        <v>0</v>
      </c>
      <c r="G376" s="414" t="s">
        <v>343</v>
      </c>
      <c r="H376" s="500"/>
      <c r="I376" s="500"/>
      <c r="J376" s="500"/>
      <c r="K376" s="501"/>
    </row>
    <row r="377" spans="1:11" s="12" customFormat="1" ht="35.4" customHeight="1">
      <c r="A377" s="464"/>
      <c r="B377" s="426"/>
      <c r="C377" s="526"/>
      <c r="D377" s="484"/>
      <c r="E377" s="480"/>
      <c r="F377" s="559"/>
      <c r="G377" s="17" t="s">
        <v>344</v>
      </c>
      <c r="H377" s="139">
        <v>39</v>
      </c>
      <c r="I377" s="139">
        <v>0</v>
      </c>
      <c r="J377" s="32">
        <f>I377/H377</f>
        <v>0</v>
      </c>
      <c r="K377" s="139"/>
    </row>
    <row r="378" spans="1:11" s="12" customFormat="1" ht="15.6">
      <c r="A378" s="464"/>
      <c r="B378" s="426"/>
      <c r="C378" s="526"/>
      <c r="D378" s="484"/>
      <c r="E378" s="480"/>
      <c r="F378" s="559"/>
      <c r="G378" s="414" t="s">
        <v>345</v>
      </c>
      <c r="H378" s="415"/>
      <c r="I378" s="415"/>
      <c r="J378" s="415"/>
      <c r="K378" s="416"/>
    </row>
    <row r="379" spans="1:11" s="12" customFormat="1" ht="46.8">
      <c r="A379" s="464"/>
      <c r="B379" s="426"/>
      <c r="C379" s="526"/>
      <c r="D379" s="484"/>
      <c r="E379" s="480"/>
      <c r="F379" s="559"/>
      <c r="G379" s="17" t="s">
        <v>346</v>
      </c>
      <c r="H379" s="139">
        <v>0</v>
      </c>
      <c r="I379" s="139">
        <v>0</v>
      </c>
      <c r="J379" s="142">
        <v>0</v>
      </c>
      <c r="K379" s="24"/>
    </row>
    <row r="380" spans="1:11" s="12" customFormat="1" ht="31.2">
      <c r="A380" s="464"/>
      <c r="B380" s="426"/>
      <c r="C380" s="526"/>
      <c r="D380" s="484"/>
      <c r="E380" s="480"/>
      <c r="F380" s="559"/>
      <c r="G380" s="17" t="s">
        <v>347</v>
      </c>
      <c r="H380" s="139">
        <v>0</v>
      </c>
      <c r="I380" s="139">
        <v>0</v>
      </c>
      <c r="J380" s="142">
        <v>0</v>
      </c>
      <c r="K380" s="24"/>
    </row>
    <row r="381" spans="1:11" s="12" customFormat="1" ht="15.6">
      <c r="A381" s="464"/>
      <c r="B381" s="426"/>
      <c r="C381" s="526"/>
      <c r="D381" s="484"/>
      <c r="E381" s="480"/>
      <c r="F381" s="559"/>
      <c r="G381" s="414" t="s">
        <v>348</v>
      </c>
      <c r="H381" s="415"/>
      <c r="I381" s="415"/>
      <c r="J381" s="415"/>
      <c r="K381" s="416"/>
    </row>
    <row r="382" spans="1:11" s="12" customFormat="1" ht="31.2">
      <c r="A382" s="464"/>
      <c r="B382" s="426"/>
      <c r="C382" s="527"/>
      <c r="D382" s="469"/>
      <c r="E382" s="480"/>
      <c r="F382" s="560"/>
      <c r="G382" s="19" t="s">
        <v>349</v>
      </c>
      <c r="H382" s="139">
        <v>0</v>
      </c>
      <c r="I382" s="139">
        <v>0</v>
      </c>
      <c r="J382" s="142">
        <v>0</v>
      </c>
      <c r="K382" s="174"/>
    </row>
    <row r="383" spans="1:11" s="12" customFormat="1" ht="55.2" customHeight="1">
      <c r="A383" s="464"/>
      <c r="B383" s="426"/>
      <c r="C383" s="525" t="s">
        <v>65</v>
      </c>
      <c r="D383" s="468">
        <v>0</v>
      </c>
      <c r="E383" s="468">
        <v>0</v>
      </c>
      <c r="F383" s="417">
        <v>0</v>
      </c>
      <c r="G383" s="19" t="s">
        <v>350</v>
      </c>
      <c r="H383" s="139">
        <v>0</v>
      </c>
      <c r="I383" s="139">
        <v>0</v>
      </c>
      <c r="J383" s="142">
        <v>0</v>
      </c>
      <c r="K383" s="174"/>
    </row>
    <row r="384" spans="1:11" s="12" customFormat="1" ht="37.799999999999997" customHeight="1">
      <c r="A384" s="464"/>
      <c r="B384" s="426"/>
      <c r="C384" s="526"/>
      <c r="D384" s="484"/>
      <c r="E384" s="484"/>
      <c r="F384" s="487"/>
      <c r="G384" s="19" t="s">
        <v>351</v>
      </c>
      <c r="H384" s="139">
        <v>0</v>
      </c>
      <c r="I384" s="139">
        <v>0</v>
      </c>
      <c r="J384" s="142">
        <v>0</v>
      </c>
      <c r="K384" s="174"/>
    </row>
    <row r="385" spans="1:13" s="12" customFormat="1" ht="31.2">
      <c r="A385" s="464"/>
      <c r="B385" s="426"/>
      <c r="C385" s="526"/>
      <c r="D385" s="484"/>
      <c r="E385" s="484"/>
      <c r="F385" s="487"/>
      <c r="G385" s="19" t="s">
        <v>352</v>
      </c>
      <c r="H385" s="139">
        <v>0</v>
      </c>
      <c r="I385" s="139">
        <v>0</v>
      </c>
      <c r="J385" s="142">
        <v>0</v>
      </c>
      <c r="K385" s="174"/>
    </row>
    <row r="386" spans="1:13" s="12" customFormat="1" ht="99.6" customHeight="1">
      <c r="A386" s="464"/>
      <c r="B386" s="426"/>
      <c r="C386" s="527"/>
      <c r="D386" s="469"/>
      <c r="E386" s="469"/>
      <c r="F386" s="418"/>
      <c r="G386" s="19" t="s">
        <v>353</v>
      </c>
      <c r="H386" s="139">
        <v>0</v>
      </c>
      <c r="I386" s="139">
        <v>0</v>
      </c>
      <c r="J386" s="142">
        <v>0</v>
      </c>
      <c r="K386" s="174"/>
    </row>
    <row r="387" spans="1:13" s="12" customFormat="1" ht="27" customHeight="1">
      <c r="A387" s="464"/>
      <c r="B387" s="426"/>
      <c r="C387" s="320"/>
      <c r="D387" s="310"/>
      <c r="E387" s="310"/>
      <c r="F387" s="311"/>
      <c r="G387" s="434" t="s">
        <v>481</v>
      </c>
      <c r="H387" s="435"/>
      <c r="I387" s="435"/>
      <c r="J387" s="435"/>
      <c r="K387" s="436"/>
    </row>
    <row r="388" spans="1:13" s="12" customFormat="1" ht="30" customHeight="1">
      <c r="A388" s="464"/>
      <c r="B388" s="426"/>
      <c r="C388" s="320"/>
      <c r="D388" s="310"/>
      <c r="E388" s="310"/>
      <c r="F388" s="311"/>
      <c r="G388" s="19" t="s">
        <v>349</v>
      </c>
      <c r="H388" s="307">
        <v>8</v>
      </c>
      <c r="I388" s="307">
        <v>11</v>
      </c>
      <c r="J388" s="32">
        <f>I388/H388</f>
        <v>1.375</v>
      </c>
      <c r="K388" s="174"/>
    </row>
    <row r="389" spans="1:13" s="12" customFormat="1" ht="33" customHeight="1">
      <c r="A389" s="464"/>
      <c r="B389" s="426"/>
      <c r="C389" s="320"/>
      <c r="D389" s="310"/>
      <c r="E389" s="310"/>
      <c r="F389" s="311"/>
      <c r="G389" s="19" t="s">
        <v>350</v>
      </c>
      <c r="H389" s="307">
        <v>8</v>
      </c>
      <c r="I389" s="307">
        <v>8</v>
      </c>
      <c r="J389" s="142">
        <f>I389/H389</f>
        <v>1</v>
      </c>
      <c r="K389" s="174"/>
    </row>
    <row r="390" spans="1:13" s="12" customFormat="1" ht="33" customHeight="1">
      <c r="A390" s="481"/>
      <c r="B390" s="427"/>
      <c r="C390" s="320"/>
      <c r="D390" s="310"/>
      <c r="E390" s="310"/>
      <c r="F390" s="311"/>
      <c r="G390" s="19" t="s">
        <v>482</v>
      </c>
      <c r="H390" s="307">
        <v>400.3</v>
      </c>
      <c r="I390" s="307">
        <v>400.3</v>
      </c>
      <c r="J390" s="142">
        <f>I390/H390</f>
        <v>1</v>
      </c>
      <c r="K390" s="174"/>
    </row>
    <row r="391" spans="1:13" s="12" customFormat="1" ht="15.6">
      <c r="A391" s="363"/>
      <c r="B391" s="508" t="s">
        <v>342</v>
      </c>
      <c r="C391" s="509"/>
      <c r="D391" s="254">
        <v>0</v>
      </c>
      <c r="E391" s="254">
        <v>0</v>
      </c>
      <c r="F391" s="253">
        <v>0</v>
      </c>
      <c r="G391" s="285"/>
      <c r="H391" s="284"/>
      <c r="I391" s="284"/>
      <c r="J391" s="284"/>
      <c r="K391" s="284"/>
    </row>
    <row r="392" spans="1:13" s="12" customFormat="1" ht="28.2" customHeight="1">
      <c r="A392" s="358">
        <v>23</v>
      </c>
      <c r="B392" s="465" t="s">
        <v>354</v>
      </c>
      <c r="C392" s="210" t="s">
        <v>15</v>
      </c>
      <c r="D392" s="395">
        <v>1052.7</v>
      </c>
      <c r="E392" s="395">
        <v>603.11</v>
      </c>
      <c r="F392" s="32">
        <f>E392/D392</f>
        <v>0.57291726037807544</v>
      </c>
      <c r="G392" s="518" t="s">
        <v>355</v>
      </c>
      <c r="H392" s="497">
        <v>70.790000000000006</v>
      </c>
      <c r="I392" s="497">
        <v>0</v>
      </c>
      <c r="J392" s="446">
        <f>I392/H392</f>
        <v>0</v>
      </c>
      <c r="K392" s="432" t="s">
        <v>440</v>
      </c>
    </row>
    <row r="393" spans="1:13" s="12" customFormat="1" ht="40.200000000000003" customHeight="1">
      <c r="A393" s="358"/>
      <c r="B393" s="563"/>
      <c r="C393" s="139" t="s">
        <v>65</v>
      </c>
      <c r="D393" s="395">
        <v>9930.7000000000007</v>
      </c>
      <c r="E393" s="395">
        <v>4464.6499999999996</v>
      </c>
      <c r="F393" s="32">
        <f>E393/D393</f>
        <v>0.44958059351304536</v>
      </c>
      <c r="G393" s="516"/>
      <c r="H393" s="498"/>
      <c r="I393" s="498"/>
      <c r="J393" s="447"/>
      <c r="K393" s="433"/>
    </row>
    <row r="394" spans="1:13" s="12" customFormat="1" ht="44.4" customHeight="1">
      <c r="A394" s="363"/>
      <c r="B394" s="563"/>
      <c r="C394" s="156" t="s">
        <v>28</v>
      </c>
      <c r="D394" s="398">
        <v>64213.7</v>
      </c>
      <c r="E394" s="156">
        <v>28869.21</v>
      </c>
      <c r="F394" s="27">
        <f>E394/D394</f>
        <v>0.44958022976405349</v>
      </c>
      <c r="G394" s="516"/>
      <c r="H394" s="498"/>
      <c r="I394" s="498"/>
      <c r="J394" s="448"/>
      <c r="K394" s="557"/>
    </row>
    <row r="395" spans="1:13" s="12" customFormat="1" ht="36.6" customHeight="1">
      <c r="A395" s="363"/>
      <c r="B395" s="508" t="s">
        <v>342</v>
      </c>
      <c r="C395" s="509"/>
      <c r="D395" s="286">
        <f>SUM(D392:D394)</f>
        <v>75197.100000000006</v>
      </c>
      <c r="E395" s="286">
        <f>SUM(E392:E394)</f>
        <v>33936.97</v>
      </c>
      <c r="F395" s="281">
        <f>E395/D395</f>
        <v>0.45130689880327829</v>
      </c>
      <c r="G395" s="285"/>
      <c r="H395" s="284"/>
      <c r="I395" s="284"/>
      <c r="J395" s="284"/>
      <c r="K395" s="287"/>
    </row>
    <row r="396" spans="1:13" s="12" customFormat="1" ht="31.2">
      <c r="A396" s="464">
        <v>24</v>
      </c>
      <c r="B396" s="465" t="s">
        <v>356</v>
      </c>
      <c r="C396" s="209" t="s">
        <v>139</v>
      </c>
      <c r="D396" s="138" t="s">
        <v>139</v>
      </c>
      <c r="E396" s="26" t="s">
        <v>139</v>
      </c>
      <c r="F396" s="27" t="s">
        <v>139</v>
      </c>
      <c r="G396" s="211" t="s">
        <v>357</v>
      </c>
      <c r="H396" s="212" t="s">
        <v>139</v>
      </c>
      <c r="I396" s="212" t="s">
        <v>139</v>
      </c>
      <c r="J396" s="212" t="s">
        <v>139</v>
      </c>
      <c r="K396" s="187"/>
      <c r="M396" s="226"/>
    </row>
    <row r="397" spans="1:13" s="12" customFormat="1" ht="46.8">
      <c r="A397" s="464"/>
      <c r="B397" s="563"/>
      <c r="C397" s="133"/>
      <c r="D397" s="21"/>
      <c r="E397" s="22"/>
      <c r="F397" s="23"/>
      <c r="G397" s="19" t="s">
        <v>358</v>
      </c>
      <c r="H397" s="145">
        <v>140</v>
      </c>
      <c r="I397" s="145">
        <v>85</v>
      </c>
      <c r="J397" s="32">
        <f>I397/H397</f>
        <v>0.6071428571428571</v>
      </c>
      <c r="K397" s="48"/>
      <c r="M397" s="228"/>
    </row>
    <row r="398" spans="1:13" s="12" customFormat="1" ht="46.8">
      <c r="A398" s="464"/>
      <c r="B398" s="563"/>
      <c r="C398" s="209"/>
      <c r="D398" s="138"/>
      <c r="E398" s="26"/>
      <c r="F398" s="27"/>
      <c r="G398" s="19" t="s">
        <v>359</v>
      </c>
      <c r="H398" s="145">
        <v>110</v>
      </c>
      <c r="I398" s="145">
        <v>61</v>
      </c>
      <c r="J398" s="32">
        <f>I398/H398</f>
        <v>0.55454545454545456</v>
      </c>
      <c r="K398" s="131"/>
      <c r="M398" s="227"/>
    </row>
    <row r="399" spans="1:13" s="12" customFormat="1" ht="85.2" customHeight="1">
      <c r="A399" s="464"/>
      <c r="B399" s="563"/>
      <c r="C399" s="209"/>
      <c r="D399" s="138"/>
      <c r="E399" s="26"/>
      <c r="F399" s="27"/>
      <c r="G399" s="19" t="s">
        <v>360</v>
      </c>
      <c r="H399" s="145">
        <v>29781</v>
      </c>
      <c r="I399" s="145">
        <v>19349</v>
      </c>
      <c r="J399" s="32">
        <f>I399/H399</f>
        <v>0.64970954635505862</v>
      </c>
      <c r="K399" s="357"/>
      <c r="M399" s="228"/>
    </row>
    <row r="400" spans="1:13" s="12" customFormat="1" ht="46.8">
      <c r="A400" s="481"/>
      <c r="B400" s="563"/>
      <c r="C400" s="209"/>
      <c r="D400" s="138"/>
      <c r="E400" s="26"/>
      <c r="F400" s="27"/>
      <c r="G400" s="19" t="s">
        <v>361</v>
      </c>
      <c r="H400" s="145">
        <v>3400</v>
      </c>
      <c r="I400" s="145">
        <v>1913</v>
      </c>
      <c r="J400" s="32">
        <f>I400/H400</f>
        <v>0.56264705882352939</v>
      </c>
      <c r="K400" s="19"/>
      <c r="M400" s="564"/>
    </row>
    <row r="401" spans="1:13" s="12" customFormat="1" ht="15.6">
      <c r="A401" s="363"/>
      <c r="B401" s="508" t="s">
        <v>342</v>
      </c>
      <c r="C401" s="509"/>
      <c r="D401" s="286" t="s">
        <v>139</v>
      </c>
      <c r="E401" s="288" t="s">
        <v>139</v>
      </c>
      <c r="F401" s="281" t="s">
        <v>139</v>
      </c>
      <c r="G401" s="285"/>
      <c r="H401" s="284"/>
      <c r="I401" s="284"/>
      <c r="J401" s="284"/>
      <c r="K401" s="284"/>
      <c r="M401" s="564"/>
    </row>
    <row r="402" spans="1:13" s="12" customFormat="1" ht="70.8" customHeight="1">
      <c r="A402" s="463">
        <v>25</v>
      </c>
      <c r="B402" s="425" t="s">
        <v>514</v>
      </c>
      <c r="C402" s="209" t="s">
        <v>15</v>
      </c>
      <c r="D402" s="398">
        <v>4041.53</v>
      </c>
      <c r="E402" s="402">
        <v>41.53</v>
      </c>
      <c r="F402" s="27">
        <f>E402/D402</f>
        <v>1.0275811388261375E-2</v>
      </c>
      <c r="G402" s="518" t="s">
        <v>362</v>
      </c>
      <c r="H402" s="463">
        <v>1</v>
      </c>
      <c r="I402" s="463">
        <v>0</v>
      </c>
      <c r="J402" s="446">
        <f>I402/H402</f>
        <v>0</v>
      </c>
      <c r="K402" s="463" t="s">
        <v>440</v>
      </c>
      <c r="M402" s="227"/>
    </row>
    <row r="403" spans="1:13" s="12" customFormat="1" ht="25.2" customHeight="1">
      <c r="A403" s="464"/>
      <c r="B403" s="426"/>
      <c r="C403" s="432" t="s">
        <v>65</v>
      </c>
      <c r="D403" s="468">
        <v>373.76</v>
      </c>
      <c r="E403" s="468">
        <v>373.76</v>
      </c>
      <c r="F403" s="417">
        <f>E403/D403</f>
        <v>1</v>
      </c>
      <c r="G403" s="517"/>
      <c r="H403" s="481"/>
      <c r="I403" s="481"/>
      <c r="J403" s="448"/>
      <c r="K403" s="481"/>
      <c r="M403" s="227"/>
    </row>
    <row r="404" spans="1:13" s="12" customFormat="1" ht="42" customHeight="1">
      <c r="A404" s="464"/>
      <c r="B404" s="427"/>
      <c r="C404" s="557"/>
      <c r="D404" s="469"/>
      <c r="E404" s="469"/>
      <c r="F404" s="418"/>
      <c r="G404" s="401" t="s">
        <v>489</v>
      </c>
      <c r="H404" s="399">
        <v>496</v>
      </c>
      <c r="I404" s="399">
        <v>0</v>
      </c>
      <c r="J404" s="396">
        <f>I404/H404</f>
        <v>0</v>
      </c>
      <c r="K404" s="399" t="s">
        <v>440</v>
      </c>
      <c r="M404" s="347"/>
    </row>
    <row r="405" spans="1:13" s="12" customFormat="1" ht="15.6">
      <c r="A405" s="360"/>
      <c r="B405" s="508" t="s">
        <v>22</v>
      </c>
      <c r="C405" s="509"/>
      <c r="D405" s="289">
        <f>SUM(D402:D403)</f>
        <v>4415.29</v>
      </c>
      <c r="E405" s="289">
        <f>SUM(E402:E403)</f>
        <v>415.28999999999996</v>
      </c>
      <c r="F405" s="290">
        <f>E405/D405</f>
        <v>9.4057241993164648E-2</v>
      </c>
      <c r="G405" s="242"/>
      <c r="H405" s="243"/>
      <c r="I405" s="243"/>
      <c r="J405" s="243"/>
      <c r="K405" s="244"/>
      <c r="M405" s="229"/>
    </row>
    <row r="406" spans="1:13" s="12" customFormat="1" ht="15.6">
      <c r="A406" s="360"/>
      <c r="B406" s="561" t="s">
        <v>363</v>
      </c>
      <c r="C406" s="562"/>
      <c r="D406" s="21">
        <f>D20+D59+D67+D115+D120+D125+D129+D144+D153+D168+D187+D235+D278+D296+D323+D347+D357+D364+D370+D375+D391+D395+D405</f>
        <v>1341821.69</v>
      </c>
      <c r="E406" s="120">
        <f>E9+E21+E23+E24+E60+E62+E68+E75+E116+E118+E119+E121+E124+E126+E127+E130+E132+E134+E145+E154+E162+E163+E169+E176+E180+E188+E201+E227+E230+E233+E240+E279+E297+E316+E317+E320+E335+E348+E360+E361+E362+E363+E365+E366+E368+E371+E373+E376+E383+E392+E393+E394+E402+E403</f>
        <v>465007.92000000016</v>
      </c>
      <c r="F406" s="23">
        <f>E406/D406</f>
        <v>0.346549711832427</v>
      </c>
      <c r="G406" s="60"/>
      <c r="H406" s="61"/>
      <c r="I406" s="61"/>
      <c r="J406" s="61"/>
      <c r="K406" s="129"/>
      <c r="M406" s="227"/>
    </row>
    <row r="407" spans="1:13" s="12" customFormat="1" ht="15.6">
      <c r="A407" s="360"/>
      <c r="B407" s="62"/>
      <c r="D407" s="187"/>
      <c r="E407" s="187"/>
      <c r="F407" s="213"/>
      <c r="G407" s="63"/>
      <c r="H407" s="49"/>
      <c r="I407" s="49"/>
      <c r="J407" s="64"/>
      <c r="K407" s="31"/>
      <c r="M407" s="229"/>
    </row>
    <row r="408" spans="1:13" s="12" customFormat="1" ht="15.6">
      <c r="A408" s="360"/>
      <c r="B408" s="65" t="s">
        <v>364</v>
      </c>
      <c r="C408" s="121"/>
      <c r="D408" s="214">
        <f>D9+D21+D60+D68+D116+D121+D126+D130+D145+D154+D169+D188+D201+D227+D230+D233+D240+D279+D297+D316+D320+D335+D348+D360+D363+D365+D371+D376+D392+D402</f>
        <v>573820.29999999993</v>
      </c>
      <c r="E408" s="214">
        <f>E9+E21+E60+E68+E116+E121+E126+E130+E145+E154+E169+E188+E201+E227+E230+E233+E240+E279+E297+E316+E320+E335+E348+E360+E361+E362+E363+E365+E371+E376+E392+E402</f>
        <v>245948.68999999994</v>
      </c>
      <c r="F408" s="66">
        <f>E408/D408</f>
        <v>0.42861622358079693</v>
      </c>
      <c r="G408" s="67"/>
      <c r="H408" s="29"/>
      <c r="I408" s="68"/>
      <c r="J408" s="68"/>
      <c r="K408" s="31"/>
      <c r="M408" s="227"/>
    </row>
    <row r="409" spans="1:13" s="12" customFormat="1" ht="15.6">
      <c r="A409" s="360"/>
      <c r="B409" s="65" t="s">
        <v>365</v>
      </c>
      <c r="C409" s="28"/>
      <c r="D409" s="41">
        <f>D15+D23+D62+D75+D118+D124+D127+D132+D162+D176+D317+D352+D366+D373+D383+D393+D403</f>
        <v>547292.85999999987</v>
      </c>
      <c r="E409" s="215" t="s">
        <v>550</v>
      </c>
      <c r="F409" s="69">
        <f>E409/D409</f>
        <v>0.31376833602397086</v>
      </c>
      <c r="G409" s="68"/>
      <c r="H409" s="29"/>
      <c r="I409" s="68"/>
      <c r="J409" s="68"/>
      <c r="K409" s="31"/>
      <c r="M409" s="564"/>
    </row>
    <row r="410" spans="1:13" s="12" customFormat="1" ht="16.2" thickBot="1">
      <c r="A410" s="360"/>
      <c r="B410" s="65" t="s">
        <v>366</v>
      </c>
      <c r="C410" s="28"/>
      <c r="D410" s="377">
        <f>D24+D119+D134+D163+D180+D368+D394</f>
        <v>220708.52999999997</v>
      </c>
      <c r="E410" s="70">
        <v>47336.06</v>
      </c>
      <c r="F410" s="71">
        <f>E410/D410</f>
        <v>0.21447317872127555</v>
      </c>
      <c r="G410" s="68"/>
      <c r="H410" s="29"/>
      <c r="I410" s="68"/>
      <c r="J410" s="68"/>
      <c r="K410" s="31"/>
      <c r="M410" s="564"/>
    </row>
    <row r="411" spans="1:13" s="12" customFormat="1" ht="15.6">
      <c r="A411" s="361"/>
      <c r="B411" s="65" t="s">
        <v>367</v>
      </c>
      <c r="C411" s="20"/>
      <c r="D411" s="21">
        <v>0</v>
      </c>
      <c r="E411" s="22">
        <v>0</v>
      </c>
      <c r="F411" s="72">
        <v>0</v>
      </c>
      <c r="G411" s="68"/>
      <c r="H411" s="29"/>
      <c r="I411" s="68"/>
      <c r="J411" s="68"/>
      <c r="K411" s="31"/>
      <c r="M411" s="564"/>
    </row>
    <row r="412" spans="1:13" ht="15.6">
      <c r="A412" s="379"/>
      <c r="B412" s="378" t="s">
        <v>363</v>
      </c>
      <c r="C412" s="20"/>
      <c r="D412" s="21">
        <f>D408+D409+D410</f>
        <v>1341821.6899999997</v>
      </c>
      <c r="E412" s="120">
        <f>E408+E409+E410</f>
        <v>465007.92</v>
      </c>
      <c r="F412" s="23">
        <f>E412/D412</f>
        <v>0.34654971183242694</v>
      </c>
      <c r="G412" s="68"/>
      <c r="H412" s="49"/>
      <c r="I412" s="64"/>
      <c r="J412" s="64"/>
      <c r="K412" s="31"/>
      <c r="M412" s="564"/>
    </row>
    <row r="413" spans="1:13" ht="15.6">
      <c r="M413" s="230"/>
    </row>
    <row r="414" spans="1:13">
      <c r="D414" s="106"/>
      <c r="E414" s="125"/>
      <c r="M414" s="231"/>
    </row>
    <row r="415" spans="1:13">
      <c r="E415" s="125"/>
      <c r="M415" s="12"/>
    </row>
    <row r="417" spans="13:13">
      <c r="M417" s="124"/>
    </row>
  </sheetData>
  <mergeCells count="351">
    <mergeCell ref="C9:C14"/>
    <mergeCell ref="D9:D14"/>
    <mergeCell ref="E9:E14"/>
    <mergeCell ref="F9:F14"/>
    <mergeCell ref="C15:C19"/>
    <mergeCell ref="D15:D19"/>
    <mergeCell ref="E15:E19"/>
    <mergeCell ref="F15:F19"/>
    <mergeCell ref="C176:C179"/>
    <mergeCell ref="D176:D179"/>
    <mergeCell ref="E176:E179"/>
    <mergeCell ref="F176:F179"/>
    <mergeCell ref="B153:C153"/>
    <mergeCell ref="B154:B167"/>
    <mergeCell ref="C154:C161"/>
    <mergeCell ref="D154:D161"/>
    <mergeCell ref="E154:E161"/>
    <mergeCell ref="D188:D198"/>
    <mergeCell ref="E188:E198"/>
    <mergeCell ref="F188:F198"/>
    <mergeCell ref="A60:A65"/>
    <mergeCell ref="C60:C61"/>
    <mergeCell ref="D60:D61"/>
    <mergeCell ref="E60:E61"/>
    <mergeCell ref="F60:F61"/>
    <mergeCell ref="D348:D351"/>
    <mergeCell ref="E348:E351"/>
    <mergeCell ref="F348:F351"/>
    <mergeCell ref="A279:A289"/>
    <mergeCell ref="B67:C67"/>
    <mergeCell ref="B60:B66"/>
    <mergeCell ref="A360:A363"/>
    <mergeCell ref="B360:B363"/>
    <mergeCell ref="C360:C363"/>
    <mergeCell ref="B322:C322"/>
    <mergeCell ref="B323:C323"/>
    <mergeCell ref="B187:C187"/>
    <mergeCell ref="B188:B194"/>
    <mergeCell ref="C188:C198"/>
    <mergeCell ref="C352:C356"/>
    <mergeCell ref="A371:A374"/>
    <mergeCell ref="A376:A390"/>
    <mergeCell ref="A324:A346"/>
    <mergeCell ref="A348:A356"/>
    <mergeCell ref="B234:C234"/>
    <mergeCell ref="C383:C386"/>
    <mergeCell ref="B370:C370"/>
    <mergeCell ref="B357:C357"/>
    <mergeCell ref="C358:F358"/>
    <mergeCell ref="B359:C359"/>
    <mergeCell ref="E324:E325"/>
    <mergeCell ref="F324:F325"/>
    <mergeCell ref="E297:E313"/>
    <mergeCell ref="F297:F313"/>
    <mergeCell ref="D292:D294"/>
    <mergeCell ref="E292:E294"/>
    <mergeCell ref="F292:F294"/>
    <mergeCell ref="B281:B282"/>
    <mergeCell ref="B278:C278"/>
    <mergeCell ref="B279:B280"/>
    <mergeCell ref="C376:C382"/>
    <mergeCell ref="D376:D382"/>
    <mergeCell ref="E376:E382"/>
    <mergeCell ref="A297:A313"/>
    <mergeCell ref="M409:M412"/>
    <mergeCell ref="D264:D277"/>
    <mergeCell ref="A169:A186"/>
    <mergeCell ref="C180:C186"/>
    <mergeCell ref="D180:D186"/>
    <mergeCell ref="E180:E186"/>
    <mergeCell ref="F180:F186"/>
    <mergeCell ref="G274:K274"/>
    <mergeCell ref="G276:K276"/>
    <mergeCell ref="G221:K221"/>
    <mergeCell ref="G223:K223"/>
    <mergeCell ref="B226:C226"/>
    <mergeCell ref="B227:B228"/>
    <mergeCell ref="B229:C229"/>
    <mergeCell ref="B235:C235"/>
    <mergeCell ref="G197:K197"/>
    <mergeCell ref="B199:C199"/>
    <mergeCell ref="B200:B225"/>
    <mergeCell ref="G200:K200"/>
    <mergeCell ref="C201:C225"/>
    <mergeCell ref="D201:D225"/>
    <mergeCell ref="J402:J403"/>
    <mergeCell ref="K402:K403"/>
    <mergeCell ref="A365:A369"/>
    <mergeCell ref="J392:J394"/>
    <mergeCell ref="B402:B404"/>
    <mergeCell ref="C403:C404"/>
    <mergeCell ref="D403:D404"/>
    <mergeCell ref="E403:E404"/>
    <mergeCell ref="F403:F404"/>
    <mergeCell ref="B395:C395"/>
    <mergeCell ref="B396:B400"/>
    <mergeCell ref="M400:M401"/>
    <mergeCell ref="I392:I394"/>
    <mergeCell ref="I402:I403"/>
    <mergeCell ref="K392:K394"/>
    <mergeCell ref="A396:A400"/>
    <mergeCell ref="B405:C405"/>
    <mergeCell ref="D383:D386"/>
    <mergeCell ref="E383:E386"/>
    <mergeCell ref="F383:F386"/>
    <mergeCell ref="B406:C406"/>
    <mergeCell ref="B401:C401"/>
    <mergeCell ref="G402:G403"/>
    <mergeCell ref="H402:H403"/>
    <mergeCell ref="A402:A404"/>
    <mergeCell ref="B391:C391"/>
    <mergeCell ref="B392:B394"/>
    <mergeCell ref="G392:G394"/>
    <mergeCell ref="H392:H394"/>
    <mergeCell ref="G378:K378"/>
    <mergeCell ref="G381:K381"/>
    <mergeCell ref="C366:C367"/>
    <mergeCell ref="D366:D367"/>
    <mergeCell ref="E366:E367"/>
    <mergeCell ref="F366:F367"/>
    <mergeCell ref="C368:C369"/>
    <mergeCell ref="D368:D369"/>
    <mergeCell ref="E368:E369"/>
    <mergeCell ref="F368:F369"/>
    <mergeCell ref="G371:G372"/>
    <mergeCell ref="H371:H372"/>
    <mergeCell ref="I371:I372"/>
    <mergeCell ref="J371:J372"/>
    <mergeCell ref="K371:K372"/>
    <mergeCell ref="C371:C372"/>
    <mergeCell ref="D371:D372"/>
    <mergeCell ref="E371:E372"/>
    <mergeCell ref="F371:F372"/>
    <mergeCell ref="B364:C364"/>
    <mergeCell ref="B365:B369"/>
    <mergeCell ref="G376:K376"/>
    <mergeCell ref="G324:K324"/>
    <mergeCell ref="G326:K326"/>
    <mergeCell ref="G328:K328"/>
    <mergeCell ref="G330:K330"/>
    <mergeCell ref="G348:K348"/>
    <mergeCell ref="G350:K350"/>
    <mergeCell ref="G355:K355"/>
    <mergeCell ref="C324:C346"/>
    <mergeCell ref="B324:B346"/>
    <mergeCell ref="D324:D325"/>
    <mergeCell ref="G332:K332"/>
    <mergeCell ref="G338:K338"/>
    <mergeCell ref="G340:K340"/>
    <mergeCell ref="B347:C347"/>
    <mergeCell ref="B348:B356"/>
    <mergeCell ref="C348:C351"/>
    <mergeCell ref="F376:F382"/>
    <mergeCell ref="B375:C375"/>
    <mergeCell ref="D352:D356"/>
    <mergeCell ref="E352:E356"/>
    <mergeCell ref="F352:F356"/>
    <mergeCell ref="G297:K298"/>
    <mergeCell ref="G300:K300"/>
    <mergeCell ref="G303:K303"/>
    <mergeCell ref="G306:K306"/>
    <mergeCell ref="G310:K310"/>
    <mergeCell ref="B297:B313"/>
    <mergeCell ref="C320:C321"/>
    <mergeCell ref="B295:C295"/>
    <mergeCell ref="B296:C296"/>
    <mergeCell ref="C297:C313"/>
    <mergeCell ref="D297:D313"/>
    <mergeCell ref="D320:D321"/>
    <mergeCell ref="E320:E321"/>
    <mergeCell ref="F320:F321"/>
    <mergeCell ref="G315:K315"/>
    <mergeCell ref="C317:C318"/>
    <mergeCell ref="D317:D318"/>
    <mergeCell ref="E317:E318"/>
    <mergeCell ref="F317:F318"/>
    <mergeCell ref="B314:C314"/>
    <mergeCell ref="B315:B318"/>
    <mergeCell ref="B320:B321"/>
    <mergeCell ref="B319:C319"/>
    <mergeCell ref="G261:K261"/>
    <mergeCell ref="G263:K263"/>
    <mergeCell ref="G265:K265"/>
    <mergeCell ref="G269:K269"/>
    <mergeCell ref="G289:K289"/>
    <mergeCell ref="B291:C291"/>
    <mergeCell ref="G281:K281"/>
    <mergeCell ref="B283:B290"/>
    <mergeCell ref="G283:K283"/>
    <mergeCell ref="G285:G286"/>
    <mergeCell ref="H285:H286"/>
    <mergeCell ref="I285:I286"/>
    <mergeCell ref="J285:J286"/>
    <mergeCell ref="K285:K286"/>
    <mergeCell ref="G287:K287"/>
    <mergeCell ref="C279:C290"/>
    <mergeCell ref="D279:D290"/>
    <mergeCell ref="E279:E290"/>
    <mergeCell ref="F279:F290"/>
    <mergeCell ref="G279:K279"/>
    <mergeCell ref="G188:K189"/>
    <mergeCell ref="B195:B198"/>
    <mergeCell ref="B292:B294"/>
    <mergeCell ref="C292:C294"/>
    <mergeCell ref="G239:K239"/>
    <mergeCell ref="B236:B277"/>
    <mergeCell ref="E201:E225"/>
    <mergeCell ref="F201:F225"/>
    <mergeCell ref="G212:K212"/>
    <mergeCell ref="G216:K216"/>
    <mergeCell ref="C227:C228"/>
    <mergeCell ref="B230:B232"/>
    <mergeCell ref="D230:D232"/>
    <mergeCell ref="E230:E232"/>
    <mergeCell ref="F230:F232"/>
    <mergeCell ref="H230:H232"/>
    <mergeCell ref="I230:I232"/>
    <mergeCell ref="J230:J232"/>
    <mergeCell ref="K230:K232"/>
    <mergeCell ref="G230:G232"/>
    <mergeCell ref="C230:C233"/>
    <mergeCell ref="G236:K236"/>
    <mergeCell ref="G249:K249"/>
    <mergeCell ref="G256:K256"/>
    <mergeCell ref="G181:K181"/>
    <mergeCell ref="G183:K183"/>
    <mergeCell ref="G169:K169"/>
    <mergeCell ref="G172:K172"/>
    <mergeCell ref="G175:K175"/>
    <mergeCell ref="G177:K177"/>
    <mergeCell ref="B168:C168"/>
    <mergeCell ref="B169:B186"/>
    <mergeCell ref="C169:C175"/>
    <mergeCell ref="D169:D175"/>
    <mergeCell ref="E169:E175"/>
    <mergeCell ref="F169:F175"/>
    <mergeCell ref="G185:K185"/>
    <mergeCell ref="G154:K154"/>
    <mergeCell ref="G156:K156"/>
    <mergeCell ref="G159:K159"/>
    <mergeCell ref="G161:K161"/>
    <mergeCell ref="G164:K164"/>
    <mergeCell ref="G166:K166"/>
    <mergeCell ref="B144:C144"/>
    <mergeCell ref="A145:A152"/>
    <mergeCell ref="B145:B152"/>
    <mergeCell ref="C145:C152"/>
    <mergeCell ref="D145:D152"/>
    <mergeCell ref="E145:E152"/>
    <mergeCell ref="F145:F152"/>
    <mergeCell ref="G145:K145"/>
    <mergeCell ref="G150:K150"/>
    <mergeCell ref="F154:F161"/>
    <mergeCell ref="G130:K130"/>
    <mergeCell ref="C132:C133"/>
    <mergeCell ref="D132:D133"/>
    <mergeCell ref="E132:E133"/>
    <mergeCell ref="F132:F133"/>
    <mergeCell ref="G132:K132"/>
    <mergeCell ref="B129:C129"/>
    <mergeCell ref="A130:A139"/>
    <mergeCell ref="B130:B143"/>
    <mergeCell ref="C130:C131"/>
    <mergeCell ref="D130:D131"/>
    <mergeCell ref="E130:E131"/>
    <mergeCell ref="C135:C143"/>
    <mergeCell ref="D135:D143"/>
    <mergeCell ref="E135:E143"/>
    <mergeCell ref="F135:F143"/>
    <mergeCell ref="G137:K137"/>
    <mergeCell ref="G142:K142"/>
    <mergeCell ref="F130:F131"/>
    <mergeCell ref="G121:K121"/>
    <mergeCell ref="G123:K123"/>
    <mergeCell ref="B125:C125"/>
    <mergeCell ref="A126:A128"/>
    <mergeCell ref="B126:B128"/>
    <mergeCell ref="B120:C120"/>
    <mergeCell ref="A121:A124"/>
    <mergeCell ref="B121:B124"/>
    <mergeCell ref="C121:C123"/>
    <mergeCell ref="D121:D123"/>
    <mergeCell ref="E121:E123"/>
    <mergeCell ref="F121:F123"/>
    <mergeCell ref="G117:G119"/>
    <mergeCell ref="H117:H119"/>
    <mergeCell ref="I117:I119"/>
    <mergeCell ref="J117:J119"/>
    <mergeCell ref="K117:K119"/>
    <mergeCell ref="C107:C114"/>
    <mergeCell ref="B115:C115"/>
    <mergeCell ref="A116:A117"/>
    <mergeCell ref="B116:B119"/>
    <mergeCell ref="C116:C117"/>
    <mergeCell ref="D116:D117"/>
    <mergeCell ref="A68:A114"/>
    <mergeCell ref="B68:B114"/>
    <mergeCell ref="C68:C74"/>
    <mergeCell ref="D68:D74"/>
    <mergeCell ref="E68:E74"/>
    <mergeCell ref="E116:E117"/>
    <mergeCell ref="F68:F74"/>
    <mergeCell ref="C76:C106"/>
    <mergeCell ref="D76:D114"/>
    <mergeCell ref="E76:E114"/>
    <mergeCell ref="F76:F114"/>
    <mergeCell ref="F116:F117"/>
    <mergeCell ref="A21:A56"/>
    <mergeCell ref="B21:B58"/>
    <mergeCell ref="C21:C22"/>
    <mergeCell ref="D21:D22"/>
    <mergeCell ref="E21:E22"/>
    <mergeCell ref="D38:D41"/>
    <mergeCell ref="G116:K116"/>
    <mergeCell ref="B59:C59"/>
    <mergeCell ref="F26:F2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G7:K7"/>
    <mergeCell ref="A9:A19"/>
    <mergeCell ref="B9:B19"/>
    <mergeCell ref="G9:K9"/>
    <mergeCell ref="G16:K16"/>
    <mergeCell ref="G18:K18"/>
    <mergeCell ref="F21:F22"/>
    <mergeCell ref="G21:K21"/>
    <mergeCell ref="B371:B374"/>
    <mergeCell ref="B376:B390"/>
    <mergeCell ref="G35:K35"/>
    <mergeCell ref="B20:C20"/>
    <mergeCell ref="G40:K40"/>
    <mergeCell ref="G44:K44"/>
    <mergeCell ref="G53:K53"/>
    <mergeCell ref="D54:D58"/>
    <mergeCell ref="D26:D34"/>
    <mergeCell ref="E26:E33"/>
    <mergeCell ref="C26:C37"/>
    <mergeCell ref="G387:K387"/>
    <mergeCell ref="K60:K61"/>
    <mergeCell ref="C63:C66"/>
    <mergeCell ref="D63:D66"/>
    <mergeCell ref="E63:E66"/>
    <mergeCell ref="F63:F66"/>
  </mergeCells>
  <pageMargins left="0.59055118110236227" right="0.19685039370078741" top="0.74803149606299213" bottom="0.74803149606299213" header="0.31496062992125984" footer="0.31496062992125984"/>
  <pageSetup paperSize="9" scale="37" fitToHeight="5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zoomScale="90" zoomScaleNormal="90" workbookViewId="0">
      <selection activeCell="B42" sqref="B42"/>
    </sheetView>
  </sheetViews>
  <sheetFormatPr defaultRowHeight="14.4"/>
  <cols>
    <col min="1" max="1" width="5.5546875" customWidth="1"/>
    <col min="2" max="2" width="29.6640625" customWidth="1"/>
    <col min="3" max="3" width="18.33203125" customWidth="1"/>
    <col min="4" max="4" width="16.21875" customWidth="1"/>
    <col min="5" max="5" width="17.109375" customWidth="1"/>
    <col min="6" max="6" width="19.21875" customWidth="1"/>
    <col min="7" max="7" width="17.88671875" customWidth="1"/>
    <col min="8" max="8" width="15.44140625" customWidth="1"/>
    <col min="9" max="9" width="16.77734375" customWidth="1"/>
    <col min="10" max="10" width="17.44140625" customWidth="1"/>
  </cols>
  <sheetData>
    <row r="1" spans="1:10" ht="16.8">
      <c r="A1" s="74"/>
      <c r="B1" s="74"/>
      <c r="C1" s="585" t="s">
        <v>412</v>
      </c>
      <c r="D1" s="585"/>
      <c r="E1" s="585"/>
      <c r="F1" s="585"/>
      <c r="G1" s="74"/>
      <c r="H1" s="74"/>
      <c r="I1" s="74"/>
      <c r="J1" s="74"/>
    </row>
    <row r="2" spans="1:10" ht="17.399999999999999" thickBot="1">
      <c r="A2" s="74"/>
      <c r="B2" s="74"/>
      <c r="C2" s="74"/>
      <c r="D2" s="74"/>
      <c r="E2" s="74"/>
      <c r="F2" s="74"/>
      <c r="G2" s="74"/>
      <c r="H2" s="74"/>
      <c r="I2" s="74"/>
      <c r="J2" s="74"/>
    </row>
    <row r="3" spans="1:10" ht="16.8">
      <c r="A3" s="586" t="s">
        <v>4</v>
      </c>
      <c r="B3" s="588" t="s">
        <v>376</v>
      </c>
      <c r="C3" s="590" t="s">
        <v>413</v>
      </c>
      <c r="D3" s="591"/>
      <c r="E3" s="591"/>
      <c r="F3" s="580" t="s">
        <v>377</v>
      </c>
      <c r="G3" s="592" t="s">
        <v>414</v>
      </c>
      <c r="H3" s="593"/>
      <c r="I3" s="594"/>
      <c r="J3" s="580" t="s">
        <v>377</v>
      </c>
    </row>
    <row r="4" spans="1:10" ht="16.8">
      <c r="A4" s="587"/>
      <c r="B4" s="589"/>
      <c r="C4" s="75" t="s">
        <v>378</v>
      </c>
      <c r="D4" s="76" t="s">
        <v>379</v>
      </c>
      <c r="E4" s="76" t="s">
        <v>380</v>
      </c>
      <c r="F4" s="581"/>
      <c r="G4" s="75" t="s">
        <v>378</v>
      </c>
      <c r="H4" s="76" t="s">
        <v>379</v>
      </c>
      <c r="I4" s="76" t="s">
        <v>380</v>
      </c>
      <c r="J4" s="581"/>
    </row>
    <row r="5" spans="1:10" ht="16.8">
      <c r="A5" s="79">
        <v>1</v>
      </c>
      <c r="B5" s="80" t="s">
        <v>381</v>
      </c>
      <c r="C5" s="107">
        <v>4200000</v>
      </c>
      <c r="D5" s="81">
        <v>8445000</v>
      </c>
      <c r="E5" s="81"/>
      <c r="F5" s="81">
        <f>C5+D5+E5</f>
        <v>12645000</v>
      </c>
      <c r="G5" s="81">
        <v>4200000</v>
      </c>
      <c r="H5" s="81">
        <v>5916755.5999999996</v>
      </c>
      <c r="I5" s="81"/>
      <c r="J5" s="81">
        <f>G5+H5+I5</f>
        <v>10116755.6</v>
      </c>
    </row>
    <row r="6" spans="1:10" ht="16.8">
      <c r="A6" s="582">
        <f>A5+1</f>
        <v>2</v>
      </c>
      <c r="B6" s="80" t="s">
        <v>382</v>
      </c>
      <c r="C6" s="81">
        <v>26915580</v>
      </c>
      <c r="D6" s="81">
        <f t="shared" ref="D6:I6" si="0">D7+D8+D9</f>
        <v>0</v>
      </c>
      <c r="E6" s="81">
        <f t="shared" si="0"/>
        <v>0</v>
      </c>
      <c r="F6" s="107">
        <v>26915580</v>
      </c>
      <c r="G6" s="81">
        <v>26915580</v>
      </c>
      <c r="H6" s="81">
        <f t="shared" si="0"/>
        <v>0</v>
      </c>
      <c r="I6" s="81">
        <f t="shared" si="0"/>
        <v>0</v>
      </c>
      <c r="J6" s="81">
        <v>26915580</v>
      </c>
    </row>
    <row r="7" spans="1:10">
      <c r="A7" s="583"/>
      <c r="B7" s="108" t="s">
        <v>383</v>
      </c>
      <c r="C7" s="109">
        <v>0</v>
      </c>
      <c r="D7" s="109"/>
      <c r="E7" s="109"/>
      <c r="F7" s="109">
        <f>C7+D7+E7</f>
        <v>0</v>
      </c>
      <c r="G7" s="109">
        <f t="shared" ref="G7" si="1">D7+E7+F7</f>
        <v>0</v>
      </c>
      <c r="H7" s="109"/>
      <c r="I7" s="109"/>
      <c r="J7" s="109">
        <f>G7+H7+I7</f>
        <v>0</v>
      </c>
    </row>
    <row r="8" spans="1:10">
      <c r="A8" s="583"/>
      <c r="B8" s="108" t="s">
        <v>384</v>
      </c>
      <c r="C8" s="110">
        <v>23115580</v>
      </c>
      <c r="D8" s="109"/>
      <c r="E8" s="109"/>
      <c r="F8" s="111">
        <f>C8+D8+E8</f>
        <v>23115580</v>
      </c>
      <c r="G8" s="109">
        <v>23115580</v>
      </c>
      <c r="H8" s="109"/>
      <c r="I8" s="109"/>
      <c r="J8" s="109">
        <v>23115580</v>
      </c>
    </row>
    <row r="9" spans="1:10">
      <c r="A9" s="584"/>
      <c r="B9" s="108" t="s">
        <v>385</v>
      </c>
      <c r="C9" s="112">
        <v>3800000</v>
      </c>
      <c r="D9" s="109"/>
      <c r="E9" s="109"/>
      <c r="F9" s="113">
        <f>C9+D9+E9</f>
        <v>3800000</v>
      </c>
      <c r="G9" s="112">
        <v>3800000</v>
      </c>
      <c r="H9" s="109"/>
      <c r="I9" s="109"/>
      <c r="J9" s="112">
        <v>3800000</v>
      </c>
    </row>
    <row r="10" spans="1:10" ht="16.8">
      <c r="A10" s="79">
        <f>A6+1</f>
        <v>3</v>
      </c>
      <c r="B10" s="80" t="s">
        <v>386</v>
      </c>
      <c r="C10" s="114">
        <v>1808516.74</v>
      </c>
      <c r="D10" s="115">
        <v>14821830</v>
      </c>
      <c r="E10" s="81"/>
      <c r="F10" s="114">
        <f>SUM(C10:E10)</f>
        <v>16630346.74</v>
      </c>
      <c r="G10" s="114">
        <v>1576506.98</v>
      </c>
      <c r="H10" s="115">
        <v>12733742.119999999</v>
      </c>
      <c r="I10" s="81"/>
      <c r="J10" s="114">
        <f>SUM(H10+G10)</f>
        <v>14310249.1</v>
      </c>
    </row>
    <row r="11" spans="1:10" ht="16.8">
      <c r="A11" s="79">
        <f t="shared" ref="A11:A32" si="2">A10+1</f>
        <v>4</v>
      </c>
      <c r="B11" s="80" t="s">
        <v>387</v>
      </c>
      <c r="C11" s="83">
        <v>75213244.939999998</v>
      </c>
      <c r="D11" s="81">
        <v>230864518</v>
      </c>
      <c r="E11" s="81"/>
      <c r="F11" s="81">
        <f>SUM(C11:E11)</f>
        <v>306077762.94</v>
      </c>
      <c r="G11" s="81">
        <v>74120623.390000001</v>
      </c>
      <c r="H11" s="116">
        <v>213769784.13999999</v>
      </c>
      <c r="I11" s="81"/>
      <c r="J11" s="117">
        <f>G11+H11+I10</f>
        <v>287890407.52999997</v>
      </c>
    </row>
    <row r="12" spans="1:10" ht="16.8">
      <c r="A12" s="77">
        <f t="shared" si="2"/>
        <v>5</v>
      </c>
      <c r="B12" s="80" t="s">
        <v>388</v>
      </c>
      <c r="C12" s="83">
        <v>2794726.82</v>
      </c>
      <c r="D12" s="81"/>
      <c r="E12" s="81"/>
      <c r="F12" s="83">
        <v>2794726.82</v>
      </c>
      <c r="G12" s="83">
        <v>2759843.63</v>
      </c>
      <c r="H12" s="81"/>
      <c r="I12" s="81"/>
      <c r="J12" s="82">
        <f t="shared" ref="J12:J30" si="3">G12+H12+I12</f>
        <v>2759843.63</v>
      </c>
    </row>
    <row r="13" spans="1:10" ht="16.8">
      <c r="A13" s="77">
        <f t="shared" si="2"/>
        <v>6</v>
      </c>
      <c r="B13" s="80" t="s">
        <v>389</v>
      </c>
      <c r="C13" s="83">
        <v>83508890.439999998</v>
      </c>
      <c r="D13" s="81">
        <v>3297288.81</v>
      </c>
      <c r="E13" s="81"/>
      <c r="F13" s="82">
        <f t="shared" ref="F13:F30" si="4">C13+D13+E13</f>
        <v>86806179.25</v>
      </c>
      <c r="G13" s="83">
        <v>83200768.150000006</v>
      </c>
      <c r="H13" s="81">
        <v>3043539.4</v>
      </c>
      <c r="I13" s="81"/>
      <c r="J13" s="82">
        <f t="shared" si="3"/>
        <v>86244307.550000012</v>
      </c>
    </row>
    <row r="14" spans="1:10" ht="16.8">
      <c r="A14" s="77">
        <f t="shared" si="2"/>
        <v>7</v>
      </c>
      <c r="B14" s="80" t="s">
        <v>390</v>
      </c>
      <c r="C14" s="83">
        <v>4010888.85</v>
      </c>
      <c r="D14" s="81">
        <v>5825435.0599999996</v>
      </c>
      <c r="E14" s="81">
        <v>1034563.39</v>
      </c>
      <c r="F14" s="82">
        <f>SUM(C14:E14)</f>
        <v>10870887.300000001</v>
      </c>
      <c r="G14" s="83">
        <v>3943171.79</v>
      </c>
      <c r="H14" s="81">
        <v>5741664.2400000002</v>
      </c>
      <c r="I14" s="81">
        <v>1017096.54</v>
      </c>
      <c r="J14" s="82">
        <f t="shared" si="3"/>
        <v>10701932.57</v>
      </c>
    </row>
    <row r="15" spans="1:10" ht="16.8">
      <c r="A15" s="77">
        <f t="shared" si="2"/>
        <v>8</v>
      </c>
      <c r="B15" s="80" t="s">
        <v>391</v>
      </c>
      <c r="C15" s="83">
        <v>2644533.77</v>
      </c>
      <c r="D15" s="81">
        <v>154951012.97999999</v>
      </c>
      <c r="E15" s="81"/>
      <c r="F15" s="82">
        <f t="shared" si="4"/>
        <v>157595546.75</v>
      </c>
      <c r="G15" s="83">
        <v>2020475.82</v>
      </c>
      <c r="H15" s="81">
        <v>154951012.97</v>
      </c>
      <c r="I15" s="81"/>
      <c r="J15" s="117">
        <f t="shared" si="3"/>
        <v>156971488.78999999</v>
      </c>
    </row>
    <row r="16" spans="1:10" ht="16.8">
      <c r="A16" s="77">
        <f t="shared" si="2"/>
        <v>9</v>
      </c>
      <c r="B16" s="80" t="s">
        <v>392</v>
      </c>
      <c r="C16" s="83">
        <v>965045.16</v>
      </c>
      <c r="D16" s="81"/>
      <c r="E16" s="81"/>
      <c r="F16" s="82">
        <f t="shared" si="4"/>
        <v>965045.16</v>
      </c>
      <c r="G16" s="83">
        <v>887045.16</v>
      </c>
      <c r="H16" s="81"/>
      <c r="I16" s="81"/>
      <c r="J16" s="82">
        <f t="shared" si="3"/>
        <v>887045.16</v>
      </c>
    </row>
    <row r="17" spans="1:11" ht="16.8">
      <c r="A17" s="77">
        <f t="shared" si="2"/>
        <v>10</v>
      </c>
      <c r="B17" s="80" t="s">
        <v>393</v>
      </c>
      <c r="C17" s="83">
        <v>586465</v>
      </c>
      <c r="D17" s="81">
        <v>970510</v>
      </c>
      <c r="E17" s="81"/>
      <c r="F17" s="82">
        <f t="shared" si="4"/>
        <v>1556975</v>
      </c>
      <c r="G17" s="83">
        <v>586465</v>
      </c>
      <c r="H17" s="81">
        <v>970510</v>
      </c>
      <c r="I17" s="81"/>
      <c r="J17" s="82">
        <f t="shared" si="3"/>
        <v>1556975</v>
      </c>
    </row>
    <row r="18" spans="1:11" ht="16.8">
      <c r="A18" s="77">
        <f t="shared" si="2"/>
        <v>11</v>
      </c>
      <c r="B18" s="80" t="s">
        <v>394</v>
      </c>
      <c r="C18" s="83">
        <v>11816712.66</v>
      </c>
      <c r="D18" s="81"/>
      <c r="E18" s="81"/>
      <c r="F18" s="82">
        <f t="shared" si="4"/>
        <v>11816712.66</v>
      </c>
      <c r="G18" s="83">
        <v>11695265.529999999</v>
      </c>
      <c r="H18" s="81"/>
      <c r="I18" s="81"/>
      <c r="J18" s="82">
        <f t="shared" si="3"/>
        <v>11695265.529999999</v>
      </c>
    </row>
    <row r="19" spans="1:11" ht="16.8">
      <c r="A19" s="77">
        <f t="shared" si="2"/>
        <v>12</v>
      </c>
      <c r="B19" s="80" t="s">
        <v>395</v>
      </c>
      <c r="C19" s="83">
        <v>103032483.59</v>
      </c>
      <c r="D19" s="81">
        <v>4564700</v>
      </c>
      <c r="E19" s="81"/>
      <c r="F19" s="82">
        <f t="shared" si="4"/>
        <v>107597183.59</v>
      </c>
      <c r="G19" s="83">
        <v>102598788.98999999</v>
      </c>
      <c r="H19" s="81">
        <v>4382566.05</v>
      </c>
      <c r="I19" s="81"/>
      <c r="J19" s="82">
        <f t="shared" si="3"/>
        <v>106981355.03999999</v>
      </c>
    </row>
    <row r="20" spans="1:11" ht="16.8">
      <c r="A20" s="79">
        <f t="shared" si="2"/>
        <v>13</v>
      </c>
      <c r="B20" s="80" t="s">
        <v>396</v>
      </c>
      <c r="C20" s="83">
        <v>5261935.47</v>
      </c>
      <c r="D20" s="81"/>
      <c r="E20" s="81"/>
      <c r="F20" s="82">
        <f t="shared" si="4"/>
        <v>5261935.47</v>
      </c>
      <c r="G20" s="83">
        <v>5261935.47</v>
      </c>
      <c r="H20" s="81"/>
      <c r="I20" s="81"/>
      <c r="J20" s="82">
        <f t="shared" si="3"/>
        <v>5261935.47</v>
      </c>
    </row>
    <row r="21" spans="1:11" ht="16.8">
      <c r="A21" s="77">
        <f t="shared" si="2"/>
        <v>14</v>
      </c>
      <c r="B21" s="80" t="s">
        <v>397</v>
      </c>
      <c r="C21" s="83">
        <v>24076547.609999999</v>
      </c>
      <c r="D21" s="81"/>
      <c r="E21" s="81"/>
      <c r="F21" s="82">
        <f t="shared" si="4"/>
        <v>24076547.609999999</v>
      </c>
      <c r="G21" s="83">
        <v>24076547.609999999</v>
      </c>
      <c r="H21" s="81"/>
      <c r="I21" s="81"/>
      <c r="J21" s="82">
        <f t="shared" si="3"/>
        <v>24076547.609999999</v>
      </c>
    </row>
    <row r="22" spans="1:11" ht="16.8">
      <c r="A22" s="77">
        <f t="shared" si="2"/>
        <v>15</v>
      </c>
      <c r="B22" s="80" t="s">
        <v>398</v>
      </c>
      <c r="C22" s="83">
        <v>8096600</v>
      </c>
      <c r="D22" s="81">
        <v>3092346</v>
      </c>
      <c r="E22" s="81"/>
      <c r="F22" s="82">
        <f t="shared" si="4"/>
        <v>11188946</v>
      </c>
      <c r="G22" s="83">
        <v>8096600</v>
      </c>
      <c r="H22" s="81">
        <v>3092346</v>
      </c>
      <c r="I22" s="81"/>
      <c r="J22" s="82">
        <f t="shared" si="3"/>
        <v>11188946</v>
      </c>
    </row>
    <row r="23" spans="1:11" ht="16.8">
      <c r="A23" s="77">
        <f t="shared" si="2"/>
        <v>16</v>
      </c>
      <c r="B23" s="80" t="s">
        <v>399</v>
      </c>
      <c r="C23" s="83">
        <v>123421652.86</v>
      </c>
      <c r="D23" s="81">
        <v>10607391.32</v>
      </c>
      <c r="E23" s="81">
        <v>227300.13</v>
      </c>
      <c r="F23" s="82">
        <f t="shared" si="4"/>
        <v>134256344.31</v>
      </c>
      <c r="G23" s="83">
        <v>123265809.14</v>
      </c>
      <c r="H23" s="81">
        <v>7732303.7599999998</v>
      </c>
      <c r="I23" s="81">
        <v>227300.13</v>
      </c>
      <c r="J23" s="82">
        <f t="shared" si="3"/>
        <v>131225413.03</v>
      </c>
    </row>
    <row r="24" spans="1:11" ht="16.8">
      <c r="A24" s="77">
        <f t="shared" si="2"/>
        <v>17</v>
      </c>
      <c r="B24" s="80" t="s">
        <v>400</v>
      </c>
      <c r="C24" s="83">
        <v>941200</v>
      </c>
      <c r="D24" s="81"/>
      <c r="E24" s="81"/>
      <c r="F24" s="82">
        <f t="shared" si="4"/>
        <v>941200</v>
      </c>
      <c r="G24" s="83">
        <v>843750.25</v>
      </c>
      <c r="H24" s="81"/>
      <c r="I24" s="81"/>
      <c r="J24" s="82">
        <f t="shared" si="3"/>
        <v>843750.25</v>
      </c>
    </row>
    <row r="25" spans="1:11" ht="16.8">
      <c r="A25" s="77">
        <f t="shared" si="2"/>
        <v>18</v>
      </c>
      <c r="B25" s="80" t="s">
        <v>401</v>
      </c>
      <c r="C25" s="83">
        <v>5246279.2</v>
      </c>
      <c r="D25" s="81">
        <v>36151853.939999998</v>
      </c>
      <c r="E25" s="81">
        <v>58170547.060000002</v>
      </c>
      <c r="F25" s="82">
        <f t="shared" si="4"/>
        <v>99568680.200000003</v>
      </c>
      <c r="G25" s="83">
        <v>5193279.05</v>
      </c>
      <c r="H25" s="81">
        <v>36151853.210000001</v>
      </c>
      <c r="I25" s="81">
        <v>58170546.829999998</v>
      </c>
      <c r="J25" s="82">
        <f t="shared" si="3"/>
        <v>99515679.090000004</v>
      </c>
      <c r="K25" s="118"/>
    </row>
    <row r="26" spans="1:11" ht="16.8">
      <c r="A26" s="77">
        <f t="shared" si="2"/>
        <v>19</v>
      </c>
      <c r="B26" s="80" t="s">
        <v>402</v>
      </c>
      <c r="C26" s="83">
        <v>0</v>
      </c>
      <c r="D26" s="81">
        <v>0</v>
      </c>
      <c r="E26" s="81">
        <v>0</v>
      </c>
      <c r="F26" s="82">
        <f t="shared" si="4"/>
        <v>0</v>
      </c>
      <c r="G26" s="83">
        <v>0</v>
      </c>
      <c r="H26" s="81">
        <v>0</v>
      </c>
      <c r="I26" s="81">
        <v>0</v>
      </c>
      <c r="J26" s="82">
        <f t="shared" si="3"/>
        <v>0</v>
      </c>
    </row>
    <row r="27" spans="1:11" ht="16.8">
      <c r="A27" s="77">
        <f t="shared" si="2"/>
        <v>20</v>
      </c>
      <c r="B27" s="80" t="s">
        <v>403</v>
      </c>
      <c r="C27" s="83">
        <v>259980.56</v>
      </c>
      <c r="D27" s="81"/>
      <c r="E27" s="81"/>
      <c r="F27" s="82">
        <f t="shared" si="4"/>
        <v>259980.56</v>
      </c>
      <c r="G27" s="83">
        <v>259980.56</v>
      </c>
      <c r="H27" s="81">
        <v>0</v>
      </c>
      <c r="I27" s="81"/>
      <c r="J27" s="82">
        <f t="shared" si="3"/>
        <v>259980.56</v>
      </c>
    </row>
    <row r="28" spans="1:11" ht="16.8">
      <c r="A28" s="77">
        <f t="shared" si="2"/>
        <v>21</v>
      </c>
      <c r="B28" s="80" t="s">
        <v>404</v>
      </c>
      <c r="C28" s="83">
        <v>745000</v>
      </c>
      <c r="D28" s="81"/>
      <c r="E28" s="81"/>
      <c r="F28" s="82">
        <v>745000</v>
      </c>
      <c r="G28" s="83">
        <v>740375</v>
      </c>
      <c r="H28" s="81"/>
      <c r="I28" s="81"/>
      <c r="J28" s="82">
        <f t="shared" si="3"/>
        <v>740375</v>
      </c>
    </row>
    <row r="29" spans="1:11" ht="16.8">
      <c r="A29" s="77">
        <f t="shared" si="2"/>
        <v>22</v>
      </c>
      <c r="B29" s="80" t="s">
        <v>405</v>
      </c>
      <c r="C29" s="83">
        <v>575359.6</v>
      </c>
      <c r="D29" s="81">
        <v>8291400</v>
      </c>
      <c r="E29" s="81">
        <v>53613600</v>
      </c>
      <c r="F29" s="82">
        <f>SUM(C29:E29)</f>
        <v>62480359.600000001</v>
      </c>
      <c r="G29" s="83">
        <v>545359.6</v>
      </c>
      <c r="H29" s="81">
        <v>8291400</v>
      </c>
      <c r="I29" s="81">
        <v>53613600</v>
      </c>
      <c r="J29" s="82">
        <f>SUM(G29:I29)</f>
        <v>62450359.600000001</v>
      </c>
    </row>
    <row r="30" spans="1:11" ht="33.6">
      <c r="A30" s="84">
        <f t="shared" si="2"/>
        <v>23</v>
      </c>
      <c r="B30" s="119" t="s">
        <v>406</v>
      </c>
      <c r="C30" s="83">
        <v>20066190</v>
      </c>
      <c r="D30" s="83">
        <v>4242514.03</v>
      </c>
      <c r="E30" s="81"/>
      <c r="F30" s="82">
        <f t="shared" si="4"/>
        <v>24308704.030000001</v>
      </c>
      <c r="G30" s="83">
        <v>20066190</v>
      </c>
      <c r="H30" s="83">
        <v>2470473.6</v>
      </c>
      <c r="I30" s="81"/>
      <c r="J30" s="82">
        <f t="shared" si="3"/>
        <v>22536663.600000001</v>
      </c>
    </row>
    <row r="31" spans="1:11" ht="16.8">
      <c r="A31" s="77">
        <f t="shared" si="2"/>
        <v>24</v>
      </c>
      <c r="B31" s="85" t="s">
        <v>407</v>
      </c>
      <c r="C31" s="86" t="s">
        <v>23</v>
      </c>
      <c r="D31" s="87"/>
      <c r="E31" s="87"/>
      <c r="F31" s="88" t="s">
        <v>148</v>
      </c>
      <c r="G31" s="86"/>
      <c r="H31" s="87"/>
      <c r="I31" s="87"/>
      <c r="J31" s="88" t="s">
        <v>148</v>
      </c>
    </row>
    <row r="32" spans="1:11" ht="16.8">
      <c r="A32" s="77">
        <f t="shared" si="2"/>
        <v>25</v>
      </c>
      <c r="B32" s="85" t="s">
        <v>408</v>
      </c>
      <c r="C32" s="86"/>
      <c r="D32" s="87"/>
      <c r="E32" s="87"/>
      <c r="F32" s="88" t="s">
        <v>148</v>
      </c>
      <c r="G32" s="86"/>
      <c r="H32" s="87"/>
      <c r="I32" s="87"/>
      <c r="J32" s="88" t="s">
        <v>148</v>
      </c>
    </row>
    <row r="33" spans="1:10" ht="17.399999999999999" thickBot="1">
      <c r="A33" s="89"/>
      <c r="B33" s="90" t="s">
        <v>363</v>
      </c>
      <c r="C33" s="236">
        <f>SUM(C7:C30)+C5</f>
        <v>506187833.2700001</v>
      </c>
      <c r="D33" s="237">
        <f>SUM(D5:D32)</f>
        <v>486125800.13999999</v>
      </c>
      <c r="E33" s="237">
        <f>SUM(E14:E29)</f>
        <v>113046010.58000001</v>
      </c>
      <c r="F33" s="235"/>
      <c r="G33" s="236">
        <f>SUM(G7:G30)+G5</f>
        <v>502854361.12000006</v>
      </c>
      <c r="H33" s="236">
        <f>SUM(H5:H30)</f>
        <v>459247951.09000003</v>
      </c>
      <c r="I33" s="236">
        <f>SUM(I6:I30)</f>
        <v>113028543.5</v>
      </c>
      <c r="J33" s="238">
        <f>G33+H33+I33</f>
        <v>1075130855.71</v>
      </c>
    </row>
    <row r="34" spans="1:10" ht="16.8">
      <c r="A34" s="91" t="s">
        <v>409</v>
      </c>
      <c r="B34" s="92" t="s">
        <v>410</v>
      </c>
      <c r="C34" s="93"/>
      <c r="D34" s="93"/>
      <c r="E34" s="93"/>
      <c r="F34" s="94"/>
      <c r="G34" s="93"/>
      <c r="H34" s="93"/>
      <c r="I34" s="93"/>
      <c r="J34" s="94"/>
    </row>
    <row r="35" spans="1:10" ht="16.8">
      <c r="A35" s="95"/>
      <c r="B35" s="96" t="s">
        <v>411</v>
      </c>
      <c r="C35" s="122"/>
      <c r="D35" s="97"/>
      <c r="E35" s="97"/>
      <c r="F35" s="98">
        <f>SUM(F33:F34)</f>
        <v>0</v>
      </c>
      <c r="G35" s="97"/>
      <c r="H35" s="97"/>
      <c r="I35" s="97"/>
      <c r="J35" s="98"/>
    </row>
    <row r="36" spans="1:10" ht="16.8">
      <c r="A36" s="99"/>
      <c r="B36" s="217"/>
      <c r="C36" s="216"/>
      <c r="D36" s="99"/>
      <c r="E36" s="99"/>
      <c r="F36" s="99"/>
      <c r="G36" s="100"/>
      <c r="H36" s="100"/>
      <c r="I36" s="101"/>
      <c r="J36" s="99"/>
    </row>
    <row r="37" spans="1:10" ht="16.8">
      <c r="A37" s="102"/>
      <c r="B37" s="218"/>
      <c r="C37" s="219"/>
      <c r="D37" s="102"/>
      <c r="E37" s="103"/>
      <c r="F37" s="103"/>
      <c r="G37" s="78"/>
      <c r="H37" s="102"/>
      <c r="I37" s="104"/>
      <c r="J37" s="103"/>
    </row>
    <row r="38" spans="1:10" ht="16.8">
      <c r="A38" s="102"/>
      <c r="B38" s="102"/>
      <c r="C38" s="216"/>
      <c r="D38" s="102"/>
      <c r="E38" s="102"/>
      <c r="F38" s="103"/>
      <c r="G38" s="104"/>
      <c r="H38" s="103"/>
      <c r="I38" s="102"/>
      <c r="J38" s="103"/>
    </row>
    <row r="39" spans="1:10">
      <c r="A39" s="12"/>
      <c r="B39" s="12"/>
      <c r="C39" s="123"/>
      <c r="D39" s="12"/>
      <c r="E39" s="12"/>
      <c r="F39" s="105"/>
      <c r="G39" s="105"/>
      <c r="H39" s="12"/>
      <c r="I39" s="12"/>
      <c r="J39" s="12"/>
    </row>
    <row r="40" spans="1:10" ht="15.6">
      <c r="B40" s="65" t="s">
        <v>364</v>
      </c>
      <c r="C40" s="214" t="e">
        <f>SUM(C35+C25+C9+C1+#REF!+#REF!+#REF!+#REF!+#REF!+#REF!+#REF!+#REF!+#REF!+#REF!+#REF!+#REF!+#REF!+#REF!+#REF!+#REF!+#REF!+#REF!)</f>
        <v>#VALUE!</v>
      </c>
      <c r="D40" s="214">
        <v>502854.36</v>
      </c>
      <c r="E40" s="66" t="e">
        <f>D40/C40</f>
        <v>#VALUE!</v>
      </c>
      <c r="F40" s="221"/>
      <c r="G40" s="106"/>
    </row>
    <row r="41" spans="1:10" ht="15.6">
      <c r="B41" s="65" t="s">
        <v>365</v>
      </c>
      <c r="C41" s="41" t="e">
        <f>+SUM(#REF!+#REF!+#REF!+#REF!+#REF!+#REF!+#REF!+#REF!+#REF!+#REF!+#REF!+C6+C11+C26+C36)</f>
        <v>#REF!</v>
      </c>
      <c r="D41" s="215" t="s">
        <v>430</v>
      </c>
      <c r="E41" s="69" t="e">
        <f>D41/C41</f>
        <v>#REF!</v>
      </c>
      <c r="F41" s="222"/>
      <c r="G41" s="106"/>
    </row>
    <row r="42" spans="1:10" ht="16.2" thickBot="1">
      <c r="B42" s="65" t="s">
        <v>366</v>
      </c>
      <c r="C42" s="233">
        <v>113046.01</v>
      </c>
      <c r="D42" s="70" t="e">
        <f>SUM(D27+D7+#REF!+#REF!+#REF!)</f>
        <v>#REF!</v>
      </c>
      <c r="E42" s="71" t="e">
        <f>D42/C42</f>
        <v>#REF!</v>
      </c>
      <c r="F42" s="223"/>
    </row>
    <row r="43" spans="1:10" ht="31.2">
      <c r="B43" s="65" t="s">
        <v>367</v>
      </c>
      <c r="C43" s="21">
        <v>0</v>
      </c>
      <c r="D43" s="22">
        <v>0</v>
      </c>
      <c r="E43" s="72">
        <v>0</v>
      </c>
      <c r="F43" s="224"/>
    </row>
    <row r="44" spans="1:10" ht="15.6">
      <c r="B44" s="73" t="s">
        <v>363</v>
      </c>
      <c r="C44" s="21" t="e">
        <f>SUM(C40:C42)</f>
        <v>#VALUE!</v>
      </c>
      <c r="D44" s="120">
        <v>1075130.8600000001</v>
      </c>
      <c r="E44" s="23" t="e">
        <f>D44/C44</f>
        <v>#VALUE!</v>
      </c>
      <c r="F44" s="225"/>
    </row>
    <row r="45" spans="1:10">
      <c r="D45" s="220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8"/>
  <sheetViews>
    <sheetView view="pageBreakPreview" topLeftCell="C6" zoomScale="60" zoomScaleNormal="100" workbookViewId="0">
      <selection activeCell="J9" sqref="J9:J10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5" width="20.44140625" customWidth="1"/>
    <col min="6" max="6" width="14.5546875" customWidth="1"/>
    <col min="7" max="7" width="46.21875" customWidth="1"/>
    <col min="8" max="8" width="15.6640625" customWidth="1"/>
    <col min="9" max="9" width="18.109375" customWidth="1"/>
    <col min="10" max="10" width="17.44140625" customWidth="1"/>
    <col min="11" max="11" width="28.5546875" customWidth="1"/>
    <col min="13" max="13" width="11.6640625" bestFit="1" customWidth="1"/>
  </cols>
  <sheetData>
    <row r="1" spans="1:13" ht="15.6">
      <c r="A1" s="1"/>
      <c r="B1" s="365"/>
      <c r="C1" s="3"/>
      <c r="D1" s="4"/>
      <c r="E1" s="5"/>
      <c r="F1" s="365"/>
      <c r="G1" s="365"/>
      <c r="H1" s="449" t="s">
        <v>0</v>
      </c>
      <c r="I1" s="449"/>
      <c r="J1" s="449"/>
    </row>
    <row r="2" spans="1:13" ht="15.6">
      <c r="A2" s="6"/>
      <c r="B2" s="366"/>
      <c r="C2" s="8"/>
      <c r="D2" s="9"/>
      <c r="E2" s="10"/>
      <c r="F2" s="366"/>
      <c r="G2" s="11"/>
      <c r="H2" s="450" t="s">
        <v>1</v>
      </c>
      <c r="I2" s="450"/>
      <c r="J2" s="450"/>
      <c r="K2" s="12"/>
    </row>
    <row r="3" spans="1:13" ht="15.6">
      <c r="A3" s="6"/>
      <c r="B3" s="366"/>
      <c r="C3" s="8"/>
      <c r="D3" s="9"/>
      <c r="E3" s="10"/>
      <c r="F3" s="366"/>
      <c r="G3" s="366"/>
      <c r="H3" s="451" t="s">
        <v>2</v>
      </c>
      <c r="I3" s="451"/>
      <c r="J3" s="451"/>
      <c r="K3" s="12"/>
    </row>
    <row r="4" spans="1:13" ht="15.6">
      <c r="A4" s="6"/>
      <c r="B4" s="366"/>
      <c r="C4" s="8"/>
      <c r="D4" s="9"/>
      <c r="E4" s="10"/>
      <c r="F4" s="366"/>
      <c r="G4" s="366"/>
      <c r="H4" s="452" t="s">
        <v>3</v>
      </c>
      <c r="I4" s="452"/>
      <c r="J4" s="452"/>
      <c r="K4" s="12"/>
    </row>
    <row r="5" spans="1:13" ht="15.6">
      <c r="A5" s="6"/>
      <c r="B5" s="366"/>
      <c r="C5" s="8"/>
      <c r="D5" s="9"/>
      <c r="E5" s="10"/>
      <c r="F5" s="366"/>
      <c r="G5" s="6"/>
      <c r="H5" s="366"/>
      <c r="I5" s="366"/>
      <c r="J5" s="13"/>
      <c r="K5" s="12"/>
    </row>
    <row r="6" spans="1:13" ht="91.8" customHeight="1" thickBot="1">
      <c r="A6" s="597" t="s">
        <v>516</v>
      </c>
      <c r="B6" s="597"/>
      <c r="C6" s="597"/>
      <c r="D6" s="597"/>
      <c r="E6" s="597"/>
      <c r="F6" s="597"/>
      <c r="G6" s="597"/>
      <c r="H6" s="597"/>
      <c r="I6" s="597"/>
      <c r="J6" s="597"/>
      <c r="K6" s="597"/>
    </row>
    <row r="7" spans="1:13" ht="35.4" customHeight="1">
      <c r="A7" s="454" t="s">
        <v>4</v>
      </c>
      <c r="B7" s="456" t="s">
        <v>5</v>
      </c>
      <c r="C7" s="458" t="s">
        <v>6</v>
      </c>
      <c r="D7" s="456" t="s">
        <v>7</v>
      </c>
      <c r="E7" s="456"/>
      <c r="F7" s="460" t="s">
        <v>8</v>
      </c>
      <c r="G7" s="456" t="s">
        <v>9</v>
      </c>
      <c r="H7" s="456"/>
      <c r="I7" s="456"/>
      <c r="J7" s="456"/>
      <c r="K7" s="462"/>
    </row>
    <row r="8" spans="1:13" ht="47.4" thickBot="1">
      <c r="A8" s="455"/>
      <c r="B8" s="457"/>
      <c r="C8" s="459"/>
      <c r="D8" s="368" t="s">
        <v>465</v>
      </c>
      <c r="E8" s="15" t="s">
        <v>10</v>
      </c>
      <c r="F8" s="461"/>
      <c r="G8" s="367" t="s">
        <v>11</v>
      </c>
      <c r="H8" s="367" t="s">
        <v>466</v>
      </c>
      <c r="I8" s="367" t="s">
        <v>12</v>
      </c>
      <c r="J8" s="367" t="s">
        <v>13</v>
      </c>
      <c r="K8" s="368" t="s">
        <v>14</v>
      </c>
    </row>
    <row r="9" spans="1:13" s="12" customFormat="1" ht="35.4" customHeight="1">
      <c r="A9" s="463">
        <v>21</v>
      </c>
      <c r="B9" s="465" t="s">
        <v>512</v>
      </c>
      <c r="C9" s="432" t="s">
        <v>15</v>
      </c>
      <c r="D9" s="468">
        <v>2727</v>
      </c>
      <c r="E9" s="468">
        <v>377.15</v>
      </c>
      <c r="F9" s="417">
        <f>E9/D9*100%</f>
        <v>0.1383021635496883</v>
      </c>
      <c r="G9" s="518" t="s">
        <v>373</v>
      </c>
      <c r="H9" s="463">
        <v>10</v>
      </c>
      <c r="I9" s="463">
        <v>2</v>
      </c>
      <c r="J9" s="446">
        <f>I9/H9</f>
        <v>0.2</v>
      </c>
      <c r="K9" s="463" t="s">
        <v>483</v>
      </c>
    </row>
    <row r="10" spans="1:13" s="12" customFormat="1" ht="186" customHeight="1">
      <c r="A10" s="464"/>
      <c r="B10" s="409"/>
      <c r="C10" s="557"/>
      <c r="D10" s="469"/>
      <c r="E10" s="469"/>
      <c r="F10" s="418"/>
      <c r="G10" s="517"/>
      <c r="H10" s="481"/>
      <c r="I10" s="481"/>
      <c r="J10" s="448"/>
      <c r="K10" s="481"/>
    </row>
    <row r="11" spans="1:13" s="12" customFormat="1" ht="31.2">
      <c r="A11" s="464"/>
      <c r="B11" s="409"/>
      <c r="C11" s="209" t="s">
        <v>65</v>
      </c>
      <c r="D11" s="371">
        <v>0</v>
      </c>
      <c r="E11" s="375">
        <f>'[1]Касса на 01.04.'!H27</f>
        <v>0</v>
      </c>
      <c r="F11" s="27">
        <v>0</v>
      </c>
      <c r="G11" s="374" t="s">
        <v>374</v>
      </c>
      <c r="H11" s="370">
        <v>8</v>
      </c>
      <c r="I11" s="370">
        <v>0</v>
      </c>
      <c r="J11" s="369">
        <f>I11/H11</f>
        <v>0</v>
      </c>
      <c r="K11" s="368" t="s">
        <v>483</v>
      </c>
    </row>
    <row r="12" spans="1:13" s="12" customFormat="1" ht="36" customHeight="1">
      <c r="A12" s="481"/>
      <c r="B12" s="373"/>
      <c r="C12" s="329"/>
      <c r="D12" s="371"/>
      <c r="E12" s="375"/>
      <c r="F12" s="27"/>
      <c r="G12" s="374" t="s">
        <v>484</v>
      </c>
      <c r="H12" s="370">
        <v>0</v>
      </c>
      <c r="I12" s="370">
        <v>0</v>
      </c>
      <c r="J12" s="369">
        <v>0</v>
      </c>
      <c r="K12" s="368"/>
    </row>
    <row r="13" spans="1:13" s="12" customFormat="1" ht="15.6">
      <c r="A13" s="368"/>
      <c r="B13" s="561" t="s">
        <v>342</v>
      </c>
      <c r="C13" s="562"/>
      <c r="D13" s="46">
        <v>2727</v>
      </c>
      <c r="E13" s="46">
        <v>377.15</v>
      </c>
      <c r="F13" s="47">
        <f>E13/D13</f>
        <v>0.1383021635496883</v>
      </c>
      <c r="G13" s="372"/>
      <c r="H13" s="368"/>
      <c r="I13" s="368"/>
      <c r="J13" s="368"/>
      <c r="K13" s="368"/>
    </row>
    <row r="14" spans="1:13" ht="15.6">
      <c r="M14" s="230"/>
    </row>
    <row r="15" spans="1:13" ht="102" customHeight="1">
      <c r="A15" s="595" t="s">
        <v>517</v>
      </c>
      <c r="B15" s="596"/>
      <c r="C15" s="596"/>
      <c r="D15" s="596"/>
      <c r="E15" s="596"/>
      <c r="F15" s="596"/>
      <c r="G15" s="596"/>
      <c r="H15" s="596"/>
      <c r="I15" s="596"/>
      <c r="J15" s="596"/>
      <c r="K15" s="596"/>
      <c r="L15" s="596"/>
      <c r="M15" s="596"/>
    </row>
    <row r="16" spans="1:13">
      <c r="E16" s="125"/>
      <c r="M16" s="12"/>
    </row>
    <row r="18" spans="13:13">
      <c r="M18" s="124"/>
    </row>
  </sheetData>
  <mergeCells count="24">
    <mergeCell ref="G7:K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A15:M15"/>
    <mergeCell ref="B13:C13"/>
    <mergeCell ref="F9:F10"/>
    <mergeCell ref="G9:G10"/>
    <mergeCell ref="H9:H10"/>
    <mergeCell ref="I9:I10"/>
    <mergeCell ref="J9:J10"/>
    <mergeCell ref="K9:K10"/>
    <mergeCell ref="A9:A12"/>
    <mergeCell ref="B9:B11"/>
    <mergeCell ref="C9:C10"/>
    <mergeCell ref="D9:D10"/>
    <mergeCell ref="E9:E10"/>
  </mergeCells>
  <pageMargins left="0.59055118110236227" right="0.19685039370078741" top="0.74803149606299213" bottom="0.74803149606299213" header="0.31496062992125984" footer="0.31496062992125984"/>
  <pageSetup paperSize="9" scale="37" fitToHeight="5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Лист1!Область_печати</vt:lpstr>
      <vt:lpstr>Лист4!Область_печати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2023-07-31T10:33:21Z</dcterms:modified>
</cp:coreProperties>
</file>