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дотаций'!$A$1:$Z$50</definedName>
  </definedNames>
  <calcPr calcId="125725"/>
</workbook>
</file>

<file path=xl/calcChain.xml><?xml version="1.0" encoding="utf-8"?>
<calcChain xmlns="http://schemas.openxmlformats.org/spreadsheetml/2006/main">
  <c r="Z46" i="7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0"/>
  <c r="Z11"/>
  <c r="Z12"/>
  <c r="Z13"/>
  <c r="Z14"/>
  <c r="Z15"/>
  <c r="Z16"/>
  <c r="Z17"/>
  <c r="Z18"/>
  <c r="Z9"/>
  <c r="L44" i="8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8"/>
  <c r="K8" s="1"/>
  <c r="L9"/>
  <c r="L10"/>
  <c r="L11"/>
  <c r="L12"/>
  <c r="K12" s="1"/>
  <c r="L13"/>
  <c r="L14"/>
  <c r="L15"/>
  <c r="L16"/>
  <c r="K16" s="1"/>
  <c r="L7"/>
  <c r="K7" s="1"/>
  <c r="K42"/>
  <c r="K44"/>
  <c r="K43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5"/>
  <c r="K14"/>
  <c r="K13"/>
  <c r="K11"/>
  <c r="K10"/>
  <c r="K9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8"/>
  <c r="J9"/>
  <c r="J10"/>
  <c r="J11"/>
  <c r="J12"/>
  <c r="J13"/>
  <c r="J14"/>
  <c r="J15"/>
  <c r="J16"/>
  <c r="J7"/>
  <c r="G7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8"/>
  <c r="I9"/>
  <c r="I10"/>
  <c r="I11"/>
  <c r="I12"/>
  <c r="I13"/>
  <c r="I14"/>
  <c r="I15"/>
  <c r="I16"/>
  <c r="I7"/>
  <c r="V9" i="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0"/>
  <c r="V11"/>
  <c r="V12"/>
  <c r="V13"/>
  <c r="V14"/>
  <c r="V15"/>
  <c r="V16"/>
  <c r="V17"/>
  <c r="V18"/>
  <c r="U47"/>
  <c r="U19"/>
  <c r="U8"/>
  <c r="K6" i="8" l="1"/>
  <c r="K45" s="1"/>
  <c r="N46" i="7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J46" l="1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C7" i="8"/>
  <c r="D7" s="1"/>
  <c r="Y47" i="7" l="1"/>
  <c r="W47"/>
  <c r="X47"/>
  <c r="T19"/>
  <c r="T8"/>
  <c r="T47" s="1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L17" l="1"/>
  <c r="O17" s="1"/>
  <c r="F15" i="8"/>
  <c r="G15" s="1"/>
  <c r="L13" i="7"/>
  <c r="O13" s="1"/>
  <c r="F11" i="8"/>
  <c r="G11" s="1"/>
  <c r="L20" i="7"/>
  <c r="O20" s="1"/>
  <c r="F18" i="8"/>
  <c r="G18" s="1"/>
  <c r="L24" i="7"/>
  <c r="O24" s="1"/>
  <c r="F22" i="8"/>
  <c r="G22" s="1"/>
  <c r="L28" i="7"/>
  <c r="O28" s="1"/>
  <c r="F26" i="8"/>
  <c r="G26" s="1"/>
  <c r="L32" i="7"/>
  <c r="O32" s="1"/>
  <c r="F30" i="8"/>
  <c r="G30" s="1"/>
  <c r="L36" i="7"/>
  <c r="O36" s="1"/>
  <c r="F34" i="8"/>
  <c r="G34" s="1"/>
  <c r="L40" i="7"/>
  <c r="O40" s="1"/>
  <c r="F38" i="8"/>
  <c r="G38" s="1"/>
  <c r="L44" i="7"/>
  <c r="O44" s="1"/>
  <c r="F42" i="8"/>
  <c r="G42" s="1"/>
  <c r="L18" i="7"/>
  <c r="O18" s="1"/>
  <c r="F16" i="8"/>
  <c r="G16" s="1"/>
  <c r="L14" i="7"/>
  <c r="O14" s="1"/>
  <c r="F12" i="8"/>
  <c r="G12" s="1"/>
  <c r="L10" i="7"/>
  <c r="O10" s="1"/>
  <c r="F8" i="8"/>
  <c r="G8" s="1"/>
  <c r="L23" i="7"/>
  <c r="O23" s="1"/>
  <c r="F21" i="8"/>
  <c r="G21" s="1"/>
  <c r="L27" i="7"/>
  <c r="O27" s="1"/>
  <c r="F25" i="8"/>
  <c r="G25" s="1"/>
  <c r="L31" i="7"/>
  <c r="O31" s="1"/>
  <c r="F29" i="8"/>
  <c r="G29" s="1"/>
  <c r="L35" i="7"/>
  <c r="O35" s="1"/>
  <c r="F33" i="8"/>
  <c r="G33" s="1"/>
  <c r="L39" i="7"/>
  <c r="O39" s="1"/>
  <c r="F37" i="8"/>
  <c r="G37" s="1"/>
  <c r="L43" i="7"/>
  <c r="O43" s="1"/>
  <c r="F41" i="8"/>
  <c r="G41" s="1"/>
  <c r="L9" i="7"/>
  <c r="O9" s="1"/>
  <c r="F7" i="8"/>
  <c r="L15" i="7"/>
  <c r="O15" s="1"/>
  <c r="F13" i="8"/>
  <c r="G13" s="1"/>
  <c r="L11" i="7"/>
  <c r="O11" s="1"/>
  <c r="F9" i="8"/>
  <c r="G9" s="1"/>
  <c r="L22" i="7"/>
  <c r="O22" s="1"/>
  <c r="F20" i="8"/>
  <c r="G20" s="1"/>
  <c r="L26" i="7"/>
  <c r="O26" s="1"/>
  <c r="F24" i="8"/>
  <c r="G24" s="1"/>
  <c r="L30" i="7"/>
  <c r="O30" s="1"/>
  <c r="F28" i="8"/>
  <c r="G28" s="1"/>
  <c r="L34" i="7"/>
  <c r="O34" s="1"/>
  <c r="F32" i="8"/>
  <c r="G32" s="1"/>
  <c r="L38" i="7"/>
  <c r="O38" s="1"/>
  <c r="F36" i="8"/>
  <c r="G36" s="1"/>
  <c r="L42" i="7"/>
  <c r="O42" s="1"/>
  <c r="F40" i="8"/>
  <c r="G40" s="1"/>
  <c r="L46" i="7"/>
  <c r="O46" s="1"/>
  <c r="F44" i="8"/>
  <c r="G44" s="1"/>
  <c r="L16" i="7"/>
  <c r="O16" s="1"/>
  <c r="F14" i="8"/>
  <c r="G14" s="1"/>
  <c r="L12" i="7"/>
  <c r="O12" s="1"/>
  <c r="F10" i="8"/>
  <c r="G10" s="1"/>
  <c r="L21" i="7"/>
  <c r="O21" s="1"/>
  <c r="F19" i="8"/>
  <c r="G19" s="1"/>
  <c r="L25" i="7"/>
  <c r="O25" s="1"/>
  <c r="F23" i="8"/>
  <c r="G23" s="1"/>
  <c r="L29" i="7"/>
  <c r="O29" s="1"/>
  <c r="F27" i="8"/>
  <c r="G27" s="1"/>
  <c r="L33" i="7"/>
  <c r="O33" s="1"/>
  <c r="F31" i="8"/>
  <c r="G31" s="1"/>
  <c r="L37" i="7"/>
  <c r="O37" s="1"/>
  <c r="F35" i="8"/>
  <c r="G35" s="1"/>
  <c r="L41" i="7"/>
  <c r="O41" s="1"/>
  <c r="F39" i="8"/>
  <c r="G39" s="1"/>
  <c r="L45" i="7"/>
  <c r="O45" s="1"/>
  <c r="F43" i="8"/>
  <c r="G43" s="1"/>
  <c r="S19" i="7"/>
  <c r="S8"/>
  <c r="S47" l="1"/>
  <c r="E19" l="1"/>
  <c r="F19" s="1"/>
  <c r="D19"/>
  <c r="E8"/>
  <c r="D8"/>
  <c r="P20" l="1"/>
  <c r="P22"/>
  <c r="P26"/>
  <c r="P30"/>
  <c r="P34"/>
  <c r="P38"/>
  <c r="P42"/>
  <c r="P46"/>
  <c r="E47"/>
  <c r="P21"/>
  <c r="P25"/>
  <c r="P29"/>
  <c r="P33"/>
  <c r="P37"/>
  <c r="P41"/>
  <c r="P45"/>
  <c r="P28"/>
  <c r="P32"/>
  <c r="P36"/>
  <c r="P40"/>
  <c r="P44"/>
  <c r="P24"/>
  <c r="P23"/>
  <c r="P27"/>
  <c r="P31"/>
  <c r="P35"/>
  <c r="P39"/>
  <c r="P43"/>
  <c r="P11"/>
  <c r="P15"/>
  <c r="P10"/>
  <c r="P14"/>
  <c r="P18"/>
  <c r="P9"/>
  <c r="P13"/>
  <c r="P17"/>
  <c r="P12"/>
  <c r="P16"/>
  <c r="F8"/>
  <c r="D47"/>
  <c r="F47" l="1"/>
  <c r="Q19"/>
  <c r="Q47" s="1"/>
  <c r="R19"/>
  <c r="Q8"/>
  <c r="R8"/>
  <c r="R47" s="1"/>
  <c r="M8" l="1"/>
  <c r="M19"/>
  <c r="M47" l="1"/>
  <c r="N19"/>
  <c r="N8"/>
  <c r="V8" l="1"/>
  <c r="V19"/>
  <c r="N47"/>
  <c r="V47" l="1"/>
  <c r="O19"/>
  <c r="O8"/>
  <c r="Z19" l="1"/>
  <c r="O47"/>
  <c r="L47" s="1"/>
  <c r="Z8"/>
  <c r="P19"/>
  <c r="P8"/>
  <c r="C18" i="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P47" i="7" l="1"/>
  <c r="Z47"/>
  <c r="B43" i="8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E7" l="1"/>
  <c r="E6" s="1"/>
  <c r="H7"/>
  <c r="H6" s="1"/>
  <c r="H45" s="1"/>
  <c r="B17"/>
  <c r="H17"/>
  <c r="B6"/>
  <c r="E18"/>
  <c r="E17" s="1"/>
  <c r="E45" l="1"/>
  <c r="B45"/>
</calcChain>
</file>

<file path=xl/sharedStrings.xml><?xml version="1.0" encoding="utf-8"?>
<sst xmlns="http://schemas.openxmlformats.org/spreadsheetml/2006/main" count="142" uniqueCount="92">
  <si>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</si>
  <si>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</si>
  <si>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</si>
  <si>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</si>
  <si>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</si>
  <si>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</si>
  <si>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</si>
  <si>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</si>
  <si>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</si>
  <si>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</si>
  <si>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</si>
  <si>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</si>
  <si>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</si>
  <si>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</si>
  <si>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</si>
  <si>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</si>
  <si>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</si>
  <si>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</si>
  <si>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</si>
  <si>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</si>
  <si>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</si>
  <si>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</si>
  <si>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</si>
  <si>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</si>
  <si>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</si>
  <si>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</si>
  <si>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</si>
  <si>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</si>
  <si>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</si>
  <si>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</si>
  <si>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</si>
  <si>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</si>
  <si>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</si>
  <si>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</si>
  <si>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</si>
  <si>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</si>
  <si>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</si>
  <si>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</si>
  <si>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</si>
  <si>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</si>
  <si>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</si>
  <si>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</si>
  <si>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</si>
  <si>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</si>
  <si>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</si>
  <si>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</si>
  <si>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</si>
  <si>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</si>
  <si>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</si>
  <si>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</si>
  <si>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</si>
  <si>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</si>
  <si>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</si>
  <si>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</si>
  <si>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</si>
  <si>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</si>
  <si>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</si>
  <si>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</si>
  <si>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</si>
  <si>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</si>
  <si>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</si>
  <si>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</si>
  <si>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</si>
  <si>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</si>
  <si>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</si>
  <si>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</si>
  <si>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</si>
  <si>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</si>
  <si>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</si>
  <si>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</si>
  <si>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14=13/11мес.*3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</si>
  <si>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</si>
  <si>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</si>
  <si>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</si>
  <si>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</si>
  <si>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</si>
  <si>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</si>
  <si>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</si>
  <si>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</si>
  <si>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</si>
  <si>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4 месяца 2023 года</t>
  </si>
  <si>
    <t>Факторный анализ влияния отдельных показателей на итоговое распределение за 4 месяца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</si>
  <si>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01.05.2023)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</si>
  <si>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01.04.2023)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</si>
  <si>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01.04.2023)</t>
    </r>
  </si>
  <si>
    <t>за март</t>
  </si>
  <si>
    <t>22=15-(17+…+21)</t>
  </si>
  <si>
    <t>Распределение дотаций за апрель за вычетом ранее предоставлен-ных дотаций, тыс. рублей</t>
  </si>
  <si>
    <t>непривлечение кредитов кредитных организаций в апреле 2023 года</t>
  </si>
  <si>
    <t>МО, муниципальный долг которых на 01.05.2023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</si>
  <si>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апреле 2023 года (не применяется если объем долга на 01.05.2023 не превышает его объем по состоянию на начало 2023 года)</t>
  </si>
  <si>
    <t>Распределение дотаций за апрель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</si>
</sst>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G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6" width="14.28515625" style="1" customWidth="1"/>
    <col min="17" max="21" width="12.85546875" style="1" customWidth="1"/>
    <col min="22" max="22" width="13.85546875" style="1" customWidth="1"/>
    <col min="23" max="23" width="18.42578125" style="1" customWidth="1"/>
    <col min="24" max="24" width="18.85546875" style="1" customWidth="1"/>
    <col min="25" max="25" width="21.140625" style="1" customWidth="1"/>
    <col min="26" max="26" width="13.42578125" style="1" customWidth="1"/>
    <col min="27" max="27" width="36.28515625" style="1" bestFit="1" customWidth="1"/>
    <col min="28" max="28" width="13.7109375" style="1" bestFit="1" customWidth="1"/>
    <col min="29" max="29" width="12.5703125" style="1" bestFit="1" customWidth="1"/>
    <col min="30" max="30" width="10.5703125" style="1" bestFit="1" customWidth="1"/>
    <col min="31" max="16384" width="9.140625" style="1"/>
  </cols>
  <sheetData>
    <row r="1" spans="1:33" ht="21.75" customHeight="1">
      <c r="B1" s="60" t="s">
        <v>53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33" ht="15.75">
      <c r="A2" s="35" t="s">
        <v>80</v>
      </c>
    </row>
    <row r="3" spans="1:33" ht="25.5" customHeight="1">
      <c r="A3" s="64" t="s">
        <v>15</v>
      </c>
      <c r="B3" s="76" t="s">
        <v>82</v>
      </c>
      <c r="C3" s="76"/>
      <c r="D3" s="77" t="s">
        <v>83</v>
      </c>
      <c r="E3" s="77"/>
      <c r="F3" s="77"/>
      <c r="G3" s="77"/>
      <c r="H3" s="77" t="s">
        <v>84</v>
      </c>
      <c r="I3" s="77"/>
      <c r="J3" s="77"/>
      <c r="K3" s="77"/>
      <c r="L3" s="75" t="s">
        <v>47</v>
      </c>
      <c r="M3" s="74" t="s">
        <v>57</v>
      </c>
      <c r="N3" s="64" t="s">
        <v>58</v>
      </c>
      <c r="O3" s="64" t="s">
        <v>59</v>
      </c>
      <c r="P3" s="64" t="s">
        <v>60</v>
      </c>
      <c r="Q3" s="65" t="s">
        <v>63</v>
      </c>
      <c r="R3" s="66"/>
      <c r="S3" s="66"/>
      <c r="T3" s="66"/>
      <c r="U3" s="67"/>
      <c r="V3" s="64" t="s">
        <v>87</v>
      </c>
      <c r="W3" s="71" t="s">
        <v>56</v>
      </c>
      <c r="X3" s="72"/>
      <c r="Y3" s="73"/>
      <c r="Z3" s="64" t="s">
        <v>91</v>
      </c>
    </row>
    <row r="4" spans="1:33" ht="36" customHeight="1">
      <c r="A4" s="64"/>
      <c r="B4" s="76"/>
      <c r="C4" s="76"/>
      <c r="D4" s="77"/>
      <c r="E4" s="77"/>
      <c r="F4" s="77"/>
      <c r="G4" s="77"/>
      <c r="H4" s="77"/>
      <c r="I4" s="77"/>
      <c r="J4" s="77"/>
      <c r="K4" s="77"/>
      <c r="L4" s="75"/>
      <c r="M4" s="74"/>
      <c r="N4" s="64"/>
      <c r="O4" s="64"/>
      <c r="P4" s="64"/>
      <c r="Q4" s="68"/>
      <c r="R4" s="69"/>
      <c r="S4" s="69"/>
      <c r="T4" s="69"/>
      <c r="U4" s="70"/>
      <c r="V4" s="64"/>
      <c r="W4" s="63" t="s">
        <v>88</v>
      </c>
      <c r="X4" s="63"/>
      <c r="Y4" s="63" t="s">
        <v>90</v>
      </c>
      <c r="Z4" s="64"/>
    </row>
    <row r="5" spans="1:33" ht="87" customHeight="1">
      <c r="A5" s="64"/>
      <c r="B5" s="76"/>
      <c r="C5" s="76"/>
      <c r="D5" s="77"/>
      <c r="E5" s="77"/>
      <c r="F5" s="77"/>
      <c r="G5" s="77"/>
      <c r="H5" s="77"/>
      <c r="I5" s="77"/>
      <c r="J5" s="77"/>
      <c r="K5" s="77"/>
      <c r="L5" s="75"/>
      <c r="M5" s="74"/>
      <c r="N5" s="64"/>
      <c r="O5" s="64"/>
      <c r="P5" s="64"/>
      <c r="Q5" s="64" t="s">
        <v>62</v>
      </c>
      <c r="R5" s="64" t="s">
        <v>64</v>
      </c>
      <c r="S5" s="64" t="s">
        <v>73</v>
      </c>
      <c r="T5" s="64" t="s">
        <v>74</v>
      </c>
      <c r="U5" s="64" t="s">
        <v>85</v>
      </c>
      <c r="V5" s="64"/>
      <c r="W5" s="63" t="s">
        <v>61</v>
      </c>
      <c r="X5" s="63" t="s">
        <v>89</v>
      </c>
      <c r="Y5" s="63"/>
      <c r="Z5" s="64"/>
    </row>
    <row r="6" spans="1:33" ht="32.25" customHeight="1">
      <c r="A6" s="64"/>
      <c r="B6" s="58" t="s">
        <v>48</v>
      </c>
      <c r="C6" s="58" t="s">
        <v>16</v>
      </c>
      <c r="D6" s="59" t="s">
        <v>65</v>
      </c>
      <c r="E6" s="59" t="s">
        <v>66</v>
      </c>
      <c r="F6" s="59" t="s">
        <v>67</v>
      </c>
      <c r="G6" s="59" t="s">
        <v>16</v>
      </c>
      <c r="H6" s="59" t="s">
        <v>65</v>
      </c>
      <c r="I6" s="59" t="s">
        <v>66</v>
      </c>
      <c r="J6" s="59" t="s">
        <v>67</v>
      </c>
      <c r="K6" s="59" t="s">
        <v>16</v>
      </c>
      <c r="L6" s="75"/>
      <c r="M6" s="74"/>
      <c r="N6" s="64"/>
      <c r="O6" s="64"/>
      <c r="P6" s="64"/>
      <c r="Q6" s="64"/>
      <c r="R6" s="64"/>
      <c r="S6" s="64"/>
      <c r="T6" s="64"/>
      <c r="U6" s="64"/>
      <c r="V6" s="64"/>
      <c r="W6" s="63"/>
      <c r="X6" s="63"/>
      <c r="Y6" s="63"/>
      <c r="Z6" s="64"/>
    </row>
    <row r="7" spans="1:3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70</v>
      </c>
      <c r="O7" s="13" t="s">
        <v>71</v>
      </c>
      <c r="P7" s="13" t="s">
        <v>72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54" t="s">
        <v>86</v>
      </c>
      <c r="W7" s="13">
        <v>23</v>
      </c>
      <c r="X7" s="13">
        <v>24</v>
      </c>
      <c r="Y7" s="13">
        <v>25</v>
      </c>
      <c r="Z7" s="13">
        <v>26</v>
      </c>
      <c r="AA7" s="1"/>
      <c r="AB7" s="1"/>
      <c r="AC7" s="1"/>
      <c r="AD7" s="1"/>
      <c r="AE7" s="1"/>
      <c r="AF7" s="1"/>
      <c r="AG7" s="1"/>
    </row>
    <row r="8" spans="1:33" s="3" customFormat="1" ht="32.85" customHeight="1">
      <c r="A8" s="20" t="s">
        <v>49</v>
      </c>
      <c r="B8" s="9"/>
      <c r="C8" s="9"/>
      <c r="D8" s="18">
        <f>SUM(D9:D18)</f>
        <v>452514</v>
      </c>
      <c r="E8" s="18">
        <f>SUM(E9:E18)</f>
        <v>433239.40000000008</v>
      </c>
      <c r="F8" s="50">
        <f>IF(E8/D8&gt;1.2,IF((E8/D8-1.2)*0.1+1.2&gt;1.3,1.3,(E8/D8-1.2)*0.1+1.2),E8/D8)</f>
        <v>0.95740551673539398</v>
      </c>
      <c r="G8" s="9"/>
      <c r="H8" s="9"/>
      <c r="I8" s="9"/>
      <c r="J8" s="9"/>
      <c r="K8" s="9"/>
      <c r="L8" s="10"/>
      <c r="M8" s="46">
        <f>SUM(M9:M18)</f>
        <v>1627322</v>
      </c>
      <c r="N8" s="18">
        <f>SUM(N9:N18)</f>
        <v>591753.50000000012</v>
      </c>
      <c r="O8" s="18">
        <f>SUM(O9:O18)</f>
        <v>617152.6</v>
      </c>
      <c r="P8" s="18">
        <f>SUM(P9:P18)</f>
        <v>25399.099999999977</v>
      </c>
      <c r="Q8" s="18">
        <f t="shared" ref="Q8:V8" si="0">SUM(Q9:Q18)</f>
        <v>143262.10000000003</v>
      </c>
      <c r="R8" s="18">
        <f t="shared" si="0"/>
        <v>202244.4</v>
      </c>
      <c r="S8" s="18">
        <f t="shared" si="0"/>
        <v>51327.799999999996</v>
      </c>
      <c r="T8" s="18">
        <f t="shared" si="0"/>
        <v>0</v>
      </c>
      <c r="U8" s="18">
        <f t="shared" si="0"/>
        <v>48808.9</v>
      </c>
      <c r="V8" s="18">
        <f t="shared" si="0"/>
        <v>171509.40000000005</v>
      </c>
      <c r="W8" s="18"/>
      <c r="X8" s="18"/>
      <c r="Y8" s="18"/>
      <c r="Z8" s="18">
        <f>SUM(Z9:Z18)</f>
        <v>167958.30000000005</v>
      </c>
      <c r="AA8" s="1"/>
      <c r="AB8" s="1"/>
      <c r="AC8" s="1"/>
      <c r="AD8" s="1"/>
      <c r="AE8" s="1"/>
      <c r="AF8" s="1"/>
      <c r="AG8" s="1"/>
    </row>
    <row r="9" spans="1:33" s="2" customFormat="1" ht="16.5" customHeight="1">
      <c r="A9" s="5" t="s">
        <v>5</v>
      </c>
      <c r="B9" s="4">
        <v>1</v>
      </c>
      <c r="C9" s="4">
        <v>10</v>
      </c>
      <c r="D9" s="51">
        <v>239030</v>
      </c>
      <c r="E9" s="51">
        <v>226815</v>
      </c>
      <c r="F9" s="52">
        <f>IF(G9=0,0,IF(D9=0,1,IF(E9&lt;0,0,IF(E9/D9&gt;1.2,IF((E9/D9-1.2)*0.1+1.2&gt;1.3,1.3,(E9/D9-1.2)*0.1+1.2),E9/D9))))</f>
        <v>0.94889762791281429</v>
      </c>
      <c r="G9" s="4">
        <v>15</v>
      </c>
      <c r="H9" s="4">
        <v>86</v>
      </c>
      <c r="I9" s="4">
        <v>82.8</v>
      </c>
      <c r="J9" s="52">
        <f>IF(K9=0,0,IF(H9=0,1,IF(I9&lt;0,0,IF(I9/H9&gt;1.2,IF((I9/H9-1.2)*0.1+1.2&gt;1.3,1.3,(I9/H9-1.2)*0.1+1.2),I9/H9))))</f>
        <v>0.96279069767441861</v>
      </c>
      <c r="K9" s="4">
        <v>20</v>
      </c>
      <c r="L9" s="24">
        <f>(B9*C9+F9*G9+J9*K9)/(C9+G9+K9)</f>
        <v>0.96642840827067966</v>
      </c>
      <c r="M9" s="47">
        <v>406152</v>
      </c>
      <c r="N9" s="19">
        <f>ROUND(M9/11*4,1)</f>
        <v>147691.6</v>
      </c>
      <c r="O9" s="19">
        <f>ROUND(L9*N9,1)</f>
        <v>142733.4</v>
      </c>
      <c r="P9" s="19">
        <f>O9-N9</f>
        <v>-4958.2000000000116</v>
      </c>
      <c r="Q9" s="19">
        <v>36922.9</v>
      </c>
      <c r="R9" s="19">
        <v>81230.399999999994</v>
      </c>
      <c r="S9" s="19">
        <v>0</v>
      </c>
      <c r="T9" s="19"/>
      <c r="U9" s="19">
        <v>0</v>
      </c>
      <c r="V9" s="19">
        <f>ROUND(O9-SUM(Q9:U9),1)</f>
        <v>24580.1</v>
      </c>
      <c r="W9" s="43"/>
      <c r="X9" s="43"/>
      <c r="Y9" s="44"/>
      <c r="Z9" s="19">
        <f>IF(OR(W9="+",X9="+",Y9="+"),0,IF(V9&lt;0,0,V9))</f>
        <v>24580.1</v>
      </c>
      <c r="AA9" s="1"/>
      <c r="AB9" s="1"/>
      <c r="AC9" s="1"/>
      <c r="AD9" s="36"/>
      <c r="AE9" s="36"/>
      <c r="AF9" s="1"/>
      <c r="AG9" s="1"/>
    </row>
    <row r="10" spans="1:33" s="2" customFormat="1" ht="17.100000000000001" customHeight="1">
      <c r="A10" s="5" t="s">
        <v>6</v>
      </c>
      <c r="B10" s="4">
        <v>1</v>
      </c>
      <c r="C10" s="4">
        <v>10</v>
      </c>
      <c r="D10" s="51">
        <v>108910</v>
      </c>
      <c r="E10" s="51">
        <v>106739.2</v>
      </c>
      <c r="F10" s="52">
        <f t="shared" ref="F10:F45" si="1">IF(G10=0,0,IF(D10=0,1,IF(E10&lt;0,0,IF(E10/D10&gt;1.2,IF((E10/D10-1.2)*0.1+1.2&gt;1.3,1.3,(E10/D10-1.2)*0.1+1.2),E10/D10))))</f>
        <v>0.98006794601046732</v>
      </c>
      <c r="G10" s="4">
        <v>15</v>
      </c>
      <c r="H10" s="4">
        <v>86</v>
      </c>
      <c r="I10" s="4">
        <v>153.5</v>
      </c>
      <c r="J10" s="52">
        <f t="shared" ref="J10:J46" si="2">IF(K10=0,0,IF(H10=0,1,IF(I10&lt;0,0,IF(I10/H10&gt;1.2,IF((I10/H10-1.2)*0.1+1.2&gt;1.3,1.3,(I10/H10-1.2)*0.1+1.2),I10/H10))))</f>
        <v>1.2584883720930233</v>
      </c>
      <c r="K10" s="4">
        <v>20</v>
      </c>
      <c r="L10" s="24">
        <f t="shared" ref="L10:L45" si="3">(B10*C10+F10*G10+J10*K10)/(C10+G10+K10)</f>
        <v>1.1082397029337216</v>
      </c>
      <c r="M10" s="47">
        <v>614455</v>
      </c>
      <c r="N10" s="19">
        <f t="shared" ref="N10:N18" si="4">ROUND(M10/11*4,1)</f>
        <v>223438.2</v>
      </c>
      <c r="O10" s="19">
        <f t="shared" ref="O10:O46" si="5">ROUND(L10*N10,1)</f>
        <v>247623.1</v>
      </c>
      <c r="P10" s="19">
        <f t="shared" ref="P10:P45" si="6">O10-N10</f>
        <v>24184.899999999994</v>
      </c>
      <c r="Q10" s="19">
        <v>51642.7</v>
      </c>
      <c r="R10" s="19">
        <v>113614</v>
      </c>
      <c r="S10" s="19">
        <v>0</v>
      </c>
      <c r="T10" s="19"/>
      <c r="U10" s="19">
        <v>317.8</v>
      </c>
      <c r="V10" s="19">
        <f t="shared" ref="V10:V45" si="7">ROUND(O10-SUM(Q10:U10),1)</f>
        <v>82048.600000000006</v>
      </c>
      <c r="W10" s="43"/>
      <c r="X10" s="43"/>
      <c r="Y10" s="44"/>
      <c r="Z10" s="19">
        <f t="shared" ref="Z10:Z46" si="8">IF(OR(W10="+",X10="+",Y10="+"),0,IF(V10&lt;0,0,V10))</f>
        <v>82048.600000000006</v>
      </c>
      <c r="AA10" s="1"/>
      <c r="AB10" s="1"/>
      <c r="AC10" s="1"/>
      <c r="AD10" s="36"/>
      <c r="AE10" s="36"/>
      <c r="AF10" s="1"/>
      <c r="AG10" s="1"/>
    </row>
    <row r="11" spans="1:33" s="2" customFormat="1" ht="17.100000000000001" customHeight="1">
      <c r="A11" s="5" t="s">
        <v>7</v>
      </c>
      <c r="B11" s="4">
        <v>1</v>
      </c>
      <c r="C11" s="4">
        <v>10</v>
      </c>
      <c r="D11" s="51">
        <v>33048</v>
      </c>
      <c r="E11" s="51">
        <v>31781.599999999999</v>
      </c>
      <c r="F11" s="52">
        <f t="shared" si="1"/>
        <v>0.96167998063422899</v>
      </c>
      <c r="G11" s="4">
        <v>15</v>
      </c>
      <c r="H11" s="4">
        <v>86</v>
      </c>
      <c r="I11" s="4">
        <v>126.1</v>
      </c>
      <c r="J11" s="52">
        <f t="shared" si="2"/>
        <v>1.2266279069767441</v>
      </c>
      <c r="K11" s="4">
        <v>20</v>
      </c>
      <c r="L11" s="24">
        <f t="shared" si="3"/>
        <v>1.087950174423296</v>
      </c>
      <c r="M11" s="47">
        <v>173185</v>
      </c>
      <c r="N11" s="19">
        <f t="shared" si="4"/>
        <v>62976.4</v>
      </c>
      <c r="O11" s="19">
        <f t="shared" si="5"/>
        <v>68515.199999999997</v>
      </c>
      <c r="P11" s="19">
        <f t="shared" si="6"/>
        <v>5538.7999999999956</v>
      </c>
      <c r="Q11" s="19">
        <v>15744.1</v>
      </c>
      <c r="R11" s="19"/>
      <c r="S11" s="19">
        <v>15744.1</v>
      </c>
      <c r="T11" s="19"/>
      <c r="U11" s="19">
        <v>14658.1</v>
      </c>
      <c r="V11" s="19">
        <f t="shared" si="7"/>
        <v>22368.9</v>
      </c>
      <c r="W11" s="43"/>
      <c r="X11" s="43"/>
      <c r="Y11" s="44"/>
      <c r="Z11" s="19">
        <f t="shared" si="8"/>
        <v>22368.9</v>
      </c>
      <c r="AA11" s="1"/>
      <c r="AB11" s="1"/>
      <c r="AC11" s="1"/>
      <c r="AD11" s="36"/>
      <c r="AE11" s="36"/>
      <c r="AF11" s="1"/>
      <c r="AG11" s="1"/>
    </row>
    <row r="12" spans="1:33" s="2" customFormat="1" ht="17.100000000000001" customHeight="1">
      <c r="A12" s="5" t="s">
        <v>8</v>
      </c>
      <c r="B12" s="4">
        <v>1</v>
      </c>
      <c r="C12" s="4">
        <v>10</v>
      </c>
      <c r="D12" s="51">
        <v>20219</v>
      </c>
      <c r="E12" s="51">
        <v>18999.400000000001</v>
      </c>
      <c r="F12" s="52">
        <f t="shared" si="1"/>
        <v>0.93968049854097635</v>
      </c>
      <c r="G12" s="4">
        <v>15</v>
      </c>
      <c r="H12" s="4">
        <v>130</v>
      </c>
      <c r="I12" s="4">
        <v>147.6</v>
      </c>
      <c r="J12" s="52">
        <f t="shared" si="2"/>
        <v>1.1353846153846154</v>
      </c>
      <c r="K12" s="4">
        <v>20</v>
      </c>
      <c r="L12" s="24">
        <f t="shared" si="3"/>
        <v>1.0400644396845991</v>
      </c>
      <c r="M12" s="47">
        <v>91189</v>
      </c>
      <c r="N12" s="19">
        <f t="shared" si="4"/>
        <v>33159.599999999999</v>
      </c>
      <c r="O12" s="19">
        <f t="shared" si="5"/>
        <v>34488.1</v>
      </c>
      <c r="P12" s="19">
        <f t="shared" si="6"/>
        <v>1328.5</v>
      </c>
      <c r="Q12" s="19">
        <v>7847.2</v>
      </c>
      <c r="R12" s="19"/>
      <c r="S12" s="19">
        <v>7847.2</v>
      </c>
      <c r="T12" s="19"/>
      <c r="U12" s="19">
        <v>8275.2000000000007</v>
      </c>
      <c r="V12" s="19">
        <f t="shared" si="7"/>
        <v>10518.5</v>
      </c>
      <c r="W12" s="43"/>
      <c r="X12" s="43"/>
      <c r="Y12" s="44"/>
      <c r="Z12" s="19">
        <f t="shared" si="8"/>
        <v>10518.5</v>
      </c>
      <c r="AA12" s="1"/>
      <c r="AB12" s="1"/>
      <c r="AC12" s="1"/>
      <c r="AD12" s="36"/>
      <c r="AE12" s="36"/>
      <c r="AF12" s="1"/>
      <c r="AG12" s="1"/>
    </row>
    <row r="13" spans="1:33" s="2" customFormat="1" ht="17.100000000000001" customHeight="1">
      <c r="A13" s="5" t="s">
        <v>9</v>
      </c>
      <c r="B13" s="4">
        <v>1</v>
      </c>
      <c r="C13" s="4">
        <v>10</v>
      </c>
      <c r="D13" s="51">
        <v>10638</v>
      </c>
      <c r="E13" s="51">
        <v>10711.7</v>
      </c>
      <c r="F13" s="52">
        <f t="shared" si="1"/>
        <v>1.0069279939838316</v>
      </c>
      <c r="G13" s="4">
        <v>15</v>
      </c>
      <c r="H13" s="4">
        <v>86</v>
      </c>
      <c r="I13" s="4">
        <v>89.3</v>
      </c>
      <c r="J13" s="52">
        <f t="shared" si="2"/>
        <v>1.0383720930232558</v>
      </c>
      <c r="K13" s="4">
        <v>20</v>
      </c>
      <c r="L13" s="24">
        <f t="shared" si="3"/>
        <v>1.0193635948938353</v>
      </c>
      <c r="M13" s="47">
        <v>78766</v>
      </c>
      <c r="N13" s="19">
        <f t="shared" si="4"/>
        <v>28642.2</v>
      </c>
      <c r="O13" s="19">
        <f t="shared" si="5"/>
        <v>29196.799999999999</v>
      </c>
      <c r="P13" s="19">
        <f t="shared" si="6"/>
        <v>554.59999999999854</v>
      </c>
      <c r="Q13" s="19">
        <v>7160.5</v>
      </c>
      <c r="R13" s="19"/>
      <c r="S13" s="19">
        <v>7160.6</v>
      </c>
      <c r="T13" s="19"/>
      <c r="U13" s="19">
        <v>7249.8</v>
      </c>
      <c r="V13" s="19">
        <f t="shared" si="7"/>
        <v>7625.9</v>
      </c>
      <c r="W13" s="43"/>
      <c r="X13" s="43"/>
      <c r="Y13" s="44"/>
      <c r="Z13" s="19">
        <f t="shared" si="8"/>
        <v>7625.9</v>
      </c>
      <c r="AA13" s="1"/>
      <c r="AB13" s="1"/>
      <c r="AC13" s="1"/>
      <c r="AD13" s="36"/>
      <c r="AE13" s="36"/>
      <c r="AF13" s="1"/>
      <c r="AG13" s="1"/>
    </row>
    <row r="14" spans="1:33" s="2" customFormat="1" ht="17.100000000000001" customHeight="1">
      <c r="A14" s="5" t="s">
        <v>10</v>
      </c>
      <c r="B14" s="4">
        <v>1</v>
      </c>
      <c r="C14" s="4">
        <v>10</v>
      </c>
      <c r="D14" s="51">
        <v>9954</v>
      </c>
      <c r="E14" s="51">
        <v>9664.1999999999989</v>
      </c>
      <c r="F14" s="52">
        <f t="shared" si="1"/>
        <v>0.97088607594936693</v>
      </c>
      <c r="G14" s="4">
        <v>15</v>
      </c>
      <c r="H14" s="4">
        <v>86</v>
      </c>
      <c r="I14" s="4">
        <v>82.4</v>
      </c>
      <c r="J14" s="52">
        <f t="shared" si="2"/>
        <v>0.95813953488372094</v>
      </c>
      <c r="K14" s="4">
        <v>20</v>
      </c>
      <c r="L14" s="24">
        <f t="shared" si="3"/>
        <v>0.97169070748699826</v>
      </c>
      <c r="M14" s="47">
        <v>45600</v>
      </c>
      <c r="N14" s="19">
        <f t="shared" si="4"/>
        <v>16581.8</v>
      </c>
      <c r="O14" s="19">
        <f t="shared" si="5"/>
        <v>16112.4</v>
      </c>
      <c r="P14" s="19">
        <f t="shared" si="6"/>
        <v>-469.39999999999964</v>
      </c>
      <c r="Q14" s="19">
        <v>4128.7</v>
      </c>
      <c r="R14" s="19"/>
      <c r="S14" s="19">
        <v>4162.2</v>
      </c>
      <c r="T14" s="19"/>
      <c r="U14" s="19">
        <v>3928.3</v>
      </c>
      <c r="V14" s="19">
        <f t="shared" si="7"/>
        <v>3893.2</v>
      </c>
      <c r="W14" s="43"/>
      <c r="X14" s="43"/>
      <c r="Y14" s="44"/>
      <c r="Z14" s="19">
        <f t="shared" si="8"/>
        <v>3893.2</v>
      </c>
      <c r="AA14" s="1"/>
      <c r="AB14" s="1"/>
      <c r="AC14" s="1"/>
      <c r="AD14" s="36"/>
      <c r="AE14" s="36"/>
      <c r="AF14" s="1"/>
    </row>
    <row r="15" spans="1:33" s="2" customFormat="1" ht="16.5" customHeight="1">
      <c r="A15" s="5" t="s">
        <v>11</v>
      </c>
      <c r="B15" s="4">
        <v>1</v>
      </c>
      <c r="C15" s="4">
        <v>10</v>
      </c>
      <c r="D15" s="51">
        <v>10314</v>
      </c>
      <c r="E15" s="51">
        <v>9664.2000000000007</v>
      </c>
      <c r="F15" s="52">
        <f t="shared" si="1"/>
        <v>0.93699825479930199</v>
      </c>
      <c r="G15" s="4">
        <v>15</v>
      </c>
      <c r="H15" s="4">
        <v>86</v>
      </c>
      <c r="I15" s="4">
        <v>124.2</v>
      </c>
      <c r="J15" s="52">
        <f t="shared" si="2"/>
        <v>1.2244186046511627</v>
      </c>
      <c r="K15" s="4">
        <v>20</v>
      </c>
      <c r="L15" s="24">
        <f t="shared" si="3"/>
        <v>1.0787410203336174</v>
      </c>
      <c r="M15" s="47">
        <v>65915</v>
      </c>
      <c r="N15" s="19">
        <f t="shared" si="4"/>
        <v>23969.1</v>
      </c>
      <c r="O15" s="19">
        <f t="shared" si="5"/>
        <v>25856.5</v>
      </c>
      <c r="P15" s="19">
        <f t="shared" si="6"/>
        <v>1887.4000000000015</v>
      </c>
      <c r="Q15" s="19">
        <v>5992.3</v>
      </c>
      <c r="R15" s="19"/>
      <c r="S15" s="19">
        <v>5992.2</v>
      </c>
      <c r="T15" s="19"/>
      <c r="U15" s="19">
        <v>5312.8</v>
      </c>
      <c r="V15" s="19">
        <f t="shared" si="7"/>
        <v>8559.2000000000007</v>
      </c>
      <c r="W15" s="43"/>
      <c r="X15" s="43"/>
      <c r="Y15" s="44"/>
      <c r="Z15" s="19">
        <f t="shared" si="8"/>
        <v>8559.2000000000007</v>
      </c>
      <c r="AA15" s="1"/>
      <c r="AB15" s="1"/>
      <c r="AC15" s="1"/>
      <c r="AD15" s="36"/>
      <c r="AE15" s="36"/>
      <c r="AF15" s="1"/>
    </row>
    <row r="16" spans="1:33" s="2" customFormat="1" ht="17.100000000000001" customHeight="1">
      <c r="A16" s="34" t="s">
        <v>12</v>
      </c>
      <c r="B16" s="4">
        <v>1</v>
      </c>
      <c r="C16" s="4">
        <v>10</v>
      </c>
      <c r="D16" s="51">
        <v>3585</v>
      </c>
      <c r="E16" s="51">
        <v>3406.9</v>
      </c>
      <c r="F16" s="52">
        <f t="shared" si="1"/>
        <v>0.95032078103207818</v>
      </c>
      <c r="G16" s="4">
        <v>15</v>
      </c>
      <c r="H16" s="4">
        <v>138</v>
      </c>
      <c r="I16" s="4">
        <v>137.80000000000001</v>
      </c>
      <c r="J16" s="52">
        <f t="shared" si="2"/>
        <v>0.99855072463768124</v>
      </c>
      <c r="K16" s="4">
        <v>20</v>
      </c>
      <c r="L16" s="24">
        <f t="shared" si="3"/>
        <v>0.98279613796077336</v>
      </c>
      <c r="M16" s="47">
        <v>47129</v>
      </c>
      <c r="N16" s="19">
        <f t="shared" si="4"/>
        <v>17137.8</v>
      </c>
      <c r="O16" s="19">
        <f t="shared" si="5"/>
        <v>16843</v>
      </c>
      <c r="P16" s="19">
        <f t="shared" si="6"/>
        <v>-294.79999999999927</v>
      </c>
      <c r="Q16" s="19">
        <v>4284.5</v>
      </c>
      <c r="R16" s="19"/>
      <c r="S16" s="19">
        <v>4284.3999999999996</v>
      </c>
      <c r="T16" s="19"/>
      <c r="U16" s="19">
        <v>3901.4</v>
      </c>
      <c r="V16" s="19">
        <f t="shared" si="7"/>
        <v>4372.7</v>
      </c>
      <c r="W16" s="43"/>
      <c r="X16" s="43"/>
      <c r="Y16" s="44"/>
      <c r="Z16" s="19">
        <f t="shared" si="8"/>
        <v>4372.7</v>
      </c>
      <c r="AA16" s="1"/>
      <c r="AB16" s="1"/>
      <c r="AC16" s="1"/>
      <c r="AD16" s="36"/>
      <c r="AE16" s="36"/>
      <c r="AF16" s="1"/>
    </row>
    <row r="17" spans="1:33" s="2" customFormat="1" ht="17.100000000000001" customHeight="1">
      <c r="A17" s="5" t="s">
        <v>13</v>
      </c>
      <c r="B17" s="4">
        <v>1</v>
      </c>
      <c r="C17" s="4">
        <v>10</v>
      </c>
      <c r="D17" s="51">
        <v>11855</v>
      </c>
      <c r="E17" s="51">
        <v>10812.3</v>
      </c>
      <c r="F17" s="52">
        <f t="shared" si="1"/>
        <v>0.91204555040067481</v>
      </c>
      <c r="G17" s="4">
        <v>15</v>
      </c>
      <c r="H17" s="4">
        <v>86</v>
      </c>
      <c r="I17" s="4">
        <v>67.099999999999994</v>
      </c>
      <c r="J17" s="52">
        <f t="shared" si="2"/>
        <v>0.78023255813953485</v>
      </c>
      <c r="K17" s="4">
        <v>20</v>
      </c>
      <c r="L17" s="24">
        <f t="shared" si="3"/>
        <v>0.87300743152890703</v>
      </c>
      <c r="M17" s="47">
        <v>67508</v>
      </c>
      <c r="N17" s="19">
        <f t="shared" si="4"/>
        <v>24548.400000000001</v>
      </c>
      <c r="O17" s="19">
        <f t="shared" si="5"/>
        <v>21430.9</v>
      </c>
      <c r="P17" s="19">
        <f t="shared" si="6"/>
        <v>-3117.5</v>
      </c>
      <c r="Q17" s="19">
        <v>6137.1</v>
      </c>
      <c r="R17" s="19"/>
      <c r="S17" s="19">
        <v>6137.1</v>
      </c>
      <c r="T17" s="19"/>
      <c r="U17" s="19">
        <v>5165.5</v>
      </c>
      <c r="V17" s="19">
        <f t="shared" si="7"/>
        <v>3991.2</v>
      </c>
      <c r="W17" s="43"/>
      <c r="X17" s="43"/>
      <c r="Y17" s="44"/>
      <c r="Z17" s="19">
        <f t="shared" si="8"/>
        <v>3991.2</v>
      </c>
      <c r="AA17" s="1"/>
      <c r="AB17" s="1"/>
      <c r="AC17" s="1"/>
      <c r="AD17" s="36"/>
      <c r="AE17" s="36"/>
      <c r="AF17" s="1"/>
    </row>
    <row r="18" spans="1:33" s="2" customFormat="1" ht="17.100000000000001" customHeight="1">
      <c r="A18" s="5" t="s">
        <v>14</v>
      </c>
      <c r="B18" s="4">
        <v>1</v>
      </c>
      <c r="C18" s="4">
        <v>10</v>
      </c>
      <c r="D18" s="51">
        <v>4961</v>
      </c>
      <c r="E18" s="51">
        <v>4644.8999999999996</v>
      </c>
      <c r="F18" s="52">
        <f t="shared" si="1"/>
        <v>0.93628300745817372</v>
      </c>
      <c r="G18" s="4">
        <v>15</v>
      </c>
      <c r="H18" s="4">
        <v>86</v>
      </c>
      <c r="I18" s="4">
        <v>100.7</v>
      </c>
      <c r="J18" s="52">
        <f t="shared" si="2"/>
        <v>1.1709302325581397</v>
      </c>
      <c r="K18" s="4">
        <v>20</v>
      </c>
      <c r="L18" s="24">
        <f t="shared" si="3"/>
        <v>1.05472999473412</v>
      </c>
      <c r="M18" s="47">
        <v>37423</v>
      </c>
      <c r="N18" s="19">
        <f t="shared" si="4"/>
        <v>13608.4</v>
      </c>
      <c r="O18" s="19">
        <f t="shared" si="5"/>
        <v>14353.2</v>
      </c>
      <c r="P18" s="19">
        <f t="shared" si="6"/>
        <v>744.80000000000109</v>
      </c>
      <c r="Q18" s="19">
        <v>3402.1</v>
      </c>
      <c r="R18" s="19">
        <v>7400</v>
      </c>
      <c r="S18" s="19">
        <v>0</v>
      </c>
      <c r="T18" s="19"/>
      <c r="U18" s="19">
        <v>0</v>
      </c>
      <c r="V18" s="19">
        <f t="shared" si="7"/>
        <v>3551.1</v>
      </c>
      <c r="W18" s="43"/>
      <c r="X18" s="43"/>
      <c r="Y18" s="44" t="s">
        <v>51</v>
      </c>
      <c r="Z18" s="19">
        <f t="shared" si="8"/>
        <v>0</v>
      </c>
      <c r="AA18" s="1"/>
      <c r="AB18" s="1"/>
      <c r="AC18" s="1"/>
      <c r="AD18" s="36"/>
      <c r="AE18" s="36"/>
      <c r="AF18" s="1"/>
    </row>
    <row r="19" spans="1:33" s="2" customFormat="1" ht="17.100000000000001" customHeight="1">
      <c r="A19" s="7" t="s">
        <v>17</v>
      </c>
      <c r="B19" s="9"/>
      <c r="C19" s="9"/>
      <c r="D19" s="18">
        <f>SUM(D20:D46)</f>
        <v>94003</v>
      </c>
      <c r="E19" s="18">
        <f>SUM(E20:E46)</f>
        <v>88973.000000000015</v>
      </c>
      <c r="F19" s="50">
        <f>IF(E19/D19&gt;1.2,IF((E19/D19-1.2)*0.1+1.2&gt;1.3,1.3,(E19/D19-1.2)*0.1+1.2),E19/D19)</f>
        <v>0.94649106943395434</v>
      </c>
      <c r="G19" s="9"/>
      <c r="H19" s="9"/>
      <c r="I19" s="9"/>
      <c r="J19" s="9"/>
      <c r="K19" s="9"/>
      <c r="L19" s="10"/>
      <c r="M19" s="46">
        <f>SUM(M20:M46)</f>
        <v>1287928</v>
      </c>
      <c r="N19" s="18">
        <f>SUM(N20:N46)</f>
        <v>468337.50000000012</v>
      </c>
      <c r="O19" s="18">
        <f>SUM(O20:O46)</f>
        <v>485233.79999999993</v>
      </c>
      <c r="P19" s="18">
        <f>SUM(P20:P46)</f>
        <v>16896.299999999988</v>
      </c>
      <c r="Q19" s="18">
        <f t="shared" ref="Q19:V19" si="9">SUM(Q20:Q46)</f>
        <v>110482.39999999997</v>
      </c>
      <c r="R19" s="18">
        <f t="shared" si="9"/>
        <v>11376.8</v>
      </c>
      <c r="S19" s="18">
        <f t="shared" si="9"/>
        <v>103282.69999999998</v>
      </c>
      <c r="T19" s="18">
        <f t="shared" si="9"/>
        <v>5925</v>
      </c>
      <c r="U19" s="18">
        <f t="shared" si="9"/>
        <v>116736.20000000001</v>
      </c>
      <c r="V19" s="18">
        <f t="shared" si="9"/>
        <v>137430.70000000001</v>
      </c>
      <c r="W19" s="18"/>
      <c r="X19" s="18"/>
      <c r="Y19" s="18"/>
      <c r="Z19" s="18">
        <f>SUM(Z20:Z46)</f>
        <v>137430.70000000001</v>
      </c>
      <c r="AA19" s="1"/>
      <c r="AB19" s="1"/>
      <c r="AC19" s="1"/>
      <c r="AD19" s="36"/>
      <c r="AE19" s="36"/>
      <c r="AF19" s="1"/>
      <c r="AG19" s="1"/>
    </row>
    <row r="20" spans="1:33" s="2" customFormat="1" ht="17.100000000000001" customHeight="1">
      <c r="A20" s="6" t="s">
        <v>0</v>
      </c>
      <c r="B20" s="4">
        <v>1</v>
      </c>
      <c r="C20" s="4">
        <v>10</v>
      </c>
      <c r="D20" s="19">
        <v>756</v>
      </c>
      <c r="E20" s="19">
        <v>748.2</v>
      </c>
      <c r="F20" s="52">
        <f t="shared" si="1"/>
        <v>0.98968253968253972</v>
      </c>
      <c r="G20" s="4">
        <v>10</v>
      </c>
      <c r="H20" s="4">
        <v>86</v>
      </c>
      <c r="I20" s="4">
        <v>144.69999999999999</v>
      </c>
      <c r="J20" s="52">
        <f t="shared" si="2"/>
        <v>1.2482558139534883</v>
      </c>
      <c r="K20" s="4">
        <v>15</v>
      </c>
      <c r="L20" s="24">
        <f t="shared" si="3"/>
        <v>1.1034475030322206</v>
      </c>
      <c r="M20" s="47">
        <v>28405</v>
      </c>
      <c r="N20" s="19">
        <f>ROUND(M20/11*4,1)</f>
        <v>10329.1</v>
      </c>
      <c r="O20" s="19">
        <f t="shared" si="5"/>
        <v>11397.6</v>
      </c>
      <c r="P20" s="19">
        <f t="shared" si="6"/>
        <v>1068.5</v>
      </c>
      <c r="Q20" s="19">
        <v>2403.1999999999998</v>
      </c>
      <c r="R20" s="19"/>
      <c r="S20" s="19">
        <v>2403.1999999999998</v>
      </c>
      <c r="T20" s="19"/>
      <c r="U20" s="19">
        <v>2900.4</v>
      </c>
      <c r="V20" s="19">
        <f t="shared" si="7"/>
        <v>3690.8</v>
      </c>
      <c r="W20" s="43"/>
      <c r="X20" s="43"/>
      <c r="Y20" s="44"/>
      <c r="Z20" s="19">
        <f t="shared" si="8"/>
        <v>3690.8</v>
      </c>
      <c r="AA20" s="1"/>
      <c r="AB20" s="1"/>
      <c r="AC20" s="1"/>
      <c r="AD20" s="36"/>
      <c r="AE20" s="36"/>
      <c r="AF20" s="1"/>
      <c r="AG20" s="1"/>
    </row>
    <row r="21" spans="1:33" s="2" customFormat="1" ht="17.100000000000001" customHeight="1">
      <c r="A21" s="6" t="s">
        <v>18</v>
      </c>
      <c r="B21" s="4">
        <v>1</v>
      </c>
      <c r="C21" s="4">
        <v>10</v>
      </c>
      <c r="D21" s="19">
        <v>5631</v>
      </c>
      <c r="E21" s="19">
        <v>5628.4</v>
      </c>
      <c r="F21" s="52">
        <f t="shared" si="1"/>
        <v>0.99953827028946896</v>
      </c>
      <c r="G21" s="4">
        <v>10</v>
      </c>
      <c r="H21" s="4">
        <v>86</v>
      </c>
      <c r="I21" s="4">
        <v>122.1</v>
      </c>
      <c r="J21" s="52">
        <f t="shared" si="2"/>
        <v>1.2219767441860465</v>
      </c>
      <c r="K21" s="4">
        <v>15</v>
      </c>
      <c r="L21" s="24">
        <f t="shared" si="3"/>
        <v>1.0950009675910111</v>
      </c>
      <c r="M21" s="47">
        <v>51295</v>
      </c>
      <c r="N21" s="19">
        <f t="shared" ref="N21:N45" si="10">ROUND(M21/11*4,1)</f>
        <v>18652.7</v>
      </c>
      <c r="O21" s="19">
        <f t="shared" si="5"/>
        <v>20424.7</v>
      </c>
      <c r="P21" s="19">
        <f t="shared" si="6"/>
        <v>1772</v>
      </c>
      <c r="Q21" s="19">
        <v>4663.2</v>
      </c>
      <c r="R21" s="19"/>
      <c r="S21" s="19">
        <v>4663.2</v>
      </c>
      <c r="T21" s="19"/>
      <c r="U21" s="19">
        <v>4659.8999999999996</v>
      </c>
      <c r="V21" s="19">
        <f t="shared" si="7"/>
        <v>6438.4</v>
      </c>
      <c r="W21" s="43"/>
      <c r="X21" s="43"/>
      <c r="Y21" s="44"/>
      <c r="Z21" s="19">
        <f t="shared" si="8"/>
        <v>6438.4</v>
      </c>
      <c r="AA21" s="1"/>
      <c r="AB21" s="1"/>
      <c r="AC21" s="1"/>
      <c r="AD21" s="36"/>
      <c r="AE21" s="36"/>
      <c r="AF21" s="1"/>
      <c r="AG21" s="1"/>
    </row>
    <row r="22" spans="1:33" s="2" customFormat="1" ht="17.100000000000001" customHeight="1">
      <c r="A22" s="6" t="s">
        <v>19</v>
      </c>
      <c r="B22" s="4">
        <v>1</v>
      </c>
      <c r="C22" s="4">
        <v>10</v>
      </c>
      <c r="D22" s="19">
        <v>1616</v>
      </c>
      <c r="E22" s="19">
        <v>1615.3</v>
      </c>
      <c r="F22" s="52">
        <f t="shared" si="1"/>
        <v>0.99956683168316829</v>
      </c>
      <c r="G22" s="4">
        <v>10</v>
      </c>
      <c r="H22" s="4">
        <v>148</v>
      </c>
      <c r="I22" s="4">
        <v>126.1</v>
      </c>
      <c r="J22" s="52">
        <f t="shared" si="2"/>
        <v>0.85202702702702704</v>
      </c>
      <c r="K22" s="4">
        <v>15</v>
      </c>
      <c r="L22" s="24">
        <f t="shared" si="3"/>
        <v>0.93645924920677392</v>
      </c>
      <c r="M22" s="47">
        <v>35636</v>
      </c>
      <c r="N22" s="19">
        <f t="shared" si="10"/>
        <v>12958.5</v>
      </c>
      <c r="O22" s="19">
        <f t="shared" si="5"/>
        <v>12135.1</v>
      </c>
      <c r="P22" s="19">
        <f t="shared" si="6"/>
        <v>-823.39999999999964</v>
      </c>
      <c r="Q22" s="19">
        <v>2893.7</v>
      </c>
      <c r="R22" s="19"/>
      <c r="S22" s="19">
        <v>3210.7</v>
      </c>
      <c r="T22" s="19"/>
      <c r="U22" s="19">
        <v>3612.4</v>
      </c>
      <c r="V22" s="19">
        <f t="shared" si="7"/>
        <v>2418.3000000000002</v>
      </c>
      <c r="W22" s="43"/>
      <c r="X22" s="43"/>
      <c r="Y22" s="44"/>
      <c r="Z22" s="19">
        <f t="shared" si="8"/>
        <v>2418.3000000000002</v>
      </c>
      <c r="AA22" s="1"/>
      <c r="AB22" s="1"/>
      <c r="AC22" s="1"/>
      <c r="AD22" s="36"/>
      <c r="AE22" s="36"/>
      <c r="AF22" s="1"/>
      <c r="AG22" s="1"/>
    </row>
    <row r="23" spans="1:33" s="2" customFormat="1" ht="17.100000000000001" customHeight="1">
      <c r="A23" s="6" t="s">
        <v>20</v>
      </c>
      <c r="B23" s="4">
        <v>1</v>
      </c>
      <c r="C23" s="4">
        <v>10</v>
      </c>
      <c r="D23" s="19">
        <v>1702</v>
      </c>
      <c r="E23" s="19">
        <v>1720.2</v>
      </c>
      <c r="F23" s="52">
        <f t="shared" si="1"/>
        <v>1.0106933019976498</v>
      </c>
      <c r="G23" s="4">
        <v>10</v>
      </c>
      <c r="H23" s="4">
        <v>141</v>
      </c>
      <c r="I23" s="4">
        <v>169.3</v>
      </c>
      <c r="J23" s="52">
        <f t="shared" si="2"/>
        <v>1.2000709219858157</v>
      </c>
      <c r="K23" s="4">
        <v>15</v>
      </c>
      <c r="L23" s="24">
        <f t="shared" si="3"/>
        <v>1.0887999099932497</v>
      </c>
      <c r="M23" s="47">
        <v>40954</v>
      </c>
      <c r="N23" s="19">
        <f t="shared" si="10"/>
        <v>14892.4</v>
      </c>
      <c r="O23" s="19">
        <f t="shared" si="5"/>
        <v>16214.8</v>
      </c>
      <c r="P23" s="19">
        <f t="shared" si="6"/>
        <v>1322.3999999999996</v>
      </c>
      <c r="Q23" s="19">
        <v>3488.5</v>
      </c>
      <c r="R23" s="19"/>
      <c r="S23" s="19">
        <v>3488.4</v>
      </c>
      <c r="T23" s="19"/>
      <c r="U23" s="19">
        <v>4252.1000000000004</v>
      </c>
      <c r="V23" s="19">
        <f t="shared" si="7"/>
        <v>4985.8</v>
      </c>
      <c r="W23" s="43"/>
      <c r="X23" s="43"/>
      <c r="Y23" s="44"/>
      <c r="Z23" s="19">
        <f t="shared" si="8"/>
        <v>4985.8</v>
      </c>
      <c r="AA23" s="1"/>
      <c r="AB23" s="1"/>
      <c r="AC23" s="1"/>
      <c r="AD23" s="36"/>
      <c r="AE23" s="36"/>
      <c r="AF23" s="1"/>
      <c r="AG23" s="1"/>
    </row>
    <row r="24" spans="1:33" s="2" customFormat="1" ht="17.100000000000001" customHeight="1">
      <c r="A24" s="6" t="s">
        <v>21</v>
      </c>
      <c r="B24" s="4">
        <v>1</v>
      </c>
      <c r="C24" s="4">
        <v>10</v>
      </c>
      <c r="D24" s="19">
        <v>1254</v>
      </c>
      <c r="E24" s="19">
        <v>1353.7</v>
      </c>
      <c r="F24" s="52">
        <f t="shared" si="1"/>
        <v>1.0795055821371611</v>
      </c>
      <c r="G24" s="4">
        <v>10</v>
      </c>
      <c r="H24" s="4">
        <v>108</v>
      </c>
      <c r="I24" s="4">
        <v>121.1</v>
      </c>
      <c r="J24" s="52">
        <f t="shared" si="2"/>
        <v>1.1212962962962962</v>
      </c>
      <c r="K24" s="4">
        <v>15</v>
      </c>
      <c r="L24" s="24">
        <f t="shared" si="3"/>
        <v>1.0747000075947444</v>
      </c>
      <c r="M24" s="47">
        <v>49835</v>
      </c>
      <c r="N24" s="19">
        <f t="shared" si="10"/>
        <v>18121.8</v>
      </c>
      <c r="O24" s="19">
        <f t="shared" si="5"/>
        <v>19475.5</v>
      </c>
      <c r="P24" s="19">
        <f t="shared" si="6"/>
        <v>1353.7000000000007</v>
      </c>
      <c r="Q24" s="19">
        <v>3662.2</v>
      </c>
      <c r="R24" s="19"/>
      <c r="S24" s="19">
        <v>3662.2</v>
      </c>
      <c r="T24" s="19"/>
      <c r="U24" s="19">
        <v>6807.3</v>
      </c>
      <c r="V24" s="19">
        <f t="shared" si="7"/>
        <v>5343.8</v>
      </c>
      <c r="W24" s="43"/>
      <c r="X24" s="43"/>
      <c r="Y24" s="44"/>
      <c r="Z24" s="19">
        <f t="shared" si="8"/>
        <v>5343.8</v>
      </c>
      <c r="AA24" s="1"/>
      <c r="AB24" s="1"/>
      <c r="AC24" s="1"/>
      <c r="AD24" s="36"/>
      <c r="AE24" s="36"/>
      <c r="AF24" s="1"/>
      <c r="AG24" s="1"/>
    </row>
    <row r="25" spans="1:33" s="2" customFormat="1" ht="17.100000000000001" customHeight="1">
      <c r="A25" s="6" t="s">
        <v>22</v>
      </c>
      <c r="B25" s="4">
        <v>1</v>
      </c>
      <c r="C25" s="4">
        <v>10</v>
      </c>
      <c r="D25" s="19">
        <v>1895</v>
      </c>
      <c r="E25" s="19">
        <v>1941.3</v>
      </c>
      <c r="F25" s="52">
        <f t="shared" si="1"/>
        <v>1.0244327176781003</v>
      </c>
      <c r="G25" s="4">
        <v>10</v>
      </c>
      <c r="H25" s="4">
        <v>134</v>
      </c>
      <c r="I25" s="4">
        <v>168</v>
      </c>
      <c r="J25" s="52">
        <f t="shared" si="2"/>
        <v>1.2053731343283582</v>
      </c>
      <c r="K25" s="4">
        <v>15</v>
      </c>
      <c r="L25" s="24">
        <f t="shared" si="3"/>
        <v>1.0949978340487536</v>
      </c>
      <c r="M25" s="47">
        <v>47341</v>
      </c>
      <c r="N25" s="19">
        <f t="shared" si="10"/>
        <v>17214.900000000001</v>
      </c>
      <c r="O25" s="19">
        <f t="shared" si="5"/>
        <v>18850.3</v>
      </c>
      <c r="P25" s="19">
        <f t="shared" si="6"/>
        <v>1635.3999999999978</v>
      </c>
      <c r="Q25" s="19">
        <v>4143.2</v>
      </c>
      <c r="R25" s="19"/>
      <c r="S25" s="19">
        <v>4143.2</v>
      </c>
      <c r="T25" s="19"/>
      <c r="U25" s="19">
        <v>4782.5</v>
      </c>
      <c r="V25" s="19">
        <f t="shared" si="7"/>
        <v>5781.4</v>
      </c>
      <c r="W25" s="44"/>
      <c r="X25" s="43"/>
      <c r="Y25" s="44"/>
      <c r="Z25" s="19">
        <f t="shared" si="8"/>
        <v>5781.4</v>
      </c>
      <c r="AA25" s="1"/>
      <c r="AB25" s="1"/>
      <c r="AC25" s="1"/>
      <c r="AD25" s="36"/>
      <c r="AE25" s="36"/>
      <c r="AF25" s="1"/>
      <c r="AG25" s="1"/>
    </row>
    <row r="26" spans="1:33" s="2" customFormat="1" ht="17.100000000000001" customHeight="1">
      <c r="A26" s="6" t="s">
        <v>23</v>
      </c>
      <c r="B26" s="4">
        <v>1</v>
      </c>
      <c r="C26" s="4">
        <v>10</v>
      </c>
      <c r="D26" s="19">
        <v>16510</v>
      </c>
      <c r="E26" s="19">
        <v>16954.7</v>
      </c>
      <c r="F26" s="52">
        <f t="shared" si="1"/>
        <v>1.0269351907934585</v>
      </c>
      <c r="G26" s="4">
        <v>10</v>
      </c>
      <c r="H26" s="4">
        <v>86</v>
      </c>
      <c r="I26" s="4">
        <v>91.2</v>
      </c>
      <c r="J26" s="52">
        <f t="shared" si="2"/>
        <v>1.0604651162790697</v>
      </c>
      <c r="K26" s="4">
        <v>15</v>
      </c>
      <c r="L26" s="24">
        <f t="shared" si="3"/>
        <v>1.0336093900605894</v>
      </c>
      <c r="M26" s="47">
        <v>111545</v>
      </c>
      <c r="N26" s="19">
        <f t="shared" si="10"/>
        <v>40561.800000000003</v>
      </c>
      <c r="O26" s="19">
        <f t="shared" si="5"/>
        <v>41925.1</v>
      </c>
      <c r="P26" s="19">
        <f t="shared" si="6"/>
        <v>1363.2999999999956</v>
      </c>
      <c r="Q26" s="19">
        <v>10140.5</v>
      </c>
      <c r="R26" s="19"/>
      <c r="S26" s="19">
        <v>10140.4</v>
      </c>
      <c r="T26" s="19"/>
      <c r="U26" s="19">
        <v>10550.2</v>
      </c>
      <c r="V26" s="19">
        <f t="shared" si="7"/>
        <v>11094</v>
      </c>
      <c r="W26" s="43"/>
      <c r="X26" s="43"/>
      <c r="Y26" s="44"/>
      <c r="Z26" s="19">
        <f t="shared" si="8"/>
        <v>11094</v>
      </c>
      <c r="AA26" s="1"/>
      <c r="AB26" s="1"/>
      <c r="AC26" s="1"/>
      <c r="AD26" s="36"/>
      <c r="AE26" s="36"/>
      <c r="AF26" s="1"/>
      <c r="AG26" s="1"/>
    </row>
    <row r="27" spans="1:33" s="2" customFormat="1" ht="16.5" customHeight="1">
      <c r="A27" s="6" t="s">
        <v>24</v>
      </c>
      <c r="B27" s="4">
        <v>1</v>
      </c>
      <c r="C27" s="4">
        <v>10</v>
      </c>
      <c r="D27" s="19">
        <v>831</v>
      </c>
      <c r="E27" s="19">
        <v>857</v>
      </c>
      <c r="F27" s="52">
        <f t="shared" si="1"/>
        <v>1.0312876052948254</v>
      </c>
      <c r="G27" s="4">
        <v>10</v>
      </c>
      <c r="H27" s="4">
        <v>107</v>
      </c>
      <c r="I27" s="4">
        <v>120.6</v>
      </c>
      <c r="J27" s="52">
        <f t="shared" si="2"/>
        <v>1.1271028037383177</v>
      </c>
      <c r="K27" s="4">
        <v>15</v>
      </c>
      <c r="L27" s="24">
        <f t="shared" si="3"/>
        <v>1.0634119459720863</v>
      </c>
      <c r="M27" s="47">
        <v>20005</v>
      </c>
      <c r="N27" s="19">
        <f t="shared" si="10"/>
        <v>7274.5</v>
      </c>
      <c r="O27" s="19">
        <f t="shared" si="5"/>
        <v>7735.8</v>
      </c>
      <c r="P27" s="19">
        <f t="shared" si="6"/>
        <v>461.30000000000018</v>
      </c>
      <c r="Q27" s="19">
        <v>1811.1</v>
      </c>
      <c r="R27" s="19"/>
      <c r="S27" s="19">
        <v>1811.1</v>
      </c>
      <c r="T27" s="19"/>
      <c r="U27" s="19">
        <v>1919.1</v>
      </c>
      <c r="V27" s="19">
        <f t="shared" si="7"/>
        <v>2194.5</v>
      </c>
      <c r="W27" s="43"/>
      <c r="X27" s="43"/>
      <c r="Y27" s="44"/>
      <c r="Z27" s="19">
        <f t="shared" si="8"/>
        <v>2194.5</v>
      </c>
      <c r="AA27" s="1"/>
      <c r="AB27" s="1"/>
      <c r="AC27" s="1"/>
      <c r="AD27" s="36"/>
      <c r="AE27" s="36"/>
      <c r="AF27" s="1"/>
      <c r="AG27" s="1"/>
    </row>
    <row r="28" spans="1:33" s="2" customFormat="1" ht="16.5" customHeight="1">
      <c r="A28" s="6" t="s">
        <v>25</v>
      </c>
      <c r="B28" s="4">
        <v>1</v>
      </c>
      <c r="C28" s="4">
        <v>10</v>
      </c>
      <c r="D28" s="19">
        <v>870</v>
      </c>
      <c r="E28" s="19">
        <v>895.6</v>
      </c>
      <c r="F28" s="52">
        <f t="shared" si="1"/>
        <v>1.0294252873563219</v>
      </c>
      <c r="G28" s="4">
        <v>10</v>
      </c>
      <c r="H28" s="4">
        <v>115</v>
      </c>
      <c r="I28" s="4">
        <v>143.30000000000001</v>
      </c>
      <c r="J28" s="52">
        <f t="shared" si="2"/>
        <v>1.204608695652174</v>
      </c>
      <c r="K28" s="4">
        <v>15</v>
      </c>
      <c r="L28" s="24">
        <f t="shared" si="3"/>
        <v>1.096096665952738</v>
      </c>
      <c r="M28" s="47">
        <v>43642</v>
      </c>
      <c r="N28" s="19">
        <f t="shared" si="10"/>
        <v>15869.8</v>
      </c>
      <c r="O28" s="19">
        <f t="shared" si="5"/>
        <v>17394.8</v>
      </c>
      <c r="P28" s="19">
        <f t="shared" si="6"/>
        <v>1525</v>
      </c>
      <c r="Q28" s="19">
        <v>3372.6</v>
      </c>
      <c r="R28" s="19"/>
      <c r="S28" s="19">
        <v>3372.7</v>
      </c>
      <c r="T28" s="19"/>
      <c r="U28" s="19">
        <v>5332.2</v>
      </c>
      <c r="V28" s="19">
        <f t="shared" si="7"/>
        <v>5317.3</v>
      </c>
      <c r="W28" s="43"/>
      <c r="X28" s="43"/>
      <c r="Y28" s="44"/>
      <c r="Z28" s="19">
        <f t="shared" si="8"/>
        <v>5317.3</v>
      </c>
      <c r="AA28" s="1"/>
      <c r="AB28" s="1"/>
      <c r="AC28" s="1"/>
      <c r="AD28" s="36"/>
      <c r="AG28" s="1"/>
    </row>
    <row r="29" spans="1:33" s="2" customFormat="1" ht="17.100000000000001" customHeight="1">
      <c r="A29" s="6" t="s">
        <v>26</v>
      </c>
      <c r="B29" s="4">
        <v>1</v>
      </c>
      <c r="C29" s="4">
        <v>10</v>
      </c>
      <c r="D29" s="19">
        <v>774</v>
      </c>
      <c r="E29" s="19">
        <v>747.5</v>
      </c>
      <c r="F29" s="52">
        <f t="shared" si="1"/>
        <v>0.9657622739018088</v>
      </c>
      <c r="G29" s="4">
        <v>10</v>
      </c>
      <c r="H29" s="4">
        <v>86</v>
      </c>
      <c r="I29" s="4">
        <v>103.4</v>
      </c>
      <c r="J29" s="52">
        <f t="shared" si="2"/>
        <v>1.2002325581395348</v>
      </c>
      <c r="K29" s="4">
        <v>15</v>
      </c>
      <c r="L29" s="24">
        <f t="shared" si="3"/>
        <v>1.0760317460317461</v>
      </c>
      <c r="M29" s="47">
        <v>24547</v>
      </c>
      <c r="N29" s="19">
        <f t="shared" si="10"/>
        <v>8926.2000000000007</v>
      </c>
      <c r="O29" s="19">
        <f t="shared" si="5"/>
        <v>9604.9</v>
      </c>
      <c r="P29" s="19">
        <f t="shared" si="6"/>
        <v>678.69999999999891</v>
      </c>
      <c r="Q29" s="19">
        <v>2134.6</v>
      </c>
      <c r="R29" s="19"/>
      <c r="S29" s="19">
        <v>2134.6999999999998</v>
      </c>
      <c r="T29" s="19"/>
      <c r="U29" s="19">
        <v>2310.6999999999998</v>
      </c>
      <c r="V29" s="19">
        <f t="shared" si="7"/>
        <v>3024.9</v>
      </c>
      <c r="W29" s="44"/>
      <c r="X29" s="43"/>
      <c r="Y29" s="44"/>
      <c r="Z29" s="19">
        <f t="shared" si="8"/>
        <v>3024.9</v>
      </c>
      <c r="AA29" s="1"/>
      <c r="AB29" s="1"/>
      <c r="AC29" s="1"/>
      <c r="AD29" s="36"/>
      <c r="AE29" s="36"/>
      <c r="AF29" s="1"/>
      <c r="AG29" s="1"/>
    </row>
    <row r="30" spans="1:33" s="2" customFormat="1" ht="17.100000000000001" customHeight="1">
      <c r="A30" s="6" t="s">
        <v>27</v>
      </c>
      <c r="B30" s="4">
        <v>1</v>
      </c>
      <c r="C30" s="4">
        <v>10</v>
      </c>
      <c r="D30" s="19">
        <v>2464</v>
      </c>
      <c r="E30" s="19">
        <v>2407.3000000000002</v>
      </c>
      <c r="F30" s="52">
        <f t="shared" si="1"/>
        <v>0.97698863636363642</v>
      </c>
      <c r="G30" s="4">
        <v>10</v>
      </c>
      <c r="H30" s="4">
        <v>86</v>
      </c>
      <c r="I30" s="4">
        <v>58.2</v>
      </c>
      <c r="J30" s="52">
        <f t="shared" si="2"/>
        <v>0.67674418604651165</v>
      </c>
      <c r="K30" s="4">
        <v>15</v>
      </c>
      <c r="L30" s="24">
        <f t="shared" si="3"/>
        <v>0.85488711869525824</v>
      </c>
      <c r="M30" s="47">
        <v>34183</v>
      </c>
      <c r="N30" s="19">
        <f t="shared" si="10"/>
        <v>12430.2</v>
      </c>
      <c r="O30" s="19">
        <f t="shared" si="5"/>
        <v>10626.4</v>
      </c>
      <c r="P30" s="19">
        <f t="shared" si="6"/>
        <v>-1803.8000000000011</v>
      </c>
      <c r="Q30" s="19">
        <v>3107.5</v>
      </c>
      <c r="R30" s="19"/>
      <c r="S30" s="19">
        <v>3107.6</v>
      </c>
      <c r="T30" s="19"/>
      <c r="U30" s="19">
        <v>3000.2</v>
      </c>
      <c r="V30" s="19">
        <f t="shared" si="7"/>
        <v>1411.1</v>
      </c>
      <c r="W30" s="43"/>
      <c r="X30" s="43"/>
      <c r="Y30" s="44"/>
      <c r="Z30" s="19">
        <f t="shared" si="8"/>
        <v>1411.1</v>
      </c>
      <c r="AA30" s="1"/>
      <c r="AB30" s="1"/>
      <c r="AC30" s="1"/>
      <c r="AD30" s="36"/>
      <c r="AE30" s="36"/>
      <c r="AF30" s="1"/>
      <c r="AG30" s="1"/>
    </row>
    <row r="31" spans="1:33" s="2" customFormat="1" ht="16.5" customHeight="1">
      <c r="A31" s="6" t="s">
        <v>28</v>
      </c>
      <c r="B31" s="4">
        <v>1</v>
      </c>
      <c r="C31" s="4">
        <v>10</v>
      </c>
      <c r="D31" s="19">
        <v>4515</v>
      </c>
      <c r="E31" s="19">
        <v>4524.8999999999996</v>
      </c>
      <c r="F31" s="52">
        <f t="shared" si="1"/>
        <v>1.0021926910299002</v>
      </c>
      <c r="G31" s="4">
        <v>10</v>
      </c>
      <c r="H31" s="4">
        <v>138</v>
      </c>
      <c r="I31" s="4">
        <v>165.9</v>
      </c>
      <c r="J31" s="52">
        <f t="shared" si="2"/>
        <v>1.2002173913043479</v>
      </c>
      <c r="K31" s="4">
        <v>15</v>
      </c>
      <c r="L31" s="24">
        <f t="shared" si="3"/>
        <v>1.0864339365675491</v>
      </c>
      <c r="M31" s="47">
        <v>68749</v>
      </c>
      <c r="N31" s="19">
        <f t="shared" si="10"/>
        <v>24999.599999999999</v>
      </c>
      <c r="O31" s="19">
        <f t="shared" si="5"/>
        <v>27160.400000000001</v>
      </c>
      <c r="P31" s="19">
        <f t="shared" si="6"/>
        <v>2160.8000000000029</v>
      </c>
      <c r="Q31" s="19">
        <v>6200.2</v>
      </c>
      <c r="R31" s="19"/>
      <c r="S31" s="19">
        <v>6200.2</v>
      </c>
      <c r="T31" s="19"/>
      <c r="U31" s="19">
        <v>6369.9</v>
      </c>
      <c r="V31" s="19">
        <f t="shared" si="7"/>
        <v>8390.1</v>
      </c>
      <c r="W31" s="43"/>
      <c r="X31" s="43"/>
      <c r="Y31" s="44"/>
      <c r="Z31" s="19">
        <f t="shared" si="8"/>
        <v>8390.1</v>
      </c>
      <c r="AA31" s="1"/>
      <c r="AB31" s="1"/>
      <c r="AC31" s="1"/>
      <c r="AD31" s="36"/>
      <c r="AE31" s="36"/>
      <c r="AF31" s="1"/>
      <c r="AG31" s="1"/>
    </row>
    <row r="32" spans="1:33" s="2" customFormat="1" ht="17.100000000000001" customHeight="1">
      <c r="A32" s="6" t="s">
        <v>29</v>
      </c>
      <c r="B32" s="4">
        <v>1</v>
      </c>
      <c r="C32" s="4">
        <v>10</v>
      </c>
      <c r="D32" s="19">
        <v>1055</v>
      </c>
      <c r="E32" s="19">
        <v>1038.8</v>
      </c>
      <c r="F32" s="52">
        <f t="shared" si="1"/>
        <v>0.98464454976303317</v>
      </c>
      <c r="G32" s="4">
        <v>10</v>
      </c>
      <c r="H32" s="4">
        <v>147</v>
      </c>
      <c r="I32" s="4">
        <v>152.1</v>
      </c>
      <c r="J32" s="52">
        <f t="shared" si="2"/>
        <v>1.0346938775510204</v>
      </c>
      <c r="K32" s="4">
        <v>15</v>
      </c>
      <c r="L32" s="24">
        <f t="shared" si="3"/>
        <v>1.0104815331684467</v>
      </c>
      <c r="M32" s="47">
        <v>32495</v>
      </c>
      <c r="N32" s="19">
        <f t="shared" si="10"/>
        <v>11816.4</v>
      </c>
      <c r="O32" s="19">
        <f t="shared" si="5"/>
        <v>11940.3</v>
      </c>
      <c r="P32" s="19">
        <f t="shared" si="6"/>
        <v>123.89999999999964</v>
      </c>
      <c r="Q32" s="19">
        <v>2693.2</v>
      </c>
      <c r="R32" s="19"/>
      <c r="S32" s="19">
        <v>2693.2</v>
      </c>
      <c r="T32" s="19">
        <v>5925</v>
      </c>
      <c r="U32" s="19">
        <v>0</v>
      </c>
      <c r="V32" s="19">
        <f t="shared" si="7"/>
        <v>628.9</v>
      </c>
      <c r="W32" s="43"/>
      <c r="X32" s="43"/>
      <c r="Y32" s="44"/>
      <c r="Z32" s="19">
        <f t="shared" si="8"/>
        <v>628.9</v>
      </c>
      <c r="AA32" s="1"/>
      <c r="AB32" s="1"/>
      <c r="AC32" s="1"/>
      <c r="AD32" s="36"/>
      <c r="AE32" s="36"/>
    </row>
    <row r="33" spans="1:33" s="2" customFormat="1" ht="17.100000000000001" customHeight="1">
      <c r="A33" s="6" t="s">
        <v>30</v>
      </c>
      <c r="B33" s="4">
        <v>1</v>
      </c>
      <c r="C33" s="4">
        <v>10</v>
      </c>
      <c r="D33" s="19">
        <v>3271</v>
      </c>
      <c r="E33" s="19">
        <v>3072</v>
      </c>
      <c r="F33" s="52">
        <f t="shared" si="1"/>
        <v>0.9391623356771629</v>
      </c>
      <c r="G33" s="4">
        <v>10</v>
      </c>
      <c r="H33" s="4">
        <v>113</v>
      </c>
      <c r="I33" s="4">
        <v>120.9</v>
      </c>
      <c r="J33" s="52">
        <f t="shared" si="2"/>
        <v>1.0699115044247789</v>
      </c>
      <c r="K33" s="4">
        <v>15</v>
      </c>
      <c r="L33" s="24">
        <f t="shared" si="3"/>
        <v>1.0125798835183804</v>
      </c>
      <c r="M33" s="47">
        <v>45310</v>
      </c>
      <c r="N33" s="19">
        <f t="shared" si="10"/>
        <v>16476.400000000001</v>
      </c>
      <c r="O33" s="19">
        <f t="shared" si="5"/>
        <v>16683.7</v>
      </c>
      <c r="P33" s="19">
        <f t="shared" si="6"/>
        <v>207.29999999999927</v>
      </c>
      <c r="Q33" s="19">
        <v>3975.7</v>
      </c>
      <c r="R33" s="19">
        <v>4000</v>
      </c>
      <c r="S33" s="19">
        <v>0</v>
      </c>
      <c r="T33" s="19"/>
      <c r="U33" s="19">
        <v>4005.7</v>
      </c>
      <c r="V33" s="19">
        <f t="shared" si="7"/>
        <v>4702.3</v>
      </c>
      <c r="W33" s="43"/>
      <c r="X33" s="43"/>
      <c r="Y33" s="44"/>
      <c r="Z33" s="19">
        <f t="shared" si="8"/>
        <v>4702.3</v>
      </c>
      <c r="AA33" s="1"/>
      <c r="AB33" s="1"/>
      <c r="AC33" s="1"/>
      <c r="AD33" s="36"/>
      <c r="AE33" s="36"/>
      <c r="AF33" s="1"/>
      <c r="AG33" s="1"/>
    </row>
    <row r="34" spans="1:33" s="2" customFormat="1" ht="17.100000000000001" customHeight="1">
      <c r="A34" s="6" t="s">
        <v>31</v>
      </c>
      <c r="B34" s="4">
        <v>1</v>
      </c>
      <c r="C34" s="4">
        <v>10</v>
      </c>
      <c r="D34" s="19">
        <v>1324</v>
      </c>
      <c r="E34" s="19">
        <v>1222.5999999999999</v>
      </c>
      <c r="F34" s="52">
        <f t="shared" si="1"/>
        <v>0.92341389728096668</v>
      </c>
      <c r="G34" s="4">
        <v>10</v>
      </c>
      <c r="H34" s="4">
        <v>102</v>
      </c>
      <c r="I34" s="4">
        <v>137.1</v>
      </c>
      <c r="J34" s="52">
        <f t="shared" si="2"/>
        <v>1.2144117647058823</v>
      </c>
      <c r="K34" s="4">
        <v>15</v>
      </c>
      <c r="L34" s="24">
        <f t="shared" si="3"/>
        <v>1.0700090126685113</v>
      </c>
      <c r="M34" s="47">
        <v>48129</v>
      </c>
      <c r="N34" s="19">
        <f t="shared" si="10"/>
        <v>17501.5</v>
      </c>
      <c r="O34" s="19">
        <f t="shared" si="5"/>
        <v>18726.8</v>
      </c>
      <c r="P34" s="19">
        <f t="shared" si="6"/>
        <v>1225.2999999999993</v>
      </c>
      <c r="Q34" s="19">
        <v>3563.5</v>
      </c>
      <c r="R34" s="19"/>
      <c r="S34" s="19">
        <v>3563.4</v>
      </c>
      <c r="T34" s="19"/>
      <c r="U34" s="19">
        <v>5496.6</v>
      </c>
      <c r="V34" s="19">
        <f t="shared" si="7"/>
        <v>6103.3</v>
      </c>
      <c r="W34" s="43"/>
      <c r="X34" s="43"/>
      <c r="Y34" s="44"/>
      <c r="Z34" s="19">
        <f t="shared" si="8"/>
        <v>6103.3</v>
      </c>
      <c r="AA34" s="1"/>
      <c r="AB34" s="1"/>
      <c r="AC34" s="1"/>
      <c r="AD34" s="36"/>
      <c r="AE34" s="36"/>
    </row>
    <row r="35" spans="1:33" s="2" customFormat="1" ht="17.100000000000001" customHeight="1">
      <c r="A35" s="6" t="s">
        <v>1</v>
      </c>
      <c r="B35" s="4">
        <v>1</v>
      </c>
      <c r="C35" s="4">
        <v>10</v>
      </c>
      <c r="D35" s="19">
        <v>9729</v>
      </c>
      <c r="E35" s="19">
        <v>8511.5</v>
      </c>
      <c r="F35" s="52">
        <f t="shared" si="1"/>
        <v>0.87485866995580219</v>
      </c>
      <c r="G35" s="4">
        <v>10</v>
      </c>
      <c r="H35" s="4">
        <v>86</v>
      </c>
      <c r="I35" s="4">
        <v>87</v>
      </c>
      <c r="J35" s="52">
        <f t="shared" si="2"/>
        <v>1.0116279069767442</v>
      </c>
      <c r="K35" s="4">
        <v>15</v>
      </c>
      <c r="L35" s="24">
        <f t="shared" si="3"/>
        <v>0.96922872297740525</v>
      </c>
      <c r="M35" s="47">
        <v>62862</v>
      </c>
      <c r="N35" s="19">
        <f t="shared" si="10"/>
        <v>22858.9</v>
      </c>
      <c r="O35" s="19">
        <f t="shared" si="5"/>
        <v>22155.5</v>
      </c>
      <c r="P35" s="19">
        <f t="shared" si="6"/>
        <v>-703.40000000000146</v>
      </c>
      <c r="Q35" s="19">
        <v>5714.7</v>
      </c>
      <c r="R35" s="19"/>
      <c r="S35" s="19">
        <v>5714.8</v>
      </c>
      <c r="T35" s="19"/>
      <c r="U35" s="19">
        <v>4642</v>
      </c>
      <c r="V35" s="19">
        <f t="shared" si="7"/>
        <v>6084</v>
      </c>
      <c r="W35" s="43"/>
      <c r="X35" s="43"/>
      <c r="Y35" s="44"/>
      <c r="Z35" s="19">
        <f t="shared" si="8"/>
        <v>6084</v>
      </c>
      <c r="AA35" s="1"/>
      <c r="AB35" s="1"/>
      <c r="AC35" s="1"/>
      <c r="AD35" s="36"/>
      <c r="AE35" s="36"/>
      <c r="AF35" s="1"/>
      <c r="AG35" s="1"/>
    </row>
    <row r="36" spans="1:33" s="2" customFormat="1" ht="17.100000000000001" customHeight="1">
      <c r="A36" s="6" t="s">
        <v>32</v>
      </c>
      <c r="B36" s="4">
        <v>1</v>
      </c>
      <c r="C36" s="4">
        <v>10</v>
      </c>
      <c r="D36" s="19">
        <v>4328</v>
      </c>
      <c r="E36" s="19">
        <v>4245.6000000000004</v>
      </c>
      <c r="F36" s="52">
        <f t="shared" si="1"/>
        <v>0.98096118299445478</v>
      </c>
      <c r="G36" s="4">
        <v>10</v>
      </c>
      <c r="H36" s="4">
        <v>86</v>
      </c>
      <c r="I36" s="4">
        <v>87.6</v>
      </c>
      <c r="J36" s="52">
        <f t="shared" si="2"/>
        <v>1.0186046511627906</v>
      </c>
      <c r="K36" s="4">
        <v>15</v>
      </c>
      <c r="L36" s="24">
        <f t="shared" si="3"/>
        <v>1.0025337599253259</v>
      </c>
      <c r="M36" s="47">
        <v>45090</v>
      </c>
      <c r="N36" s="19">
        <f t="shared" si="10"/>
        <v>16396.400000000001</v>
      </c>
      <c r="O36" s="19">
        <f t="shared" si="5"/>
        <v>16437.900000000001</v>
      </c>
      <c r="P36" s="19">
        <f t="shared" si="6"/>
        <v>41.5</v>
      </c>
      <c r="Q36" s="19">
        <v>4099.1000000000004</v>
      </c>
      <c r="R36" s="19"/>
      <c r="S36" s="19">
        <v>4099.1000000000004</v>
      </c>
      <c r="T36" s="19"/>
      <c r="U36" s="19">
        <v>3982</v>
      </c>
      <c r="V36" s="19">
        <f t="shared" si="7"/>
        <v>4257.7</v>
      </c>
      <c r="W36" s="43"/>
      <c r="X36" s="43"/>
      <c r="Y36" s="44"/>
      <c r="Z36" s="19">
        <f t="shared" si="8"/>
        <v>4257.7</v>
      </c>
      <c r="AA36" s="1"/>
      <c r="AB36" s="1"/>
      <c r="AC36" s="1"/>
      <c r="AD36" s="36"/>
      <c r="AE36" s="36"/>
      <c r="AF36" s="1"/>
      <c r="AG36" s="1"/>
    </row>
    <row r="37" spans="1:33" s="2" customFormat="1" ht="17.100000000000001" customHeight="1">
      <c r="A37" s="6" t="s">
        <v>33</v>
      </c>
      <c r="B37" s="4">
        <v>1</v>
      </c>
      <c r="C37" s="4">
        <v>10</v>
      </c>
      <c r="D37" s="19">
        <v>1288</v>
      </c>
      <c r="E37" s="19">
        <v>1337</v>
      </c>
      <c r="F37" s="52">
        <f t="shared" si="1"/>
        <v>1.0380434782608696</v>
      </c>
      <c r="G37" s="4">
        <v>10</v>
      </c>
      <c r="H37" s="4">
        <v>107</v>
      </c>
      <c r="I37" s="4">
        <v>115.8</v>
      </c>
      <c r="J37" s="52">
        <f t="shared" si="2"/>
        <v>1.0822429906542055</v>
      </c>
      <c r="K37" s="4">
        <v>15</v>
      </c>
      <c r="L37" s="24">
        <f t="shared" si="3"/>
        <v>1.0461165612120509</v>
      </c>
      <c r="M37" s="47">
        <v>25173</v>
      </c>
      <c r="N37" s="19">
        <f t="shared" si="10"/>
        <v>9153.7999999999993</v>
      </c>
      <c r="O37" s="19">
        <f t="shared" si="5"/>
        <v>9575.9</v>
      </c>
      <c r="P37" s="19">
        <f t="shared" si="6"/>
        <v>422.10000000000036</v>
      </c>
      <c r="Q37" s="19">
        <v>2288.5</v>
      </c>
      <c r="R37" s="19"/>
      <c r="S37" s="19">
        <v>2288.4</v>
      </c>
      <c r="T37" s="19"/>
      <c r="U37" s="19">
        <v>2419.1</v>
      </c>
      <c r="V37" s="19">
        <f t="shared" si="7"/>
        <v>2579.9</v>
      </c>
      <c r="W37" s="43"/>
      <c r="X37" s="43"/>
      <c r="Y37" s="44"/>
      <c r="Z37" s="19">
        <f t="shared" si="8"/>
        <v>2579.9</v>
      </c>
      <c r="AA37" s="1"/>
      <c r="AB37" s="1"/>
      <c r="AC37" s="1"/>
      <c r="AD37" s="36"/>
      <c r="AE37" s="36"/>
      <c r="AF37" s="1"/>
      <c r="AG37" s="1"/>
    </row>
    <row r="38" spans="1:33" s="2" customFormat="1" ht="17.100000000000001" customHeight="1">
      <c r="A38" s="6" t="s">
        <v>34</v>
      </c>
      <c r="B38" s="4">
        <v>1</v>
      </c>
      <c r="C38" s="4">
        <v>10</v>
      </c>
      <c r="D38" s="19">
        <v>1558</v>
      </c>
      <c r="E38" s="19">
        <v>1472</v>
      </c>
      <c r="F38" s="52">
        <f t="shared" si="1"/>
        <v>0.94480102695763801</v>
      </c>
      <c r="G38" s="4">
        <v>10</v>
      </c>
      <c r="H38" s="4">
        <v>114</v>
      </c>
      <c r="I38" s="4">
        <v>116.9</v>
      </c>
      <c r="J38" s="52">
        <f t="shared" si="2"/>
        <v>1.025438596491228</v>
      </c>
      <c r="K38" s="4">
        <v>15</v>
      </c>
      <c r="L38" s="24">
        <f t="shared" si="3"/>
        <v>0.9951311204841371</v>
      </c>
      <c r="M38" s="47">
        <v>62800</v>
      </c>
      <c r="N38" s="19">
        <f t="shared" si="10"/>
        <v>22836.400000000001</v>
      </c>
      <c r="O38" s="19">
        <f t="shared" si="5"/>
        <v>22725.200000000001</v>
      </c>
      <c r="P38" s="19">
        <f t="shared" si="6"/>
        <v>-111.20000000000073</v>
      </c>
      <c r="Q38" s="19">
        <v>5501.5</v>
      </c>
      <c r="R38" s="19"/>
      <c r="S38" s="19">
        <v>5501.4</v>
      </c>
      <c r="T38" s="19"/>
      <c r="U38" s="19">
        <v>5651.7</v>
      </c>
      <c r="V38" s="19">
        <f t="shared" si="7"/>
        <v>6070.6</v>
      </c>
      <c r="W38" s="44"/>
      <c r="X38" s="43"/>
      <c r="Y38" s="44"/>
      <c r="Z38" s="19">
        <f t="shared" si="8"/>
        <v>6070.6</v>
      </c>
      <c r="AA38" s="1"/>
      <c r="AB38" s="1"/>
      <c r="AC38" s="1"/>
      <c r="AD38" s="36"/>
      <c r="AE38" s="36"/>
      <c r="AF38" s="1"/>
      <c r="AG38" s="1"/>
    </row>
    <row r="39" spans="1:33" s="2" customFormat="1" ht="17.100000000000001" customHeight="1">
      <c r="A39" s="6" t="s">
        <v>35</v>
      </c>
      <c r="B39" s="4">
        <v>1</v>
      </c>
      <c r="C39" s="4">
        <v>10</v>
      </c>
      <c r="D39" s="19">
        <v>1882</v>
      </c>
      <c r="E39" s="19">
        <v>1873.2</v>
      </c>
      <c r="F39" s="52">
        <f t="shared" si="1"/>
        <v>0.9953241232731137</v>
      </c>
      <c r="G39" s="4">
        <v>10</v>
      </c>
      <c r="H39" s="4">
        <v>86</v>
      </c>
      <c r="I39" s="4">
        <v>119.8</v>
      </c>
      <c r="J39" s="52">
        <f t="shared" si="2"/>
        <v>1.2193023255813953</v>
      </c>
      <c r="K39" s="4">
        <v>15</v>
      </c>
      <c r="L39" s="24">
        <f t="shared" si="3"/>
        <v>1.0926507461843447</v>
      </c>
      <c r="M39" s="47">
        <v>49997</v>
      </c>
      <c r="N39" s="19">
        <f t="shared" si="10"/>
        <v>18180.7</v>
      </c>
      <c r="O39" s="19">
        <f t="shared" si="5"/>
        <v>19865.2</v>
      </c>
      <c r="P39" s="19">
        <f t="shared" si="6"/>
        <v>1684.5</v>
      </c>
      <c r="Q39" s="19">
        <v>4176.7</v>
      </c>
      <c r="R39" s="19"/>
      <c r="S39" s="19">
        <v>4176.8</v>
      </c>
      <c r="T39" s="19"/>
      <c r="U39" s="19">
        <v>5250.1</v>
      </c>
      <c r="V39" s="19">
        <f t="shared" si="7"/>
        <v>6261.6</v>
      </c>
      <c r="W39" s="44"/>
      <c r="X39" s="43"/>
      <c r="Y39" s="44"/>
      <c r="Z39" s="19">
        <f t="shared" si="8"/>
        <v>6261.6</v>
      </c>
      <c r="AA39" s="1"/>
      <c r="AB39" s="1"/>
      <c r="AC39" s="1"/>
      <c r="AD39" s="36"/>
      <c r="AE39" s="36"/>
      <c r="AF39" s="1"/>
      <c r="AG39" s="1"/>
    </row>
    <row r="40" spans="1:33" s="2" customFormat="1" ht="17.100000000000001" customHeight="1">
      <c r="A40" s="6" t="s">
        <v>36</v>
      </c>
      <c r="B40" s="4">
        <v>1</v>
      </c>
      <c r="C40" s="4">
        <v>10</v>
      </c>
      <c r="D40" s="19">
        <v>5255</v>
      </c>
      <c r="E40" s="19">
        <v>5501.6</v>
      </c>
      <c r="F40" s="52">
        <f t="shared" si="1"/>
        <v>1.0469267364414843</v>
      </c>
      <c r="G40" s="4">
        <v>10</v>
      </c>
      <c r="H40" s="4">
        <v>138</v>
      </c>
      <c r="I40" s="4">
        <v>143</v>
      </c>
      <c r="J40" s="52">
        <f t="shared" si="2"/>
        <v>1.036231884057971</v>
      </c>
      <c r="K40" s="4">
        <v>15</v>
      </c>
      <c r="L40" s="24">
        <f t="shared" si="3"/>
        <v>1.0289355892938403</v>
      </c>
      <c r="M40" s="47">
        <v>58982</v>
      </c>
      <c r="N40" s="19">
        <f t="shared" si="10"/>
        <v>21448</v>
      </c>
      <c r="O40" s="19">
        <f t="shared" si="5"/>
        <v>22068.6</v>
      </c>
      <c r="P40" s="19">
        <f t="shared" si="6"/>
        <v>620.59999999999854</v>
      </c>
      <c r="Q40" s="19">
        <v>5362</v>
      </c>
      <c r="R40" s="19"/>
      <c r="S40" s="19">
        <v>5362</v>
      </c>
      <c r="T40" s="19"/>
      <c r="U40" s="19">
        <v>5739.4</v>
      </c>
      <c r="V40" s="19">
        <f t="shared" si="7"/>
        <v>5605.2</v>
      </c>
      <c r="W40" s="43"/>
      <c r="X40" s="43"/>
      <c r="Y40" s="44"/>
      <c r="Z40" s="19">
        <f t="shared" si="8"/>
        <v>5605.2</v>
      </c>
      <c r="AA40" s="1"/>
      <c r="AB40" s="1"/>
      <c r="AC40" s="1"/>
      <c r="AD40" s="36"/>
      <c r="AE40" s="36"/>
      <c r="AF40" s="1"/>
      <c r="AG40" s="1"/>
    </row>
    <row r="41" spans="1:33" s="2" customFormat="1" ht="17.100000000000001" customHeight="1">
      <c r="A41" s="6" t="s">
        <v>37</v>
      </c>
      <c r="B41" s="4">
        <v>1</v>
      </c>
      <c r="C41" s="4">
        <v>10</v>
      </c>
      <c r="D41" s="19">
        <v>15811</v>
      </c>
      <c r="E41" s="19">
        <v>12818.8</v>
      </c>
      <c r="F41" s="52">
        <f t="shared" si="1"/>
        <v>0.81075200809562953</v>
      </c>
      <c r="G41" s="4">
        <v>10</v>
      </c>
      <c r="H41" s="4">
        <v>86</v>
      </c>
      <c r="I41" s="4">
        <v>97.6</v>
      </c>
      <c r="J41" s="52">
        <f t="shared" si="2"/>
        <v>1.1348837209302325</v>
      </c>
      <c r="K41" s="4">
        <v>15</v>
      </c>
      <c r="L41" s="24">
        <f t="shared" si="3"/>
        <v>1.0037364541402796</v>
      </c>
      <c r="M41" s="47">
        <v>89155</v>
      </c>
      <c r="N41" s="19">
        <f t="shared" si="10"/>
        <v>32420</v>
      </c>
      <c r="O41" s="19">
        <f t="shared" si="5"/>
        <v>32541.1</v>
      </c>
      <c r="P41" s="19">
        <f t="shared" si="6"/>
        <v>121.09999999999854</v>
      </c>
      <c r="Q41" s="19">
        <v>7919.4</v>
      </c>
      <c r="R41" s="19"/>
      <c r="S41" s="19">
        <v>7919.3</v>
      </c>
      <c r="T41" s="19"/>
      <c r="U41" s="19">
        <v>6175.5</v>
      </c>
      <c r="V41" s="19">
        <f t="shared" si="7"/>
        <v>10526.9</v>
      </c>
      <c r="W41" s="43"/>
      <c r="X41" s="43"/>
      <c r="Y41" s="44"/>
      <c r="Z41" s="19">
        <f t="shared" si="8"/>
        <v>10526.9</v>
      </c>
      <c r="AA41" s="1"/>
      <c r="AB41" s="1"/>
      <c r="AC41" s="1"/>
      <c r="AD41" s="36"/>
      <c r="AE41" s="36"/>
      <c r="AF41" s="1"/>
      <c r="AG41" s="1"/>
    </row>
    <row r="42" spans="1:33" s="2" customFormat="1" ht="17.100000000000001" customHeight="1">
      <c r="A42" s="6" t="s">
        <v>38</v>
      </c>
      <c r="B42" s="4">
        <v>1</v>
      </c>
      <c r="C42" s="4">
        <v>10</v>
      </c>
      <c r="D42" s="19">
        <v>2764</v>
      </c>
      <c r="E42" s="19">
        <v>2318.9</v>
      </c>
      <c r="F42" s="52">
        <f t="shared" si="1"/>
        <v>0.83896526772793056</v>
      </c>
      <c r="G42" s="4">
        <v>10</v>
      </c>
      <c r="H42" s="4">
        <v>121</v>
      </c>
      <c r="I42" s="4">
        <v>147.4</v>
      </c>
      <c r="J42" s="52">
        <f t="shared" si="2"/>
        <v>1.2018181818181817</v>
      </c>
      <c r="K42" s="4">
        <v>15</v>
      </c>
      <c r="L42" s="24">
        <f t="shared" si="3"/>
        <v>1.040483582987201</v>
      </c>
      <c r="M42" s="47">
        <v>42307</v>
      </c>
      <c r="N42" s="19">
        <f t="shared" si="10"/>
        <v>15384.4</v>
      </c>
      <c r="O42" s="19">
        <f t="shared" si="5"/>
        <v>16007.2</v>
      </c>
      <c r="P42" s="19">
        <f t="shared" si="6"/>
        <v>622.80000000000109</v>
      </c>
      <c r="Q42" s="19">
        <v>3688.4</v>
      </c>
      <c r="R42" s="19">
        <v>7376.8</v>
      </c>
      <c r="S42" s="19">
        <v>0</v>
      </c>
      <c r="T42" s="19"/>
      <c r="U42" s="19">
        <v>0</v>
      </c>
      <c r="V42" s="19">
        <f t="shared" si="7"/>
        <v>4942</v>
      </c>
      <c r="W42" s="43"/>
      <c r="X42" s="43"/>
      <c r="Y42" s="44"/>
      <c r="Z42" s="19">
        <f t="shared" si="8"/>
        <v>4942</v>
      </c>
      <c r="AA42" s="1"/>
      <c r="AB42" s="1"/>
      <c r="AC42" s="1"/>
      <c r="AD42" s="36"/>
      <c r="AE42" s="36"/>
      <c r="AF42" s="1"/>
      <c r="AG42" s="1"/>
    </row>
    <row r="43" spans="1:33" s="2" customFormat="1" ht="17.100000000000001" customHeight="1">
      <c r="A43" s="6" t="s">
        <v>2</v>
      </c>
      <c r="B43" s="4">
        <v>1</v>
      </c>
      <c r="C43" s="4">
        <v>10</v>
      </c>
      <c r="D43" s="19">
        <v>1178</v>
      </c>
      <c r="E43" s="19">
        <v>1160.0999999999999</v>
      </c>
      <c r="F43" s="52">
        <f t="shared" si="1"/>
        <v>0.98480475382003385</v>
      </c>
      <c r="G43" s="4">
        <v>10</v>
      </c>
      <c r="H43" s="4">
        <v>111</v>
      </c>
      <c r="I43" s="4">
        <v>116.2</v>
      </c>
      <c r="J43" s="52">
        <f t="shared" si="2"/>
        <v>1.0468468468468468</v>
      </c>
      <c r="K43" s="4">
        <v>15</v>
      </c>
      <c r="L43" s="24">
        <f t="shared" si="3"/>
        <v>1.0157357211686584</v>
      </c>
      <c r="M43" s="47">
        <v>40323</v>
      </c>
      <c r="N43" s="19">
        <f t="shared" si="10"/>
        <v>14662.9</v>
      </c>
      <c r="O43" s="19">
        <f t="shared" si="5"/>
        <v>14893.6</v>
      </c>
      <c r="P43" s="19">
        <f t="shared" si="6"/>
        <v>230.70000000000073</v>
      </c>
      <c r="Q43" s="19">
        <v>3399.3</v>
      </c>
      <c r="R43" s="19"/>
      <c r="S43" s="19">
        <v>3399.2</v>
      </c>
      <c r="T43" s="19"/>
      <c r="U43" s="19">
        <v>4115.1000000000004</v>
      </c>
      <c r="V43" s="19">
        <f t="shared" si="7"/>
        <v>3980</v>
      </c>
      <c r="W43" s="44"/>
      <c r="X43" s="43"/>
      <c r="Y43" s="44"/>
      <c r="Z43" s="19">
        <f t="shared" si="8"/>
        <v>3980</v>
      </c>
      <c r="AA43" s="1"/>
      <c r="AB43" s="1"/>
      <c r="AC43" s="1"/>
      <c r="AD43" s="36"/>
      <c r="AE43" s="36"/>
      <c r="AF43" s="1"/>
      <c r="AG43" s="1"/>
    </row>
    <row r="44" spans="1:33" s="2" customFormat="1" ht="17.100000000000001" customHeight="1">
      <c r="A44" s="6" t="s">
        <v>39</v>
      </c>
      <c r="B44" s="4">
        <v>1</v>
      </c>
      <c r="C44" s="4">
        <v>10</v>
      </c>
      <c r="D44" s="19">
        <v>1214</v>
      </c>
      <c r="E44" s="19">
        <v>1194.4000000000001</v>
      </c>
      <c r="F44" s="52">
        <f t="shared" si="1"/>
        <v>0.98385502471169695</v>
      </c>
      <c r="G44" s="4">
        <v>10</v>
      </c>
      <c r="H44" s="4">
        <v>130</v>
      </c>
      <c r="I44" s="4">
        <v>150.69999999999999</v>
      </c>
      <c r="J44" s="52">
        <f t="shared" si="2"/>
        <v>1.1592307692307691</v>
      </c>
      <c r="K44" s="4">
        <v>15</v>
      </c>
      <c r="L44" s="24">
        <f t="shared" si="3"/>
        <v>1.0636289081593859</v>
      </c>
      <c r="M44" s="47">
        <v>35519</v>
      </c>
      <c r="N44" s="19">
        <f t="shared" si="10"/>
        <v>12916</v>
      </c>
      <c r="O44" s="19">
        <f t="shared" si="5"/>
        <v>13737.8</v>
      </c>
      <c r="P44" s="19">
        <f t="shared" si="6"/>
        <v>821.79999999999927</v>
      </c>
      <c r="Q44" s="19">
        <v>2975.5</v>
      </c>
      <c r="R44" s="19"/>
      <c r="S44" s="19">
        <v>3123.2</v>
      </c>
      <c r="T44" s="19"/>
      <c r="U44" s="19">
        <v>3510.1</v>
      </c>
      <c r="V44" s="19">
        <f t="shared" si="7"/>
        <v>4129</v>
      </c>
      <c r="W44" s="43"/>
      <c r="X44" s="43"/>
      <c r="Y44" s="44"/>
      <c r="Z44" s="19">
        <f t="shared" si="8"/>
        <v>4129</v>
      </c>
      <c r="AA44" s="1"/>
      <c r="AB44" s="1"/>
      <c r="AC44" s="1"/>
      <c r="AD44" s="36"/>
      <c r="AE44" s="36"/>
      <c r="AF44" s="1"/>
      <c r="AG44" s="1"/>
    </row>
    <row r="45" spans="1:33" s="2" customFormat="1" ht="17.100000000000001" customHeight="1">
      <c r="A45" s="6" t="s">
        <v>3</v>
      </c>
      <c r="B45" s="4">
        <v>1</v>
      </c>
      <c r="C45" s="4">
        <v>10</v>
      </c>
      <c r="D45" s="19">
        <v>1820</v>
      </c>
      <c r="E45" s="19">
        <v>1666.3</v>
      </c>
      <c r="F45" s="52">
        <f t="shared" si="1"/>
        <v>0.91554945054945047</v>
      </c>
      <c r="G45" s="4">
        <v>10</v>
      </c>
      <c r="H45" s="4">
        <v>130</v>
      </c>
      <c r="I45" s="4">
        <v>142.5</v>
      </c>
      <c r="J45" s="52">
        <f t="shared" si="2"/>
        <v>1.0961538461538463</v>
      </c>
      <c r="K45" s="4">
        <v>15</v>
      </c>
      <c r="L45" s="24">
        <f t="shared" si="3"/>
        <v>1.0170800627943484</v>
      </c>
      <c r="M45" s="47">
        <v>33968</v>
      </c>
      <c r="N45" s="19">
        <f t="shared" si="10"/>
        <v>12352</v>
      </c>
      <c r="O45" s="19">
        <f t="shared" si="5"/>
        <v>12563</v>
      </c>
      <c r="P45" s="19">
        <f t="shared" si="6"/>
        <v>211</v>
      </c>
      <c r="Q45" s="19">
        <v>2939</v>
      </c>
      <c r="R45" s="19"/>
      <c r="S45" s="19">
        <v>2939</v>
      </c>
      <c r="T45" s="19"/>
      <c r="U45" s="19">
        <v>2994.8</v>
      </c>
      <c r="V45" s="19">
        <f t="shared" si="7"/>
        <v>3690.2</v>
      </c>
      <c r="W45" s="44"/>
      <c r="X45" s="43"/>
      <c r="Y45" s="44"/>
      <c r="Z45" s="19">
        <f t="shared" si="8"/>
        <v>3690.2</v>
      </c>
      <c r="AA45" s="1"/>
      <c r="AB45" s="1"/>
      <c r="AC45" s="1"/>
      <c r="AD45" s="36"/>
      <c r="AE45" s="36"/>
      <c r="AF45" s="1"/>
      <c r="AG45" s="1"/>
    </row>
    <row r="46" spans="1:33" s="2" customFormat="1" ht="17.100000000000001" customHeight="1">
      <c r="A46" s="6" t="s">
        <v>40</v>
      </c>
      <c r="B46" s="4">
        <v>1</v>
      </c>
      <c r="C46" s="4">
        <v>10</v>
      </c>
      <c r="D46" s="19">
        <v>2708</v>
      </c>
      <c r="E46" s="19">
        <v>2146.1</v>
      </c>
      <c r="F46" s="52">
        <f>IF(G46=0,0,IF(D46=0,1,IF(E46&lt;0,0,IF(E46/D46&gt;1.2,IF((E46/D46-1.2)*0.1+1.2&gt;1.3,1.3,(E46/D46-1.2)*0.1+1.2),E46/D46))))</f>
        <v>0.79250369276218613</v>
      </c>
      <c r="G46" s="4">
        <v>10</v>
      </c>
      <c r="H46" s="4">
        <v>86</v>
      </c>
      <c r="I46" s="4">
        <v>111.6</v>
      </c>
      <c r="J46" s="52">
        <f t="shared" si="2"/>
        <v>1.2097674418604651</v>
      </c>
      <c r="K46" s="4">
        <v>15</v>
      </c>
      <c r="L46" s="24">
        <f>(B46*C46+F46*G46+J46*K46)/(C46+G46+K46)</f>
        <v>1.0306156730151095</v>
      </c>
      <c r="M46" s="47">
        <v>59681</v>
      </c>
      <c r="N46" s="19">
        <f>ROUND(M46/11*4,1)</f>
        <v>21702.2</v>
      </c>
      <c r="O46" s="19">
        <f t="shared" si="5"/>
        <v>22366.6</v>
      </c>
      <c r="P46" s="19">
        <f>O46-N46</f>
        <v>664.39999999999782</v>
      </c>
      <c r="Q46" s="19">
        <v>4165.3999999999996</v>
      </c>
      <c r="R46" s="19"/>
      <c r="S46" s="19">
        <v>4165.3</v>
      </c>
      <c r="T46" s="19"/>
      <c r="U46" s="19">
        <v>6257.2</v>
      </c>
      <c r="V46" s="19">
        <f>ROUND(O46-SUM(Q46:U46),1)</f>
        <v>7778.7</v>
      </c>
      <c r="W46" s="43"/>
      <c r="X46" s="43"/>
      <c r="Y46" s="44"/>
      <c r="Z46" s="19">
        <f t="shared" si="8"/>
        <v>7778.7</v>
      </c>
      <c r="AA46" s="1"/>
      <c r="AB46" s="1"/>
      <c r="AC46" s="1"/>
      <c r="AD46" s="36"/>
      <c r="AE46" s="36"/>
      <c r="AF46" s="1"/>
      <c r="AG46" s="1"/>
    </row>
    <row r="47" spans="1:33" s="22" customFormat="1" ht="17.100000000000001" customHeight="1">
      <c r="A47" s="21" t="s">
        <v>45</v>
      </c>
      <c r="B47" s="21"/>
      <c r="C47" s="21"/>
      <c r="D47" s="23">
        <f>D8+D19</f>
        <v>546517</v>
      </c>
      <c r="E47" s="23">
        <f>E8+E19</f>
        <v>522212.40000000008</v>
      </c>
      <c r="F47" s="53">
        <f>IF(E47/D47&gt;1.2,IF((E47/D47-1.2)*0.1+1.2&gt;1.3,1.3,(E47/D47-1.2)*0.1+1.2),E47/D47)</f>
        <v>0.95552819033991643</v>
      </c>
      <c r="G47" s="21"/>
      <c r="H47" s="21"/>
      <c r="I47" s="21"/>
      <c r="J47" s="21"/>
      <c r="K47" s="21"/>
      <c r="L47" s="49">
        <f>O47/N47</f>
        <v>1.0398978955580225</v>
      </c>
      <c r="M47" s="48">
        <f>M8+M19</f>
        <v>2915250</v>
      </c>
      <c r="N47" s="23">
        <f t="shared" ref="N47" si="11">N8+N19</f>
        <v>1060091.0000000002</v>
      </c>
      <c r="O47" s="23">
        <f>O8+O19</f>
        <v>1102386.3999999999</v>
      </c>
      <c r="P47" s="23">
        <f>P8+P19</f>
        <v>42295.399999999965</v>
      </c>
      <c r="Q47" s="23">
        <f t="shared" ref="Q47:U47" si="12">Q8+Q19</f>
        <v>253744.5</v>
      </c>
      <c r="R47" s="23">
        <f t="shared" si="12"/>
        <v>213621.19999999998</v>
      </c>
      <c r="S47" s="23">
        <f t="shared" si="12"/>
        <v>154610.49999999997</v>
      </c>
      <c r="T47" s="23">
        <f t="shared" si="12"/>
        <v>5925</v>
      </c>
      <c r="U47" s="23">
        <f t="shared" si="12"/>
        <v>165545.1</v>
      </c>
      <c r="V47" s="23">
        <f>V8+V19</f>
        <v>308940.10000000009</v>
      </c>
      <c r="W47" s="38">
        <f t="shared" ref="W47:X47" si="13">COUNTIF(W9:W46,"+")</f>
        <v>0</v>
      </c>
      <c r="X47" s="38">
        <f t="shared" si="13"/>
        <v>0</v>
      </c>
      <c r="Y47" s="38">
        <f>COUNTIF(Y9:Y46,"+")</f>
        <v>1</v>
      </c>
      <c r="Z47" s="23">
        <f>Z8+Z19</f>
        <v>305389.00000000006</v>
      </c>
      <c r="AA47" s="1"/>
      <c r="AB47" s="1"/>
      <c r="AC47" s="1"/>
      <c r="AD47" s="1"/>
      <c r="AE47" s="1"/>
      <c r="AF47" s="1"/>
      <c r="AG47" s="1"/>
    </row>
    <row r="48" spans="1:33" ht="21" customHeight="1"/>
    <row r="49" spans="1:26" ht="17.25" customHeight="1">
      <c r="A49" s="41" t="s">
        <v>50</v>
      </c>
      <c r="B49" s="40"/>
      <c r="C49" s="61" t="s">
        <v>52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45"/>
      <c r="Z49" s="45"/>
    </row>
    <row r="50" spans="1:26" ht="17.25" customHeight="1">
      <c r="B50" s="42" t="s">
        <v>51</v>
      </c>
      <c r="C50" s="61" t="s">
        <v>55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45"/>
      <c r="Z50" s="45"/>
    </row>
    <row r="52" spans="1:26" ht="15" customHeight="1"/>
  </sheetData>
  <mergeCells count="25">
    <mergeCell ref="Z3:Z6"/>
    <mergeCell ref="A3:A6"/>
    <mergeCell ref="M3:M6"/>
    <mergeCell ref="P3:P6"/>
    <mergeCell ref="O3:O6"/>
    <mergeCell ref="L3:L6"/>
    <mergeCell ref="N3:N6"/>
    <mergeCell ref="W4:X4"/>
    <mergeCell ref="Y4:Y6"/>
    <mergeCell ref="B3:C5"/>
    <mergeCell ref="Q5:Q6"/>
    <mergeCell ref="R5:R6"/>
    <mergeCell ref="V3:V6"/>
    <mergeCell ref="D3:G5"/>
    <mergeCell ref="H3:K5"/>
    <mergeCell ref="B1:M1"/>
    <mergeCell ref="C49:X49"/>
    <mergeCell ref="C50:X50"/>
    <mergeCell ref="W5:W6"/>
    <mergeCell ref="X5:X6"/>
    <mergeCell ref="S5:S6"/>
    <mergeCell ref="T5:T6"/>
    <mergeCell ref="U5:U6"/>
    <mergeCell ref="Q3:U4"/>
    <mergeCell ref="W3:Y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79" t="s">
        <v>15</v>
      </c>
      <c r="B3" s="80" t="s">
        <v>41</v>
      </c>
      <c r="C3" s="82" t="s">
        <v>54</v>
      </c>
      <c r="D3" s="82"/>
      <c r="E3" s="82"/>
      <c r="F3" s="83" t="s">
        <v>75</v>
      </c>
      <c r="G3" s="84"/>
      <c r="H3" s="84"/>
      <c r="I3" s="83" t="s">
        <v>76</v>
      </c>
      <c r="J3" s="84"/>
      <c r="K3" s="84"/>
      <c r="L3" s="81" t="s">
        <v>44</v>
      </c>
    </row>
    <row r="4" spans="1:12" ht="32.1" customHeight="1">
      <c r="A4" s="79"/>
      <c r="B4" s="80"/>
      <c r="C4" s="12" t="s">
        <v>42</v>
      </c>
      <c r="D4" s="12" t="s">
        <v>43</v>
      </c>
      <c r="E4" s="55" t="s">
        <v>77</v>
      </c>
      <c r="F4" s="12" t="s">
        <v>42</v>
      </c>
      <c r="G4" s="12" t="s">
        <v>43</v>
      </c>
      <c r="H4" s="57" t="s">
        <v>78</v>
      </c>
      <c r="I4" s="12" t="s">
        <v>42</v>
      </c>
      <c r="J4" s="12" t="s">
        <v>43</v>
      </c>
      <c r="K4" s="57" t="s">
        <v>79</v>
      </c>
      <c r="L4" s="81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25399.099999999977</v>
      </c>
      <c r="C6" s="28"/>
      <c r="D6" s="28"/>
      <c r="E6" s="28">
        <f>SUM(E7:E16)</f>
        <v>0</v>
      </c>
      <c r="F6" s="28"/>
      <c r="G6" s="28"/>
      <c r="H6" s="28">
        <f>SUM(H7:H16)</f>
        <v>-7362.1056717445472</v>
      </c>
      <c r="I6" s="28"/>
      <c r="J6" s="28"/>
      <c r="K6" s="28">
        <f>SUM(K7:K16)</f>
        <v>32761.20567174453</v>
      </c>
      <c r="L6" s="28"/>
    </row>
    <row r="7" spans="1:12" ht="15" customHeight="1">
      <c r="A7" s="15" t="s">
        <v>5</v>
      </c>
      <c r="B7" s="29">
        <f>'Расчет дотаций'!P9</f>
        <v>-4958.2000000000116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-5.110237208718571E-2</v>
      </c>
      <c r="G7" s="33">
        <f>F7*'Расчет дотаций'!G9</f>
        <v>-0.76653558130778565</v>
      </c>
      <c r="H7" s="32">
        <f t="shared" ref="H7:H16" si="1">$B7*G7/$L7</f>
        <v>-2515.7756725348127</v>
      </c>
      <c r="I7" s="33">
        <f>'Расчет дотаций'!J9-1</f>
        <v>-3.7209302325581395E-2</v>
      </c>
      <c r="J7" s="33">
        <f>I7*'Расчет дотаций'!K9</f>
        <v>-0.7441860465116279</v>
      </c>
      <c r="K7" s="32">
        <f t="shared" ref="K7:K16" si="2">$B7*J7/$L7</f>
        <v>-2442.424327465199</v>
      </c>
      <c r="L7" s="31">
        <f>D7+G7+J7</f>
        <v>-1.5107216278194135</v>
      </c>
    </row>
    <row r="8" spans="1:12" ht="15" customHeight="1">
      <c r="A8" s="15" t="s">
        <v>6</v>
      </c>
      <c r="B8" s="29">
        <f>'Расчет дотаций'!P10</f>
        <v>24184.899999999994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-1.9932053989532683E-2</v>
      </c>
      <c r="G8" s="33">
        <f>F8*'Расчет дотаций'!G10</f>
        <v>-0.29898080984299025</v>
      </c>
      <c r="H8" s="32">
        <f t="shared" si="1"/>
        <v>-1484.5283799624647</v>
      </c>
      <c r="I8" s="33">
        <f>'Расчет дотаций'!J10-1</f>
        <v>0.25848837209302333</v>
      </c>
      <c r="J8" s="33">
        <f>I8*'Расчет дотаций'!K10</f>
        <v>5.1697674418604667</v>
      </c>
      <c r="K8" s="32">
        <f t="shared" si="2"/>
        <v>25669.428379962461</v>
      </c>
      <c r="L8" s="31">
        <f t="shared" ref="L8:L43" si="3">D8+G8+J8</f>
        <v>4.8707866320174764</v>
      </c>
    </row>
    <row r="9" spans="1:12" ht="15" customHeight="1">
      <c r="A9" s="15" t="s">
        <v>7</v>
      </c>
      <c r="B9" s="29">
        <f>'Расчет дотаций'!P11</f>
        <v>5538.7999999999956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-3.8320019365771008E-2</v>
      </c>
      <c r="G9" s="33">
        <f>F9*'Расчет дотаций'!G11</f>
        <v>-0.57480029048656511</v>
      </c>
      <c r="H9" s="32">
        <f t="shared" si="1"/>
        <v>-804.42108142430664</v>
      </c>
      <c r="I9" s="33">
        <f>'Расчет дотаций'!J11-1</f>
        <v>0.22662790697674406</v>
      </c>
      <c r="J9" s="33">
        <f>I9*'Расчет дотаций'!K11</f>
        <v>4.5325581395348813</v>
      </c>
      <c r="K9" s="32">
        <f t="shared" si="2"/>
        <v>6343.2210814243026</v>
      </c>
      <c r="L9" s="31">
        <f t="shared" si="3"/>
        <v>3.9577578490483161</v>
      </c>
    </row>
    <row r="10" spans="1:12" ht="15" customHeight="1">
      <c r="A10" s="15" t="s">
        <v>8</v>
      </c>
      <c r="B10" s="29">
        <f>'Расчет дотаций'!P12</f>
        <v>1328.5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-6.031950145902365E-2</v>
      </c>
      <c r="G10" s="33">
        <f>F10*'Расчет дотаций'!G12</f>
        <v>-0.90479252188535475</v>
      </c>
      <c r="H10" s="32">
        <f t="shared" si="1"/>
        <v>-666.71307789117463</v>
      </c>
      <c r="I10" s="33">
        <f>'Расчет дотаций'!J12-1</f>
        <v>0.13538461538461544</v>
      </c>
      <c r="J10" s="33">
        <f>I10*'Расчет дотаций'!K12</f>
        <v>2.7076923076923087</v>
      </c>
      <c r="K10" s="32">
        <f t="shared" si="2"/>
        <v>1995.2130778911746</v>
      </c>
      <c r="L10" s="31">
        <f t="shared" si="3"/>
        <v>1.802899785806954</v>
      </c>
    </row>
    <row r="11" spans="1:12" ht="15" customHeight="1">
      <c r="A11" s="15" t="s">
        <v>9</v>
      </c>
      <c r="B11" s="29">
        <f>'Расчет дотаций'!P13</f>
        <v>554.59999999999854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6.9279939838315929E-3</v>
      </c>
      <c r="G11" s="33">
        <f>F11*'Расчет дотаций'!G13</f>
        <v>0.10391990975747389</v>
      </c>
      <c r="H11" s="32">
        <f t="shared" si="1"/>
        <v>66.142426625822907</v>
      </c>
      <c r="I11" s="33">
        <f>'Расчет дотаций'!J13-1</f>
        <v>3.8372093023255838E-2</v>
      </c>
      <c r="J11" s="33">
        <f>I11*'Расчет дотаций'!K13</f>
        <v>0.76744186046511675</v>
      </c>
      <c r="K11" s="32">
        <f t="shared" si="2"/>
        <v>488.45757337417564</v>
      </c>
      <c r="L11" s="31">
        <f t="shared" si="3"/>
        <v>0.87136177022259065</v>
      </c>
    </row>
    <row r="12" spans="1:12" ht="15" customHeight="1">
      <c r="A12" s="15" t="s">
        <v>10</v>
      </c>
      <c r="B12" s="29">
        <f>'Расчет дотаций'!P14</f>
        <v>-469.39999999999964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-2.9113924050633067E-2</v>
      </c>
      <c r="G12" s="33">
        <f>F12*'Расчет дотаций'!G14</f>
        <v>-0.436708860759496</v>
      </c>
      <c r="H12" s="32">
        <f t="shared" si="1"/>
        <v>-160.9138994800698</v>
      </c>
      <c r="I12" s="33">
        <f>'Расчет дотаций'!J14-1</f>
        <v>-4.1860465116279055E-2</v>
      </c>
      <c r="J12" s="33">
        <f>I12*'Расчет дотаций'!K14</f>
        <v>-0.83720930232558111</v>
      </c>
      <c r="K12" s="32">
        <f t="shared" si="2"/>
        <v>-308.48610051992983</v>
      </c>
      <c r="L12" s="31">
        <f t="shared" si="3"/>
        <v>-1.2739181630850771</v>
      </c>
    </row>
    <row r="13" spans="1:12" ht="15" customHeight="1">
      <c r="A13" s="15" t="s">
        <v>11</v>
      </c>
      <c r="B13" s="29">
        <f>'Расчет дотаций'!P15</f>
        <v>1887.4000000000015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-6.3001745200698012E-2</v>
      </c>
      <c r="G13" s="33">
        <f>F13*'Расчет дотаций'!G15</f>
        <v>-0.94502617801047017</v>
      </c>
      <c r="H13" s="32">
        <f t="shared" si="1"/>
        <v>-503.37800800646011</v>
      </c>
      <c r="I13" s="33">
        <f>'Расчет дотаций'!J15-1</f>
        <v>0.2244186046511627</v>
      </c>
      <c r="J13" s="33">
        <f>I13*'Расчет дотаций'!K15</f>
        <v>4.488372093023254</v>
      </c>
      <c r="K13" s="32">
        <f t="shared" si="2"/>
        <v>2390.7780080064617</v>
      </c>
      <c r="L13" s="31">
        <f t="shared" si="3"/>
        <v>3.5433459150127837</v>
      </c>
    </row>
    <row r="14" spans="1:12" ht="15" customHeight="1">
      <c r="A14" s="15" t="s">
        <v>12</v>
      </c>
      <c r="B14" s="29">
        <f>'Расчет дотаций'!P16</f>
        <v>-294.79999999999927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-4.9679218967921823E-2</v>
      </c>
      <c r="G14" s="33">
        <f>F14*'Расчет дотаций'!G16</f>
        <v>-0.74518828451882735</v>
      </c>
      <c r="H14" s="32">
        <f t="shared" si="1"/>
        <v>-283.76252026725348</v>
      </c>
      <c r="I14" s="33">
        <f>'Расчет дотаций'!J16-1</f>
        <v>-1.4492753623187582E-3</v>
      </c>
      <c r="J14" s="33">
        <f>I14*'Расчет дотаций'!K16</f>
        <v>-2.8985507246375164E-2</v>
      </c>
      <c r="K14" s="32">
        <f t="shared" si="2"/>
        <v>-11.037479732745783</v>
      </c>
      <c r="L14" s="31">
        <f t="shared" si="3"/>
        <v>-0.77417379176520251</v>
      </c>
    </row>
    <row r="15" spans="1:12" ht="15" customHeight="1">
      <c r="A15" s="15" t="s">
        <v>13</v>
      </c>
      <c r="B15" s="29">
        <f>'Расчет дотаций'!P17</f>
        <v>-3117.5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-8.7954449599325191E-2</v>
      </c>
      <c r="G15" s="33">
        <f>F15*'Расчет дотаций'!G17</f>
        <v>-1.3193167439898779</v>
      </c>
      <c r="H15" s="32">
        <f t="shared" si="1"/>
        <v>-719.72189639929331</v>
      </c>
      <c r="I15" s="33">
        <f>'Расчет дотаций'!J17-1</f>
        <v>-0.21976744186046515</v>
      </c>
      <c r="J15" s="33">
        <f>I15*'Расчет дотаций'!K17</f>
        <v>-4.395348837209303</v>
      </c>
      <c r="K15" s="32">
        <f t="shared" si="2"/>
        <v>-2397.7781036007063</v>
      </c>
      <c r="L15" s="31">
        <f t="shared" si="3"/>
        <v>-5.7146655811991813</v>
      </c>
    </row>
    <row r="16" spans="1:12" ht="15" customHeight="1">
      <c r="A16" s="15" t="s">
        <v>14</v>
      </c>
      <c r="B16" s="29">
        <f>'Расчет дотаций'!P18</f>
        <v>744.80000000000109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-6.3716992541826278E-2</v>
      </c>
      <c r="G16" s="33">
        <f>F16*'Расчет дотаций'!G18</f>
        <v>-0.95575488812739418</v>
      </c>
      <c r="H16" s="32">
        <f t="shared" si="1"/>
        <v>-289.03356240453417</v>
      </c>
      <c r="I16" s="33">
        <f>'Расчет дотаций'!J18-1</f>
        <v>0.17093023255813966</v>
      </c>
      <c r="J16" s="33">
        <f>I16*'Расчет дотаций'!K18</f>
        <v>3.4186046511627932</v>
      </c>
      <c r="K16" s="32">
        <f t="shared" si="2"/>
        <v>1033.8335624045351</v>
      </c>
      <c r="L16" s="31">
        <f t="shared" si="3"/>
        <v>2.4628497630353992</v>
      </c>
    </row>
    <row r="17" spans="1:12" ht="15" customHeight="1">
      <c r="A17" s="16" t="s">
        <v>17</v>
      </c>
      <c r="B17" s="28">
        <f>SUM(B18:B44)</f>
        <v>16896.299999999988</v>
      </c>
      <c r="C17" s="28"/>
      <c r="D17" s="28"/>
      <c r="E17" s="28">
        <f>SUM(E18:E44)</f>
        <v>0</v>
      </c>
      <c r="F17" s="28"/>
      <c r="G17" s="28"/>
      <c r="H17" s="28">
        <f>SUM(H18:H44)</f>
        <v>-4893.2100295657492</v>
      </c>
      <c r="I17" s="28"/>
      <c r="J17" s="28"/>
      <c r="K17" s="28">
        <f>SUM(K18:K44)</f>
        <v>21789.510029565743</v>
      </c>
      <c r="L17" s="28"/>
    </row>
    <row r="18" spans="1:12" ht="15" customHeight="1">
      <c r="A18" s="17" t="s">
        <v>0</v>
      </c>
      <c r="B18" s="29">
        <f>'Расчет дотаций'!P20</f>
        <v>1068.5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-1.0317460317460281E-2</v>
      </c>
      <c r="G18" s="33">
        <f>F18*'Расчет дотаций'!G20</f>
        <v>-0.10317460317460281</v>
      </c>
      <c r="H18" s="32">
        <f t="shared" ref="H18:H44" si="5">$B18*G18/$L18</f>
        <v>-30.44803547988316</v>
      </c>
      <c r="I18" s="33">
        <f>'Расчет дотаций'!J20-1</f>
        <v>0.24825581395348828</v>
      </c>
      <c r="J18" s="33">
        <f>I18*'Расчет дотаций'!K20</f>
        <v>3.7238372093023244</v>
      </c>
      <c r="K18" s="32">
        <f t="shared" ref="K18:K44" si="6">$B18*J18/$L18</f>
        <v>1098.9480354798832</v>
      </c>
      <c r="L18" s="31">
        <f t="shared" si="3"/>
        <v>3.6206626061277216</v>
      </c>
    </row>
    <row r="19" spans="1:12" ht="15" customHeight="1">
      <c r="A19" s="17" t="s">
        <v>18</v>
      </c>
      <c r="B19" s="29">
        <f>'Расчет дотаций'!P21</f>
        <v>1772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-4.6172971053104472E-4</v>
      </c>
      <c r="G19" s="33">
        <f>F19*'Расчет дотаций'!G21</f>
        <v>-4.6172971053104472E-3</v>
      </c>
      <c r="H19" s="32">
        <f t="shared" si="5"/>
        <v>-2.4606818459948507</v>
      </c>
      <c r="I19" s="33">
        <f>'Расчет дотаций'!J21-1</f>
        <v>0.22197674418604652</v>
      </c>
      <c r="J19" s="33">
        <f>I19*'Расчет дотаций'!K21</f>
        <v>3.3296511627906975</v>
      </c>
      <c r="K19" s="32">
        <f t="shared" si="6"/>
        <v>1774.4606818459949</v>
      </c>
      <c r="L19" s="31">
        <f t="shared" si="3"/>
        <v>3.3250338656853868</v>
      </c>
    </row>
    <row r="20" spans="1:12" ht="15" customHeight="1">
      <c r="A20" s="17" t="s">
        <v>19</v>
      </c>
      <c r="B20" s="29">
        <f>'Расчет дотаций'!P22</f>
        <v>-823.39999999999964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-4.3316831683171131E-4</v>
      </c>
      <c r="G20" s="33">
        <f>F20*'Расчет дотаций'!G22</f>
        <v>-4.3316831683171131E-3</v>
      </c>
      <c r="H20" s="32">
        <f t="shared" si="5"/>
        <v>-1.6037887390674328</v>
      </c>
      <c r="I20" s="33">
        <f>'Расчет дотаций'!J22-1</f>
        <v>-0.14797297297297296</v>
      </c>
      <c r="J20" s="33">
        <f>I20*'Расчет дотаций'!K22</f>
        <v>-2.2195945945945943</v>
      </c>
      <c r="K20" s="32">
        <f t="shared" si="6"/>
        <v>-821.79621126093218</v>
      </c>
      <c r="L20" s="31">
        <f t="shared" si="3"/>
        <v>-2.2239262777629114</v>
      </c>
    </row>
    <row r="21" spans="1:12" ht="15" customHeight="1">
      <c r="A21" s="17" t="s">
        <v>20</v>
      </c>
      <c r="B21" s="29">
        <f>'Расчет дотаций'!P23</f>
        <v>1322.3999999999996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1.069330199764984E-2</v>
      </c>
      <c r="G21" s="33">
        <f>F21*'Расчет дотаций'!G23</f>
        <v>0.1069330199764984</v>
      </c>
      <c r="H21" s="32">
        <f t="shared" si="5"/>
        <v>45.498188206873877</v>
      </c>
      <c r="I21" s="33">
        <f>'Расчет дотаций'!J23-1</f>
        <v>0.20007092198581566</v>
      </c>
      <c r="J21" s="33">
        <f>I21*'Расчет дотаций'!K23</f>
        <v>3.0010638297872347</v>
      </c>
      <c r="K21" s="32">
        <f t="shared" si="6"/>
        <v>1276.9018117931257</v>
      </c>
      <c r="L21" s="31">
        <f t="shared" si="3"/>
        <v>3.1079968497637331</v>
      </c>
    </row>
    <row r="22" spans="1:12" ht="15" customHeight="1">
      <c r="A22" s="17" t="s">
        <v>21</v>
      </c>
      <c r="B22" s="29">
        <f>'Расчет дотаций'!P24</f>
        <v>1353.7000000000007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7.9505582137161079E-2</v>
      </c>
      <c r="G22" s="33">
        <f>F22*'Расчет дотаций'!G24</f>
        <v>0.79505582137161079</v>
      </c>
      <c r="H22" s="32">
        <f t="shared" si="5"/>
        <v>411.65307170271751</v>
      </c>
      <c r="I22" s="33">
        <f>'Расчет дотаций'!J24-1</f>
        <v>0.12129629629629624</v>
      </c>
      <c r="J22" s="33">
        <f>I22*'Расчет дотаций'!K24</f>
        <v>1.8194444444444435</v>
      </c>
      <c r="K22" s="32">
        <f t="shared" si="6"/>
        <v>942.04692829728344</v>
      </c>
      <c r="L22" s="31">
        <f t="shared" si="3"/>
        <v>2.6145002658160541</v>
      </c>
    </row>
    <row r="23" spans="1:12" ht="15" customHeight="1">
      <c r="A23" s="17" t="s">
        <v>22</v>
      </c>
      <c r="B23" s="29">
        <f>'Расчет дотаций'!P25</f>
        <v>1635.3999999999978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2.4432717678100291E-2</v>
      </c>
      <c r="G23" s="33">
        <f>F23*'Расчет дотаций'!G25</f>
        <v>0.24432717678100291</v>
      </c>
      <c r="H23" s="32">
        <f t="shared" si="5"/>
        <v>120.17496997505614</v>
      </c>
      <c r="I23" s="33">
        <f>'Расчет дотаций'!J25-1</f>
        <v>0.20537313432835824</v>
      </c>
      <c r="J23" s="33">
        <f>I23*'Расчет дотаций'!K25</f>
        <v>3.0805970149253739</v>
      </c>
      <c r="K23" s="32">
        <f t="shared" si="6"/>
        <v>1515.2250300249418</v>
      </c>
      <c r="L23" s="31">
        <f t="shared" si="3"/>
        <v>3.3249241917063768</v>
      </c>
    </row>
    <row r="24" spans="1:12" ht="15" customHeight="1">
      <c r="A24" s="17" t="s">
        <v>23</v>
      </c>
      <c r="B24" s="29">
        <f>'Расчет дотаций'!P26</f>
        <v>1363.2999999999956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2.6935190793458519E-2</v>
      </c>
      <c r="G24" s="33">
        <f>F24*'Расчет дотаций'!G26</f>
        <v>0.26935190793458519</v>
      </c>
      <c r="H24" s="32">
        <f t="shared" si="5"/>
        <v>312.16399891750854</v>
      </c>
      <c r="I24" s="33">
        <f>'Расчет дотаций'!J26-1</f>
        <v>6.0465116279069697E-2</v>
      </c>
      <c r="J24" s="33">
        <f>I24*'Расчет дотаций'!K26</f>
        <v>0.90697674418604546</v>
      </c>
      <c r="K24" s="32">
        <f t="shared" si="6"/>
        <v>1051.1360010824869</v>
      </c>
      <c r="L24" s="31">
        <f t="shared" si="3"/>
        <v>1.1763286521206306</v>
      </c>
    </row>
    <row r="25" spans="1:12" ht="15" customHeight="1">
      <c r="A25" s="17" t="s">
        <v>24</v>
      </c>
      <c r="B25" s="29">
        <f>'Расчет дотаций'!P27</f>
        <v>461.30000000000018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3.1287605294825438E-2</v>
      </c>
      <c r="G25" s="33">
        <f>F25*'Расчет дотаций'!G27</f>
        <v>0.31287605294825438</v>
      </c>
      <c r="H25" s="32">
        <f t="shared" si="5"/>
        <v>65.030434165720678</v>
      </c>
      <c r="I25" s="33">
        <f>'Расчет дотаций'!J27-1</f>
        <v>0.12710280373831773</v>
      </c>
      <c r="J25" s="33">
        <f>I25*'Расчет дотаций'!K27</f>
        <v>1.9065420560747659</v>
      </c>
      <c r="K25" s="32">
        <f t="shared" si="6"/>
        <v>396.26956583427955</v>
      </c>
      <c r="L25" s="31">
        <f t="shared" si="3"/>
        <v>2.2194181090230201</v>
      </c>
    </row>
    <row r="26" spans="1:12" ht="15" customHeight="1">
      <c r="A26" s="17" t="s">
        <v>25</v>
      </c>
      <c r="B26" s="29">
        <f>'Расчет дотаций'!P28</f>
        <v>1525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2.9425287356321883E-2</v>
      </c>
      <c r="G26" s="33">
        <f>F26*'Расчет дотаций'!G28</f>
        <v>0.29425287356321883</v>
      </c>
      <c r="H26" s="32">
        <f t="shared" si="5"/>
        <v>133.41792803407972</v>
      </c>
      <c r="I26" s="33">
        <f>'Расчет дотаций'!J28-1</f>
        <v>0.20460869565217399</v>
      </c>
      <c r="J26" s="33">
        <f>I26*'Расчет дотаций'!K28</f>
        <v>3.0691304347826098</v>
      </c>
      <c r="K26" s="32">
        <f t="shared" si="6"/>
        <v>1391.5820719659202</v>
      </c>
      <c r="L26" s="31">
        <f t="shared" si="3"/>
        <v>3.3633833083458287</v>
      </c>
    </row>
    <row r="27" spans="1:12" ht="15" customHeight="1">
      <c r="A27" s="17" t="s">
        <v>26</v>
      </c>
      <c r="B27" s="29">
        <f>'Расчет дотаций'!P29</f>
        <v>678.69999999999891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-3.4237726098191201E-2</v>
      </c>
      <c r="G27" s="33">
        <f>F27*'Расчет дотаций'!G29</f>
        <v>-0.34237726098191201</v>
      </c>
      <c r="H27" s="32">
        <f t="shared" si="5"/>
        <v>-87.321211826964969</v>
      </c>
      <c r="I27" s="33">
        <f>'Расчет дотаций'!J29-1</f>
        <v>0.20023255813953478</v>
      </c>
      <c r="J27" s="33">
        <f>I27*'Расчет дотаций'!K29</f>
        <v>3.0034883720930217</v>
      </c>
      <c r="K27" s="32">
        <f t="shared" si="6"/>
        <v>766.02121182696396</v>
      </c>
      <c r="L27" s="31">
        <f t="shared" si="3"/>
        <v>2.6611111111111097</v>
      </c>
    </row>
    <row r="28" spans="1:12" ht="15" customHeight="1">
      <c r="A28" s="17" t="s">
        <v>27</v>
      </c>
      <c r="B28" s="29">
        <f>'Расчет дотаций'!P30</f>
        <v>-1803.8000000000011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-2.301136363636358E-2</v>
      </c>
      <c r="G28" s="33">
        <f>F28*'Расчет дотаций'!G30</f>
        <v>-0.2301136363636358</v>
      </c>
      <c r="H28" s="32">
        <f t="shared" si="5"/>
        <v>-81.725338536585227</v>
      </c>
      <c r="I28" s="33">
        <f>'Расчет дотаций'!J30-1</f>
        <v>-0.32325581395348835</v>
      </c>
      <c r="J28" s="33">
        <f>I28*'Расчет дотаций'!K30</f>
        <v>-4.8488372093023253</v>
      </c>
      <c r="K28" s="32">
        <f t="shared" si="6"/>
        <v>-1722.0746614634159</v>
      </c>
      <c r="L28" s="31">
        <f t="shared" si="3"/>
        <v>-5.0789508456659611</v>
      </c>
    </row>
    <row r="29" spans="1:12" ht="15" customHeight="1">
      <c r="A29" s="17" t="s">
        <v>28</v>
      </c>
      <c r="B29" s="29">
        <f>'Расчет дотаций'!P31</f>
        <v>2160.8000000000029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2.1926910299001623E-3</v>
      </c>
      <c r="G29" s="33">
        <f>F29*'Расчет дотаций'!G31</f>
        <v>2.1926910299001623E-2</v>
      </c>
      <c r="H29" s="32">
        <f t="shared" si="5"/>
        <v>15.661727873371655</v>
      </c>
      <c r="I29" s="33">
        <f>'Расчет дотаций'!J31-1</f>
        <v>0.2002173913043479</v>
      </c>
      <c r="J29" s="33">
        <f>I29*'Расчет дотаций'!K31</f>
        <v>3.0032608695652185</v>
      </c>
      <c r="K29" s="32">
        <f t="shared" si="6"/>
        <v>2145.1382721266314</v>
      </c>
      <c r="L29" s="31">
        <f t="shared" si="3"/>
        <v>3.0251877798642202</v>
      </c>
    </row>
    <row r="30" spans="1:12" ht="15" customHeight="1">
      <c r="A30" s="17" t="s">
        <v>29</v>
      </c>
      <c r="B30" s="29">
        <f>'Расчет дотаций'!P32</f>
        <v>123.89999999999964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-1.5355450236966828E-2</v>
      </c>
      <c r="G30" s="33">
        <f>F30*'Расчет дотаций'!G32</f>
        <v>-0.15355450236966828</v>
      </c>
      <c r="H30" s="32">
        <f t="shared" si="5"/>
        <v>-51.861013999841731</v>
      </c>
      <c r="I30" s="33">
        <f>'Расчет дотаций'!J32-1</f>
        <v>3.469387755102038E-2</v>
      </c>
      <c r="J30" s="33">
        <f>I30*'Расчет дотаций'!K32</f>
        <v>0.5204081632653057</v>
      </c>
      <c r="K30" s="32">
        <f t="shared" si="6"/>
        <v>175.76101399984137</v>
      </c>
      <c r="L30" s="31">
        <f t="shared" si="3"/>
        <v>0.36685366089563742</v>
      </c>
    </row>
    <row r="31" spans="1:12" ht="15" customHeight="1">
      <c r="A31" s="17" t="s">
        <v>30</v>
      </c>
      <c r="B31" s="29">
        <f>'Расчет дотаций'!P33</f>
        <v>207.29999999999927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-6.0837664322837104E-2</v>
      </c>
      <c r="G31" s="33">
        <f>F31*'Расчет дотаций'!G33</f>
        <v>-0.60837664322837104</v>
      </c>
      <c r="H31" s="32">
        <f t="shared" si="5"/>
        <v>-286.43571632661042</v>
      </c>
      <c r="I31" s="33">
        <f>'Расчет дотаций'!J33-1</f>
        <v>6.9911504424778892E-2</v>
      </c>
      <c r="J31" s="33">
        <f>I31*'Расчет дотаций'!K33</f>
        <v>1.0486725663716834</v>
      </c>
      <c r="K31" s="32">
        <f t="shared" si="6"/>
        <v>493.73571632660969</v>
      </c>
      <c r="L31" s="31">
        <f t="shared" si="3"/>
        <v>0.44029592314331234</v>
      </c>
    </row>
    <row r="32" spans="1:12" ht="15" customHeight="1">
      <c r="A32" s="17" t="s">
        <v>31</v>
      </c>
      <c r="B32" s="29">
        <f>'Расчет дотаций'!P34</f>
        <v>1225.2999999999993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-7.6586102719033322E-2</v>
      </c>
      <c r="G32" s="33">
        <f>F32*'Расчет дотаций'!G34</f>
        <v>-0.76586102719033322</v>
      </c>
      <c r="H32" s="32">
        <f t="shared" si="5"/>
        <v>-382.97498354538527</v>
      </c>
      <c r="I32" s="33">
        <f>'Расчет дотаций'!J34-1</f>
        <v>0.2144117647058823</v>
      </c>
      <c r="J32" s="33">
        <f>I32*'Расчет дотаций'!K34</f>
        <v>3.2161764705882345</v>
      </c>
      <c r="K32" s="32">
        <f t="shared" si="6"/>
        <v>1608.2749835453844</v>
      </c>
      <c r="L32" s="31">
        <f t="shared" si="3"/>
        <v>2.4503154433979013</v>
      </c>
    </row>
    <row r="33" spans="1:13" ht="15" customHeight="1">
      <c r="A33" s="17" t="s">
        <v>1</v>
      </c>
      <c r="B33" s="29">
        <f>'Расчет дотаций'!P35</f>
        <v>-703.40000000000146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-0.12514133004419781</v>
      </c>
      <c r="G33" s="33">
        <f>F33*'Расчет дотаций'!G35</f>
        <v>-1.2514133004419781</v>
      </c>
      <c r="H33" s="32">
        <f t="shared" si="5"/>
        <v>-817.31518174705968</v>
      </c>
      <c r="I33" s="33">
        <f>'Расчет дотаций'!J35-1</f>
        <v>1.1627906976744207E-2</v>
      </c>
      <c r="J33" s="33">
        <f>I33*'Расчет дотаций'!K35</f>
        <v>0.1744186046511631</v>
      </c>
      <c r="K33" s="32">
        <f t="shared" si="6"/>
        <v>113.91518174705823</v>
      </c>
      <c r="L33" s="31">
        <f t="shared" si="3"/>
        <v>-1.076994695790815</v>
      </c>
    </row>
    <row r="34" spans="1:13" ht="15" customHeight="1">
      <c r="A34" s="17" t="s">
        <v>32</v>
      </c>
      <c r="B34" s="29">
        <f>'Расчет дотаций'!P36</f>
        <v>41.5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-1.9038817005545217E-2</v>
      </c>
      <c r="G34" s="33">
        <f>F34*'Расчет дотаций'!G36</f>
        <v>-0.19038817005545217</v>
      </c>
      <c r="H34" s="32">
        <f t="shared" si="5"/>
        <v>-89.095249636451584</v>
      </c>
      <c r="I34" s="33">
        <f>'Расчет дотаций'!J36-1</f>
        <v>1.8604651162790642E-2</v>
      </c>
      <c r="J34" s="33">
        <f>I34*'Расчет дотаций'!K36</f>
        <v>0.27906976744185963</v>
      </c>
      <c r="K34" s="32">
        <f t="shared" si="6"/>
        <v>130.59524963645157</v>
      </c>
      <c r="L34" s="31">
        <f t="shared" si="3"/>
        <v>8.8681597386407462E-2</v>
      </c>
    </row>
    <row r="35" spans="1:13" ht="15" customHeight="1">
      <c r="A35" s="17" t="s">
        <v>33</v>
      </c>
      <c r="B35" s="29">
        <f>'Расчет дотаций'!P37</f>
        <v>422.10000000000036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3.8043478260869623E-2</v>
      </c>
      <c r="G35" s="33">
        <f>F35*'Расчет дотаций'!G37</f>
        <v>0.38043478260869623</v>
      </c>
      <c r="H35" s="32">
        <f t="shared" si="5"/>
        <v>99.487979105041532</v>
      </c>
      <c r="I35" s="33">
        <f>'Расчет дотаций'!J37-1</f>
        <v>8.2242990654205483E-2</v>
      </c>
      <c r="J35" s="33">
        <f>I35*'Расчет дотаций'!K37</f>
        <v>1.2336448598130823</v>
      </c>
      <c r="K35" s="32">
        <f t="shared" si="6"/>
        <v>322.61202089495885</v>
      </c>
      <c r="L35" s="31">
        <f t="shared" si="3"/>
        <v>1.6140796424217785</v>
      </c>
    </row>
    <row r="36" spans="1:13" ht="15" customHeight="1">
      <c r="A36" s="17" t="s">
        <v>34</v>
      </c>
      <c r="B36" s="29">
        <f>'Расчет дотаций'!P38</f>
        <v>-111.20000000000073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-5.5198973042361987E-2</v>
      </c>
      <c r="G36" s="33">
        <f>F36*'Расчет дотаций'!G38</f>
        <v>-0.55198973042361987</v>
      </c>
      <c r="H36" s="32">
        <f t="shared" si="5"/>
        <v>-360.19585687382454</v>
      </c>
      <c r="I36" s="33">
        <f>'Расчет дотаций'!J38-1</f>
        <v>2.5438596491228038E-2</v>
      </c>
      <c r="J36" s="33">
        <f>I36*'Расчет дотаций'!K38</f>
        <v>0.38157894736842057</v>
      </c>
      <c r="K36" s="32">
        <f t="shared" si="6"/>
        <v>248.99585687382378</v>
      </c>
      <c r="L36" s="31">
        <f t="shared" si="3"/>
        <v>-0.1704107830551993</v>
      </c>
    </row>
    <row r="37" spans="1:13" ht="15" customHeight="1">
      <c r="A37" s="17" t="s">
        <v>35</v>
      </c>
      <c r="B37" s="29">
        <f>'Расчет дотаций'!P39</f>
        <v>1684.5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-4.6758767268862966E-3</v>
      </c>
      <c r="G37" s="33">
        <f>F37*'Расчет дотаций'!G39</f>
        <v>-4.6758767268862966E-2</v>
      </c>
      <c r="H37" s="32">
        <f t="shared" si="5"/>
        <v>-24.289417658156715</v>
      </c>
      <c r="I37" s="33">
        <f>'Расчет дотаций'!J39-1</f>
        <v>0.21930232558139529</v>
      </c>
      <c r="J37" s="33">
        <f>I37*'Расчет дотаций'!K39</f>
        <v>3.2895348837209291</v>
      </c>
      <c r="K37" s="32">
        <f t="shared" si="6"/>
        <v>1708.7894176581567</v>
      </c>
      <c r="L37" s="31">
        <f t="shared" si="3"/>
        <v>3.2427761164520659</v>
      </c>
    </row>
    <row r="38" spans="1:13" ht="15" customHeight="1">
      <c r="A38" s="17" t="s">
        <v>36</v>
      </c>
      <c r="B38" s="29">
        <f>'Расчет дотаций'!P40</f>
        <v>620.59999999999854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4.6926736441484262E-2</v>
      </c>
      <c r="G38" s="33">
        <f>F38*'Расчет дотаций'!G40</f>
        <v>0.46926736441484262</v>
      </c>
      <c r="H38" s="32">
        <f t="shared" si="5"/>
        <v>287.56216673270347</v>
      </c>
      <c r="I38" s="33">
        <f>'Расчет дотаций'!J40-1</f>
        <v>3.6231884057970953E-2</v>
      </c>
      <c r="J38" s="33">
        <f>I38*'Расчет дотаций'!K40</f>
        <v>0.5434782608695643</v>
      </c>
      <c r="K38" s="32">
        <f t="shared" si="6"/>
        <v>333.03783326729507</v>
      </c>
      <c r="L38" s="31">
        <f t="shared" si="3"/>
        <v>1.0127456252844069</v>
      </c>
    </row>
    <row r="39" spans="1:13" ht="15" customHeight="1">
      <c r="A39" s="17" t="s">
        <v>37</v>
      </c>
      <c r="B39" s="29">
        <f>'Расчет дотаций'!P41</f>
        <v>121.09999999999854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-0.18924799190437047</v>
      </c>
      <c r="G39" s="33">
        <f>F39*'Расчет дотаций'!G41</f>
        <v>-1.8924799190437047</v>
      </c>
      <c r="H39" s="32">
        <f t="shared" si="5"/>
        <v>-1752.4584202179749</v>
      </c>
      <c r="I39" s="33">
        <f>'Расчет дотаций'!J41-1</f>
        <v>0.13488372093023249</v>
      </c>
      <c r="J39" s="33">
        <f>I39*'Расчет дотаций'!K41</f>
        <v>2.0232558139534875</v>
      </c>
      <c r="K39" s="32">
        <f t="shared" si="6"/>
        <v>1873.5584202179737</v>
      </c>
      <c r="L39" s="31">
        <f t="shared" si="3"/>
        <v>0.13077589490978281</v>
      </c>
    </row>
    <row r="40" spans="1:13" ht="15" customHeight="1">
      <c r="A40" s="17" t="s">
        <v>38</v>
      </c>
      <c r="B40" s="29">
        <f>'Расчет дотаций'!P42</f>
        <v>622.80000000000109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-0.16103473227206944</v>
      </c>
      <c r="G40" s="33">
        <f>F40*'Расчет дотаций'!G42</f>
        <v>-1.6103473227206944</v>
      </c>
      <c r="H40" s="32">
        <f t="shared" si="5"/>
        <v>-707.81729889833582</v>
      </c>
      <c r="I40" s="33">
        <f>'Расчет дотаций'!J42-1</f>
        <v>0.20181818181818167</v>
      </c>
      <c r="J40" s="33">
        <f>I40*'Расчет дотаций'!K42</f>
        <v>3.0272727272727251</v>
      </c>
      <c r="K40" s="32">
        <f t="shared" si="6"/>
        <v>1330.6172988983369</v>
      </c>
      <c r="L40" s="31">
        <f t="shared" si="3"/>
        <v>1.4169254045520308</v>
      </c>
    </row>
    <row r="41" spans="1:13" ht="15" customHeight="1">
      <c r="A41" s="17" t="s">
        <v>2</v>
      </c>
      <c r="B41" s="29">
        <f>'Расчет дотаций'!P43</f>
        <v>230.70000000000073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-1.5195246179966149E-2</v>
      </c>
      <c r="G41" s="33">
        <f>F41*'Расчет дотаций'!G43</f>
        <v>-0.15195246179966149</v>
      </c>
      <c r="H41" s="32">
        <f t="shared" si="5"/>
        <v>-63.650327015205988</v>
      </c>
      <c r="I41" s="33">
        <f>'Расчет дотаций'!J43-1</f>
        <v>4.6846846846846812E-2</v>
      </c>
      <c r="J41" s="33">
        <f>I41*'Расчет дотаций'!K43</f>
        <v>0.70270270270270219</v>
      </c>
      <c r="K41" s="32">
        <f t="shared" si="6"/>
        <v>294.35032701520674</v>
      </c>
      <c r="L41" s="31">
        <f t="shared" si="3"/>
        <v>0.5507502409030407</v>
      </c>
    </row>
    <row r="42" spans="1:13" ht="15" customHeight="1">
      <c r="A42" s="17" t="s">
        <v>39</v>
      </c>
      <c r="B42" s="29">
        <f>'Расчет дотаций'!P44</f>
        <v>821.79999999999927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-1.6144975288303054E-2</v>
      </c>
      <c r="G42" s="33">
        <f>F42*'Расчет дотаций'!G44</f>
        <v>-0.16144975288303054</v>
      </c>
      <c r="H42" s="32">
        <f t="shared" si="5"/>
        <v>-59.577325894038133</v>
      </c>
      <c r="I42" s="33">
        <f>'Расчет дотаций'!J44-1</f>
        <v>0.15923076923076906</v>
      </c>
      <c r="J42" s="33">
        <f>I42*'Расчет дотаций'!K44</f>
        <v>2.3884615384615362</v>
      </c>
      <c r="K42" s="32">
        <f>$B42*J42/$L42</f>
        <v>881.37732589403754</v>
      </c>
      <c r="L42" s="31">
        <f t="shared" si="3"/>
        <v>2.2270117855785054</v>
      </c>
    </row>
    <row r="43" spans="1:13" ht="15" customHeight="1">
      <c r="A43" s="17" t="s">
        <v>3</v>
      </c>
      <c r="B43" s="29">
        <f>'Расчет дотаций'!P45</f>
        <v>211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-8.4450549450549528E-2</v>
      </c>
      <c r="G43" s="33">
        <f>F43*'Расчет дотаций'!G45</f>
        <v>-0.84450549450549528</v>
      </c>
      <c r="H43" s="32">
        <f t="shared" si="5"/>
        <v>-298.07628676470574</v>
      </c>
      <c r="I43" s="33">
        <f>'Расчет дотаций'!J45-1</f>
        <v>9.6153846153846256E-2</v>
      </c>
      <c r="J43" s="33">
        <f>I43*'Расчет дотаций'!K45</f>
        <v>1.4423076923076938</v>
      </c>
      <c r="K43" s="32">
        <f t="shared" si="6"/>
        <v>509.07628676470574</v>
      </c>
      <c r="L43" s="31">
        <f t="shared" si="3"/>
        <v>0.59780219780219856</v>
      </c>
    </row>
    <row r="44" spans="1:13" ht="15" customHeight="1">
      <c r="A44" s="17" t="s">
        <v>40</v>
      </c>
      <c r="B44" s="29">
        <f>'Расчет дотаций'!P46</f>
        <v>664.39999999999782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-0.20749630723781387</v>
      </c>
      <c r="G44" s="33">
        <f>F44*'Расчет дотаций'!G46</f>
        <v>-2.0749630723781385</v>
      </c>
      <c r="H44" s="32">
        <f t="shared" si="5"/>
        <v>-1286.5543592727356</v>
      </c>
      <c r="I44" s="33">
        <f>'Расчет дотаций'!J46-1</f>
        <v>0.20976744186046514</v>
      </c>
      <c r="J44" s="33">
        <f>I44*'Расчет дотаций'!K46</f>
        <v>3.1465116279069774</v>
      </c>
      <c r="K44" s="32">
        <f t="shared" si="6"/>
        <v>1950.9543592727334</v>
      </c>
      <c r="L44" s="31">
        <f>D44+G44+J44</f>
        <v>1.0715485555288389</v>
      </c>
    </row>
    <row r="45" spans="1:13" s="27" customFormat="1" ht="15" customHeight="1">
      <c r="A45" s="26" t="s">
        <v>45</v>
      </c>
      <c r="B45" s="30">
        <f>B6+B17</f>
        <v>42295.399999999965</v>
      </c>
      <c r="C45" s="30"/>
      <c r="D45" s="30"/>
      <c r="E45" s="30">
        <f>E6+E17</f>
        <v>0</v>
      </c>
      <c r="F45" s="30"/>
      <c r="G45" s="30"/>
      <c r="H45" s="30">
        <f>H6+H17</f>
        <v>-12255.315701310297</v>
      </c>
      <c r="I45" s="30"/>
      <c r="J45" s="30"/>
      <c r="K45" s="30">
        <f>K6+K17</f>
        <v>54550.71570131027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2023-05-10T11:45:00Z</cp:lastPrinted>
  <dcterms:created xsi:type="dcterms:W3CDTF">2010-02-05T14:48:49Z</dcterms:created>
  <dcterms:modified xsi:type="dcterms:W3CDTF">2023-05-22T11:01:31Z</dcterms:modified>
</cp:coreProperties>
</file>