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дотаций'!$A$1:$Z$50</definedName>
  </definedNames>
  <calcPr calcId="125725"/>
</workbook>
</file>

<file path=xl/calcChain.xml><?xml version="1.0" encoding="utf-8"?>
<calcChain xmlns="http://schemas.openxmlformats.org/spreadsheetml/2006/main">
  <c r="L7" i="8"/>
  <c r="H45"/>
  <c r="E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6"/>
  <c r="H15"/>
  <c r="H14"/>
  <c r="H13"/>
  <c r="H12"/>
  <c r="H11"/>
  <c r="H10"/>
  <c r="H9"/>
  <c r="H8"/>
  <c r="H7"/>
  <c r="E7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8"/>
  <c r="G9"/>
  <c r="G10"/>
  <c r="G11"/>
  <c r="G12"/>
  <c r="G13"/>
  <c r="G14"/>
  <c r="G15"/>
  <c r="G16"/>
  <c r="G7"/>
  <c r="D7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8"/>
  <c r="F9"/>
  <c r="F10"/>
  <c r="F11"/>
  <c r="F12"/>
  <c r="F13"/>
  <c r="F14"/>
  <c r="F15"/>
  <c r="F16"/>
  <c r="F7"/>
  <c r="C7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6"/>
  <c r="L15"/>
  <c r="L14"/>
  <c r="L13"/>
  <c r="L12"/>
  <c r="L11"/>
  <c r="L10"/>
  <c r="L9"/>
  <c r="L8"/>
  <c r="U47" i="7" l="1"/>
  <c r="Y47"/>
  <c r="W47"/>
  <c r="X47"/>
  <c r="V47"/>
  <c r="U46"/>
  <c r="U45"/>
  <c r="U44"/>
  <c r="U43"/>
  <c r="U42"/>
  <c r="U41"/>
  <c r="U40"/>
  <c r="U39"/>
  <c r="U38"/>
  <c r="U37"/>
  <c r="U36"/>
  <c r="U35"/>
  <c r="U34"/>
  <c r="U33"/>
  <c r="U32"/>
  <c r="U31"/>
  <c r="U30"/>
  <c r="U29"/>
  <c r="U28"/>
  <c r="U27"/>
  <c r="U26"/>
  <c r="U25"/>
  <c r="U24"/>
  <c r="U23"/>
  <c r="U22"/>
  <c r="U21"/>
  <c r="U20"/>
  <c r="U10"/>
  <c r="U11"/>
  <c r="U12"/>
  <c r="U13"/>
  <c r="U14"/>
  <c r="U15"/>
  <c r="U16"/>
  <c r="U17"/>
  <c r="U18"/>
  <c r="U9"/>
  <c r="T47"/>
  <c r="T19"/>
  <c r="T8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0"/>
  <c r="L11"/>
  <c r="L12"/>
  <c r="L13"/>
  <c r="L14"/>
  <c r="L15"/>
  <c r="L16"/>
  <c r="L17"/>
  <c r="L18"/>
  <c r="L9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S19" l="1"/>
  <c r="S8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N9"/>
  <c r="S47" l="1"/>
  <c r="O46" l="1"/>
  <c r="O45"/>
  <c r="O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E19"/>
  <c r="F19" s="1"/>
  <c r="D19"/>
  <c r="O18"/>
  <c r="O17"/>
  <c r="O16"/>
  <c r="O15"/>
  <c r="O14"/>
  <c r="O13"/>
  <c r="O12"/>
  <c r="O11"/>
  <c r="O10"/>
  <c r="O9"/>
  <c r="E8"/>
  <c r="D8"/>
  <c r="P20" l="1"/>
  <c r="Z20"/>
  <c r="P22"/>
  <c r="Z22"/>
  <c r="P26"/>
  <c r="Z26"/>
  <c r="P30"/>
  <c r="Z30"/>
  <c r="P34"/>
  <c r="Z34"/>
  <c r="P38"/>
  <c r="Z38"/>
  <c r="P42"/>
  <c r="Z42"/>
  <c r="P46"/>
  <c r="Z46"/>
  <c r="E47"/>
  <c r="F47" s="1"/>
  <c r="P21"/>
  <c r="Z21"/>
  <c r="P25"/>
  <c r="Z25"/>
  <c r="P29"/>
  <c r="Z29"/>
  <c r="P33"/>
  <c r="Z33"/>
  <c r="P37"/>
  <c r="Z37"/>
  <c r="P41"/>
  <c r="Z41"/>
  <c r="P45"/>
  <c r="Z45"/>
  <c r="P28"/>
  <c r="Z28"/>
  <c r="P32"/>
  <c r="Z32"/>
  <c r="P36"/>
  <c r="Z36"/>
  <c r="P40"/>
  <c r="Z40"/>
  <c r="P44"/>
  <c r="Z44"/>
  <c r="P24"/>
  <c r="Z24"/>
  <c r="P23"/>
  <c r="Z23"/>
  <c r="P27"/>
  <c r="Z27"/>
  <c r="P31"/>
  <c r="Z31"/>
  <c r="P35"/>
  <c r="Z35"/>
  <c r="P39"/>
  <c r="Z39"/>
  <c r="P43"/>
  <c r="Z43"/>
  <c r="P11"/>
  <c r="Z11"/>
  <c r="P15"/>
  <c r="Z15"/>
  <c r="P10"/>
  <c r="Z10"/>
  <c r="P14"/>
  <c r="Z14"/>
  <c r="P18"/>
  <c r="Z18"/>
  <c r="P9"/>
  <c r="Z9"/>
  <c r="P13"/>
  <c r="Z13"/>
  <c r="P17"/>
  <c r="Z17"/>
  <c r="P12"/>
  <c r="Z12"/>
  <c r="P16"/>
  <c r="Z16"/>
  <c r="F8"/>
  <c r="D47"/>
  <c r="Q19" l="1"/>
  <c r="Q47" s="1"/>
  <c r="R19"/>
  <c r="Q8"/>
  <c r="R8"/>
  <c r="R47" s="1"/>
  <c r="M8" l="1"/>
  <c r="M19"/>
  <c r="M47" l="1"/>
  <c r="N19"/>
  <c r="N8"/>
  <c r="U8" l="1"/>
  <c r="U19"/>
  <c r="N47"/>
  <c r="O19" l="1"/>
  <c r="O8"/>
  <c r="Z19" l="1"/>
  <c r="O47"/>
  <c r="L47" s="1"/>
  <c r="Z8"/>
  <c r="P19"/>
  <c r="P8"/>
  <c r="C18" i="8"/>
  <c r="D18" s="1"/>
  <c r="C19"/>
  <c r="D19" s="1"/>
  <c r="C20"/>
  <c r="D20" s="1"/>
  <c r="C21"/>
  <c r="D21" s="1"/>
  <c r="C22"/>
  <c r="D22" s="1"/>
  <c r="C23"/>
  <c r="D23" s="1"/>
  <c r="C24"/>
  <c r="D24" s="1"/>
  <c r="C25"/>
  <c r="D25" s="1"/>
  <c r="C26"/>
  <c r="D26" s="1"/>
  <c r="C27"/>
  <c r="D27" s="1"/>
  <c r="C28"/>
  <c r="D28" s="1"/>
  <c r="C29"/>
  <c r="D29" s="1"/>
  <c r="C30"/>
  <c r="D30" s="1"/>
  <c r="C31"/>
  <c r="D31" s="1"/>
  <c r="C32"/>
  <c r="D32" s="1"/>
  <c r="C33"/>
  <c r="D33" s="1"/>
  <c r="C34"/>
  <c r="D34" s="1"/>
  <c r="C35"/>
  <c r="D35" s="1"/>
  <c r="C36"/>
  <c r="D36" s="1"/>
  <c r="C37"/>
  <c r="D37" s="1"/>
  <c r="C38"/>
  <c r="D38" s="1"/>
  <c r="C39"/>
  <c r="D39" s="1"/>
  <c r="C40"/>
  <c r="D40" s="1"/>
  <c r="C41"/>
  <c r="D41" s="1"/>
  <c r="C42"/>
  <c r="D42" s="1"/>
  <c r="C43"/>
  <c r="D43" s="1"/>
  <c r="C44"/>
  <c r="D44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P47" i="7" l="1"/>
  <c r="Z47"/>
  <c r="B43" i="8"/>
  <c r="B19"/>
  <c r="B40"/>
  <c r="B32"/>
  <c r="B38"/>
  <c r="B33"/>
  <c r="B25"/>
  <c r="B21"/>
  <c r="B14"/>
  <c r="B11"/>
  <c r="B15"/>
  <c r="B13"/>
  <c r="B9"/>
  <c r="B29"/>
  <c r="B37"/>
  <c r="B41"/>
  <c r="B10"/>
  <c r="B8"/>
  <c r="B20"/>
  <c r="B24"/>
  <c r="B28"/>
  <c r="B36"/>
  <c r="B44"/>
  <c r="B22"/>
  <c r="B26"/>
  <c r="B30"/>
  <c r="B34"/>
  <c r="B42"/>
  <c r="B23"/>
  <c r="B27"/>
  <c r="B31"/>
  <c r="B35"/>
  <c r="B39"/>
  <c r="B12"/>
  <c r="B16"/>
  <c r="E43" l="1"/>
  <c r="E39"/>
  <c r="E37"/>
  <c r="E35"/>
  <c r="E33"/>
  <c r="E31"/>
  <c r="E29"/>
  <c r="E27"/>
  <c r="E25"/>
  <c r="E23"/>
  <c r="E21"/>
  <c r="E19"/>
  <c r="B18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H6" s="1"/>
  <c r="E9"/>
  <c r="E11"/>
  <c r="E13"/>
  <c r="E15"/>
  <c r="B17" l="1"/>
  <c r="H17"/>
  <c r="B6"/>
  <c r="E6"/>
  <c r="E18"/>
  <c r="E17" s="1"/>
  <c r="B45" l="1"/>
</calcChain>
</file>

<file path=xl/sharedStrings.xml><?xml version="1.0" encoding="utf-8"?>
<sst xmlns="http://schemas.openxmlformats.org/spreadsheetml/2006/main" count="364" uniqueCount="92">
  <si>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</si>
  <si>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</si>
  <si>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</si>
  <si>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</si>
  <si>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</si>
  <si>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</si>
  <si>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</si>
  <si>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</si>
  <si>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</si>
  <si>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</si>
  <si>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</si>
  <si>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</si>
  <si>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</si>
  <si>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</si>
  <si>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</si>
  <si>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</si>
  <si>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</si>
  <si>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</si>
  <si>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</si>
  <si>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</si>
  <si>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</si>
  <si>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</si>
  <si>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</si>
  <si>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</si>
  <si>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</si>
  <si>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</si>
  <si>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</si>
  <si>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</si>
  <si>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</si>
  <si>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</si>
  <si>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</si>
  <si>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</si>
  <si>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</si>
  <si>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</si>
  <si>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</si>
  <si>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</si>
  <si>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</si>
  <si>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</si>
  <si>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</si>
  <si>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</si>
  <si>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</si>
  <si>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</si>
  <si>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</si>
  <si>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</si>
  <si>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</si>
  <si>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</si>
  <si>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</si>
  <si>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</si>
  <si>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</si>
  <si>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</si>
  <si>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</si>
  <si>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</si>
  <si>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</si>
  <si>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</si>
  <si>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</si>
  <si>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</si>
  <si>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</si>
  <si>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</si>
  <si>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</si>
  <si>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</si>
  <si>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</si>
  <si>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2022 год &gt; 15 %</t>
  </si>
  <si>
    <t>за январь</t>
  </si>
  <si>
    <t>Ранее предоставленные дотации в 2023 году, тыс. рублей</t>
  </si>
  <si>
    <t>досрочное перечисление
(распоряжение МУФ СО 
от 16.02.2023 
№ 01-08/14)</t>
  </si>
  <si>
    <t>За 3 месяца 2023 года</t>
  </si>
  <si>
    <t>Объем алкогольной продукции, зафиксированный в единой государственной автоматизированной информационной системе (дкл.)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</si>
  <si>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</si>
  <si>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</si>
  <si>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</si>
  <si>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</si>
  <si>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</si>
  <si>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t>н/д</t>
  </si>
  <si>
    <t>Эффективность вовлечения 
объектов недвижимости 
в налоговый оборот
 (%)</t>
  </si>
  <si>
    <t>14=13/11мес.*3</t>
  </si>
  <si>
    <t>15=12*14</t>
  </si>
  <si>
    <t>16=15-14</t>
  </si>
  <si>
    <t>за февраль</t>
  </si>
  <si>
    <t>Распределение дотаций за март за вычетом ранее предоставлен-ных дотаций, тыс. рублей</t>
  </si>
  <si>
    <t>Соблюдение норматива формирования расходов на содержание органов местного самоуправления</t>
  </si>
  <si>
    <t>непривлечение кредитов кредитных организаций в марте 2023 года</t>
  </si>
  <si>
    <t>МО, муниципальный долг которых на 01.04.2023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</si>
  <si>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марте 2023 года (не применяется если объем долга на 01.04.2023 не превышает его объем по состоянию на начало 2023 года)</t>
  </si>
  <si>
    <t>Распределение дотаций за март с учетом выполнения условий предоставления дотаций</t>
  </si>
  <si>
    <t>досрочное перечисление
(распоряжение МУФ СО 
от 04.04.2023 
№ 01-08/21)</t>
  </si>
  <si>
    <t>21=15-(17+…+19)</t>
  </si>
  <si>
    <t>Объем алкогольной продукции, зафиксированный в единой государственной автоматизированной информационной системе</t>
  </si>
  <si>
    <t>Факторный анализ влияния отдельных показателей на итоговое распределение за 3 месяца 2023 года</t>
  </si>
  <si>
    <t>Эффективность вовлечения объектов недвижимости 
в налоговый оборот</t>
  </si>
  <si>
    <t xml:space="preserve"> + / -
(5)=(2)*(3)/(12)</t>
  </si>
  <si>
    <t xml:space="preserve"> + / -
(8)=(2)*(6)/(12)</t>
  </si>
  <si>
    <t xml:space="preserve"> + / -
(11)=(2)*(9)/(12)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</si>
</sst>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</numFmts>
  <fonts count="22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8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90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21" fillId="16" borderId="3" xfId="0" applyFont="1" applyFill="1" applyBorder="1" applyAlignment="1">
      <alignment horizontal="center" vertical="center" wrapText="1"/>
    </xf>
    <xf numFmtId="166" fontId="13" fillId="19" borderId="3" xfId="0" applyNumberFormat="1" applyFont="1" applyFill="1" applyBorder="1" applyAlignment="1">
      <alignment horizontal="right" vertical="center"/>
    </xf>
    <xf numFmtId="0" fontId="16" fillId="11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0" fontId="16" fillId="20" borderId="3" xfId="0" applyFont="1" applyFill="1" applyBorder="1" applyAlignment="1">
      <alignment horizontal="center" vertical="center" wrapText="1"/>
    </xf>
    <xf numFmtId="166" fontId="16" fillId="15" borderId="3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2" fillId="19" borderId="14" xfId="0" applyFont="1" applyFill="1" applyBorder="1" applyAlignment="1">
      <alignment horizontal="center" vertical="center" wrapText="1"/>
    </xf>
    <xf numFmtId="0" fontId="2" fillId="19" borderId="15" xfId="0" applyFont="1" applyFill="1" applyBorder="1" applyAlignment="1">
      <alignment horizontal="center" vertical="center" wrapText="1"/>
    </xf>
    <xf numFmtId="0" fontId="2" fillId="19" borderId="16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" fillId="20" borderId="14" xfId="0" applyFont="1" applyFill="1" applyBorder="1" applyAlignment="1">
      <alignment horizontal="center" vertical="center" wrapText="1"/>
    </xf>
    <xf numFmtId="0" fontId="2" fillId="20" borderId="15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99"/>
      <color rgb="FFCCFF99"/>
      <color rgb="FFCCFFCC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G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5" width="11.85546875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2" width="13" style="1" customWidth="1"/>
    <col min="13" max="13" width="11.42578125" style="1" customWidth="1"/>
    <col min="14" max="14" width="15.28515625" style="1" customWidth="1"/>
    <col min="15" max="15" width="13.5703125" style="1" customWidth="1"/>
    <col min="16" max="16" width="14.28515625" style="1" customWidth="1"/>
    <col min="17" max="20" width="12.85546875" style="1" customWidth="1"/>
    <col min="21" max="21" width="14.42578125" style="1" customWidth="1"/>
    <col min="22" max="22" width="15" style="1" customWidth="1"/>
    <col min="23" max="23" width="18.42578125" style="1" customWidth="1"/>
    <col min="24" max="24" width="18.85546875" style="1" customWidth="1"/>
    <col min="25" max="25" width="21.140625" style="1" customWidth="1"/>
    <col min="26" max="26" width="13.42578125" style="1" customWidth="1"/>
    <col min="27" max="27" width="36.28515625" style="1" bestFit="1" customWidth="1"/>
    <col min="28" max="28" width="13.7109375" style="1" bestFit="1" customWidth="1"/>
    <col min="29" max="29" width="12.5703125" style="1" bestFit="1" customWidth="1"/>
    <col min="30" max="30" width="10.5703125" style="1" bestFit="1" customWidth="1"/>
    <col min="31" max="16384" width="9.140625" style="1"/>
  </cols>
  <sheetData>
    <row r="1" spans="1:33" ht="21.75" customHeight="1">
      <c r="B1" s="62" t="s">
        <v>53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</row>
    <row r="2" spans="1:33" ht="15.75">
      <c r="A2" s="35" t="s">
        <v>65</v>
      </c>
    </row>
    <row r="3" spans="1:33" ht="25.5" customHeight="1">
      <c r="A3" s="69" t="s">
        <v>15</v>
      </c>
      <c r="B3" s="81" t="s">
        <v>54</v>
      </c>
      <c r="C3" s="81"/>
      <c r="D3" s="82" t="s">
        <v>66</v>
      </c>
      <c r="E3" s="82"/>
      <c r="F3" s="82"/>
      <c r="G3" s="82"/>
      <c r="H3" s="82" t="s">
        <v>73</v>
      </c>
      <c r="I3" s="82"/>
      <c r="J3" s="82"/>
      <c r="K3" s="82"/>
      <c r="L3" s="80" t="s">
        <v>47</v>
      </c>
      <c r="M3" s="76" t="s">
        <v>57</v>
      </c>
      <c r="N3" s="69" t="s">
        <v>58</v>
      </c>
      <c r="O3" s="69" t="s">
        <v>59</v>
      </c>
      <c r="P3" s="77" t="s">
        <v>60</v>
      </c>
      <c r="Q3" s="70" t="s">
        <v>63</v>
      </c>
      <c r="R3" s="71"/>
      <c r="S3" s="71"/>
      <c r="T3" s="72"/>
      <c r="U3" s="69" t="s">
        <v>78</v>
      </c>
      <c r="V3" s="64" t="s">
        <v>56</v>
      </c>
      <c r="W3" s="65"/>
      <c r="X3" s="65"/>
      <c r="Y3" s="66"/>
      <c r="Z3" s="69" t="s">
        <v>83</v>
      </c>
    </row>
    <row r="4" spans="1:33" ht="36" customHeight="1">
      <c r="A4" s="69"/>
      <c r="B4" s="81"/>
      <c r="C4" s="81"/>
      <c r="D4" s="82"/>
      <c r="E4" s="82"/>
      <c r="F4" s="82"/>
      <c r="G4" s="82"/>
      <c r="H4" s="82"/>
      <c r="I4" s="82"/>
      <c r="J4" s="82"/>
      <c r="K4" s="82"/>
      <c r="L4" s="80"/>
      <c r="M4" s="76"/>
      <c r="N4" s="69"/>
      <c r="O4" s="69"/>
      <c r="P4" s="78"/>
      <c r="Q4" s="73"/>
      <c r="R4" s="74"/>
      <c r="S4" s="74"/>
      <c r="T4" s="75"/>
      <c r="U4" s="69"/>
      <c r="V4" s="63" t="s">
        <v>79</v>
      </c>
      <c r="W4" s="63" t="s">
        <v>80</v>
      </c>
      <c r="X4" s="63"/>
      <c r="Y4" s="63" t="s">
        <v>82</v>
      </c>
      <c r="Z4" s="69"/>
    </row>
    <row r="5" spans="1:33" ht="87" customHeight="1">
      <c r="A5" s="69"/>
      <c r="B5" s="81"/>
      <c r="C5" s="81"/>
      <c r="D5" s="82"/>
      <c r="E5" s="82"/>
      <c r="F5" s="82"/>
      <c r="G5" s="82"/>
      <c r="H5" s="82"/>
      <c r="I5" s="82"/>
      <c r="J5" s="82"/>
      <c r="K5" s="82"/>
      <c r="L5" s="80"/>
      <c r="M5" s="76"/>
      <c r="N5" s="69"/>
      <c r="O5" s="69"/>
      <c r="P5" s="78"/>
      <c r="Q5" s="69" t="s">
        <v>62</v>
      </c>
      <c r="R5" s="69" t="s">
        <v>64</v>
      </c>
      <c r="S5" s="69" t="s">
        <v>77</v>
      </c>
      <c r="T5" s="69" t="s">
        <v>84</v>
      </c>
      <c r="U5" s="69"/>
      <c r="V5" s="63"/>
      <c r="W5" s="63" t="s">
        <v>61</v>
      </c>
      <c r="X5" s="63" t="s">
        <v>81</v>
      </c>
      <c r="Y5" s="63"/>
      <c r="Z5" s="69"/>
    </row>
    <row r="6" spans="1:33" ht="32.25" customHeight="1">
      <c r="A6" s="69"/>
      <c r="B6" s="45" t="s">
        <v>48</v>
      </c>
      <c r="C6" s="45" t="s">
        <v>16</v>
      </c>
      <c r="D6" s="51" t="s">
        <v>67</v>
      </c>
      <c r="E6" s="51" t="s">
        <v>68</v>
      </c>
      <c r="F6" s="51" t="s">
        <v>69</v>
      </c>
      <c r="G6" s="51" t="s">
        <v>16</v>
      </c>
      <c r="H6" s="51" t="s">
        <v>67</v>
      </c>
      <c r="I6" s="51" t="s">
        <v>68</v>
      </c>
      <c r="J6" s="51" t="s">
        <v>69</v>
      </c>
      <c r="K6" s="51" t="s">
        <v>16</v>
      </c>
      <c r="L6" s="80"/>
      <c r="M6" s="76"/>
      <c r="N6" s="69"/>
      <c r="O6" s="69"/>
      <c r="P6" s="79"/>
      <c r="Q6" s="69"/>
      <c r="R6" s="69"/>
      <c r="S6" s="69"/>
      <c r="T6" s="69"/>
      <c r="U6" s="69"/>
      <c r="V6" s="63"/>
      <c r="W6" s="63"/>
      <c r="X6" s="63"/>
      <c r="Y6" s="63"/>
      <c r="Z6" s="69"/>
    </row>
    <row r="7" spans="1:33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70</v>
      </c>
      <c r="G7" s="13">
        <v>7</v>
      </c>
      <c r="H7" s="13">
        <v>8</v>
      </c>
      <c r="I7" s="13">
        <v>9</v>
      </c>
      <c r="J7" s="13" t="s">
        <v>71</v>
      </c>
      <c r="K7" s="13">
        <v>11</v>
      </c>
      <c r="L7" s="13">
        <v>12</v>
      </c>
      <c r="M7" s="13">
        <v>13</v>
      </c>
      <c r="N7" s="13" t="s">
        <v>74</v>
      </c>
      <c r="O7" s="13" t="s">
        <v>75</v>
      </c>
      <c r="P7" s="13" t="s">
        <v>76</v>
      </c>
      <c r="Q7" s="13">
        <v>17</v>
      </c>
      <c r="R7" s="13">
        <v>18</v>
      </c>
      <c r="S7" s="13">
        <v>19</v>
      </c>
      <c r="T7" s="13">
        <v>20</v>
      </c>
      <c r="U7" s="56" t="s">
        <v>85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"/>
      <c r="AB7" s="1"/>
      <c r="AC7" s="1"/>
      <c r="AD7" s="1"/>
      <c r="AE7" s="1"/>
      <c r="AF7" s="1"/>
      <c r="AG7" s="1"/>
    </row>
    <row r="8" spans="1:33" s="3" customFormat="1" ht="32.85" customHeight="1">
      <c r="A8" s="20" t="s">
        <v>49</v>
      </c>
      <c r="B8" s="9"/>
      <c r="C8" s="9"/>
      <c r="D8" s="18">
        <f>SUM(D9:D18)</f>
        <v>452514</v>
      </c>
      <c r="E8" s="18">
        <f>SUM(E9:E18)</f>
        <v>433239.40000000008</v>
      </c>
      <c r="F8" s="52">
        <f>IF(E8/D8&gt;1.2,IF((E8/D8-1.2)*0.1+1.2&gt;1.3,1.3,(E8/D8-1.2)*0.1+1.2),E8/D8)</f>
        <v>0.95740551673539398</v>
      </c>
      <c r="G8" s="9"/>
      <c r="H8" s="9"/>
      <c r="I8" s="9"/>
      <c r="J8" s="9"/>
      <c r="K8" s="9"/>
      <c r="L8" s="10"/>
      <c r="M8" s="47">
        <f>SUM(M9:M18)</f>
        <v>1627322</v>
      </c>
      <c r="N8" s="18">
        <f>SUM(N9:N18)</f>
        <v>443815.1</v>
      </c>
      <c r="O8" s="18">
        <f>SUM(O9:O18)</f>
        <v>433876.3</v>
      </c>
      <c r="P8" s="18">
        <f>SUM(P9:P18)</f>
        <v>-9938.8000000000047</v>
      </c>
      <c r="Q8" s="18">
        <f t="shared" ref="Q8:U8" si="0">SUM(Q9:Q18)</f>
        <v>143262.10000000003</v>
      </c>
      <c r="R8" s="18">
        <f t="shared" si="0"/>
        <v>202244.4</v>
      </c>
      <c r="S8" s="18">
        <f t="shared" si="0"/>
        <v>51327.799999999996</v>
      </c>
      <c r="T8" s="18">
        <f t="shared" si="0"/>
        <v>0</v>
      </c>
      <c r="U8" s="18">
        <f t="shared" si="0"/>
        <v>37042</v>
      </c>
      <c r="V8" s="18"/>
      <c r="W8" s="18"/>
      <c r="X8" s="18"/>
      <c r="Y8" s="18"/>
      <c r="Z8" s="18">
        <f>SUM(Z9:Z18)</f>
        <v>48808.9</v>
      </c>
      <c r="AA8" s="1"/>
      <c r="AB8" s="1"/>
      <c r="AC8" s="1"/>
      <c r="AD8" s="1"/>
      <c r="AE8" s="1"/>
      <c r="AF8" s="1"/>
      <c r="AG8" s="1"/>
    </row>
    <row r="9" spans="1:33" s="2" customFormat="1" ht="16.5" customHeight="1">
      <c r="A9" s="5" t="s">
        <v>5</v>
      </c>
      <c r="B9" s="4">
        <v>1</v>
      </c>
      <c r="C9" s="4">
        <v>10</v>
      </c>
      <c r="D9" s="53">
        <v>239030</v>
      </c>
      <c r="E9" s="53">
        <v>226815</v>
      </c>
      <c r="F9" s="54">
        <f>IF(G9=0,0,IF(D9=0,1,IF(E9&lt;0,0,IF(E9/D9&gt;1.2,IF((E9/D9-1.2)*0.1+1.2&gt;1.3,1.3,(E9/D9-1.2)*0.1+1.2),E9/D9))))</f>
        <v>0.94889762791281429</v>
      </c>
      <c r="G9" s="4">
        <v>15</v>
      </c>
      <c r="H9" s="4" t="s">
        <v>72</v>
      </c>
      <c r="I9" s="4" t="s">
        <v>72</v>
      </c>
      <c r="J9" s="54" t="s">
        <v>72</v>
      </c>
      <c r="K9" s="4">
        <v>20</v>
      </c>
      <c r="L9" s="24">
        <f>(B9*C9+F9*G9)/(C9+G9)</f>
        <v>0.96933857674768864</v>
      </c>
      <c r="M9" s="48">
        <v>406152</v>
      </c>
      <c r="N9" s="19">
        <f>ROUND(M9/11*3,1)</f>
        <v>110768.7</v>
      </c>
      <c r="O9" s="19">
        <f>ROUND(L9*N9,1)</f>
        <v>107372.4</v>
      </c>
      <c r="P9" s="19">
        <f>O9-N9</f>
        <v>-3396.3000000000029</v>
      </c>
      <c r="Q9" s="19">
        <v>36922.9</v>
      </c>
      <c r="R9" s="19">
        <v>81230.399999999994</v>
      </c>
      <c r="S9" s="19">
        <v>0</v>
      </c>
      <c r="T9" s="19"/>
      <c r="U9" s="19">
        <f>ROUND(O9-SUM(Q9:T9),1)</f>
        <v>-10780.9</v>
      </c>
      <c r="V9" s="19"/>
      <c r="W9" s="43"/>
      <c r="X9" s="43"/>
      <c r="Y9" s="44"/>
      <c r="Z9" s="19">
        <f>IF(OR(V9="+",W9="+",X9="+",Y9="+"),0,IF(U9&lt;0,0,U9))</f>
        <v>0</v>
      </c>
      <c r="AA9" s="1"/>
      <c r="AB9" s="1"/>
      <c r="AC9" s="1"/>
      <c r="AD9" s="36"/>
      <c r="AE9" s="36"/>
      <c r="AF9" s="1"/>
      <c r="AG9" s="1"/>
    </row>
    <row r="10" spans="1:33" s="2" customFormat="1" ht="17.100000000000001" customHeight="1">
      <c r="A10" s="5" t="s">
        <v>6</v>
      </c>
      <c r="B10" s="4">
        <v>1</v>
      </c>
      <c r="C10" s="4">
        <v>10</v>
      </c>
      <c r="D10" s="53">
        <v>108910</v>
      </c>
      <c r="E10" s="53">
        <v>106739.2</v>
      </c>
      <c r="F10" s="54">
        <f t="shared" ref="F10:F45" si="1">IF(G10=0,0,IF(D10=0,1,IF(E10&lt;0,0,IF(E10/D10&gt;1.2,IF((E10/D10-1.2)*0.1+1.2&gt;1.3,1.3,(E10/D10-1.2)*0.1+1.2),E10/D10))))</f>
        <v>0.98006794601046732</v>
      </c>
      <c r="G10" s="4">
        <v>15</v>
      </c>
      <c r="H10" s="4" t="s">
        <v>72</v>
      </c>
      <c r="I10" s="4" t="s">
        <v>72</v>
      </c>
      <c r="J10" s="54" t="s">
        <v>72</v>
      </c>
      <c r="K10" s="4">
        <v>20</v>
      </c>
      <c r="L10" s="24">
        <f t="shared" ref="L10:L46" si="2">(B10*C10+F10*G10)/(C10+G10)</f>
        <v>0.98804076760628035</v>
      </c>
      <c r="M10" s="48">
        <v>614455</v>
      </c>
      <c r="N10" s="19">
        <f t="shared" ref="N10:N46" si="3">ROUND(M10/11*3,1)</f>
        <v>167578.6</v>
      </c>
      <c r="O10" s="19">
        <f t="shared" ref="O10:O45" si="4">ROUND(L10*N10,1)</f>
        <v>165574.5</v>
      </c>
      <c r="P10" s="19">
        <f t="shared" ref="P10:P45" si="5">O10-N10</f>
        <v>-2004.1000000000058</v>
      </c>
      <c r="Q10" s="19">
        <v>51642.7</v>
      </c>
      <c r="R10" s="19">
        <v>113614</v>
      </c>
      <c r="S10" s="19">
        <v>0</v>
      </c>
      <c r="T10" s="19"/>
      <c r="U10" s="19">
        <f t="shared" ref="U10:U45" si="6">ROUND(O10-SUM(Q10:T10),1)</f>
        <v>317.8</v>
      </c>
      <c r="V10" s="57"/>
      <c r="W10" s="43"/>
      <c r="X10" s="43"/>
      <c r="Y10" s="44"/>
      <c r="Z10" s="19">
        <f t="shared" ref="Z10:Z46" si="7">IF(OR(V10="+",W10="+",X10="+",Y10="+"),0,IF(U10&lt;0,0,U10))</f>
        <v>317.8</v>
      </c>
      <c r="AA10" s="1"/>
      <c r="AB10" s="1"/>
      <c r="AC10" s="1"/>
      <c r="AD10" s="36"/>
      <c r="AE10" s="36"/>
      <c r="AF10" s="1"/>
      <c r="AG10" s="1"/>
    </row>
    <row r="11" spans="1:33" s="2" customFormat="1" ht="17.100000000000001" customHeight="1">
      <c r="A11" s="5" t="s">
        <v>7</v>
      </c>
      <c r="B11" s="4">
        <v>1</v>
      </c>
      <c r="C11" s="4">
        <v>10</v>
      </c>
      <c r="D11" s="53">
        <v>33048</v>
      </c>
      <c r="E11" s="53">
        <v>31781.599999999999</v>
      </c>
      <c r="F11" s="54">
        <f t="shared" si="1"/>
        <v>0.96167998063422899</v>
      </c>
      <c r="G11" s="4">
        <v>15</v>
      </c>
      <c r="H11" s="4" t="s">
        <v>72</v>
      </c>
      <c r="I11" s="4" t="s">
        <v>72</v>
      </c>
      <c r="J11" s="54" t="s">
        <v>72</v>
      </c>
      <c r="K11" s="4">
        <v>20</v>
      </c>
      <c r="L11" s="24">
        <f t="shared" si="2"/>
        <v>0.97700798838053737</v>
      </c>
      <c r="M11" s="48">
        <v>173185</v>
      </c>
      <c r="N11" s="19">
        <f t="shared" si="3"/>
        <v>47232.3</v>
      </c>
      <c r="O11" s="19">
        <f t="shared" si="4"/>
        <v>46146.3</v>
      </c>
      <c r="P11" s="19">
        <f t="shared" si="5"/>
        <v>-1086</v>
      </c>
      <c r="Q11" s="19">
        <v>15744.1</v>
      </c>
      <c r="R11" s="19"/>
      <c r="S11" s="19">
        <v>15744.1</v>
      </c>
      <c r="T11" s="19"/>
      <c r="U11" s="19">
        <f t="shared" si="6"/>
        <v>14658.1</v>
      </c>
      <c r="V11" s="57"/>
      <c r="W11" s="43"/>
      <c r="X11" s="43"/>
      <c r="Y11" s="44"/>
      <c r="Z11" s="19">
        <f t="shared" si="7"/>
        <v>14658.1</v>
      </c>
      <c r="AA11" s="1"/>
      <c r="AB11" s="1"/>
      <c r="AC11" s="1"/>
      <c r="AD11" s="36"/>
      <c r="AE11" s="36"/>
      <c r="AF11" s="1"/>
      <c r="AG11" s="1"/>
    </row>
    <row r="12" spans="1:33" s="2" customFormat="1" ht="17.100000000000001" customHeight="1">
      <c r="A12" s="5" t="s">
        <v>8</v>
      </c>
      <c r="B12" s="4">
        <v>1</v>
      </c>
      <c r="C12" s="4">
        <v>10</v>
      </c>
      <c r="D12" s="53">
        <v>20219</v>
      </c>
      <c r="E12" s="53">
        <v>18999.400000000001</v>
      </c>
      <c r="F12" s="54">
        <f t="shared" si="1"/>
        <v>0.93968049854097635</v>
      </c>
      <c r="G12" s="4">
        <v>15</v>
      </c>
      <c r="H12" s="4" t="s">
        <v>72</v>
      </c>
      <c r="I12" s="4" t="s">
        <v>72</v>
      </c>
      <c r="J12" s="54" t="s">
        <v>72</v>
      </c>
      <c r="K12" s="4">
        <v>20</v>
      </c>
      <c r="L12" s="24">
        <f t="shared" si="2"/>
        <v>0.96380829912458577</v>
      </c>
      <c r="M12" s="48">
        <v>91189</v>
      </c>
      <c r="N12" s="19">
        <f t="shared" si="3"/>
        <v>24869.7</v>
      </c>
      <c r="O12" s="19">
        <f t="shared" si="4"/>
        <v>23969.599999999999</v>
      </c>
      <c r="P12" s="19">
        <f t="shared" si="5"/>
        <v>-900.10000000000218</v>
      </c>
      <c r="Q12" s="19">
        <v>7847.2</v>
      </c>
      <c r="R12" s="19"/>
      <c r="S12" s="19">
        <v>7847.2</v>
      </c>
      <c r="T12" s="19"/>
      <c r="U12" s="19">
        <f t="shared" si="6"/>
        <v>8275.2000000000007</v>
      </c>
      <c r="V12" s="19"/>
      <c r="W12" s="43"/>
      <c r="X12" s="43"/>
      <c r="Y12" s="44"/>
      <c r="Z12" s="19">
        <f t="shared" si="7"/>
        <v>8275.2000000000007</v>
      </c>
      <c r="AA12" s="1"/>
      <c r="AB12" s="1"/>
      <c r="AC12" s="1"/>
      <c r="AD12" s="36"/>
      <c r="AE12" s="36"/>
      <c r="AF12" s="1"/>
      <c r="AG12" s="1"/>
    </row>
    <row r="13" spans="1:33" s="2" customFormat="1" ht="17.100000000000001" customHeight="1">
      <c r="A13" s="5" t="s">
        <v>9</v>
      </c>
      <c r="B13" s="4">
        <v>1</v>
      </c>
      <c r="C13" s="4">
        <v>10</v>
      </c>
      <c r="D13" s="53">
        <v>10638</v>
      </c>
      <c r="E13" s="53">
        <v>10711.7</v>
      </c>
      <c r="F13" s="54">
        <f t="shared" si="1"/>
        <v>1.0069279939838316</v>
      </c>
      <c r="G13" s="4">
        <v>15</v>
      </c>
      <c r="H13" s="4" t="s">
        <v>72</v>
      </c>
      <c r="I13" s="4" t="s">
        <v>72</v>
      </c>
      <c r="J13" s="54" t="s">
        <v>72</v>
      </c>
      <c r="K13" s="4">
        <v>20</v>
      </c>
      <c r="L13" s="24">
        <f t="shared" si="2"/>
        <v>1.0041567963902989</v>
      </c>
      <c r="M13" s="48">
        <v>78766</v>
      </c>
      <c r="N13" s="19">
        <f t="shared" si="3"/>
        <v>21481.599999999999</v>
      </c>
      <c r="O13" s="19">
        <f t="shared" si="4"/>
        <v>21570.9</v>
      </c>
      <c r="P13" s="19">
        <f t="shared" si="5"/>
        <v>89.30000000000291</v>
      </c>
      <c r="Q13" s="19">
        <v>7160.5</v>
      </c>
      <c r="R13" s="19"/>
      <c r="S13" s="19">
        <v>7160.6</v>
      </c>
      <c r="T13" s="19"/>
      <c r="U13" s="19">
        <f t="shared" si="6"/>
        <v>7249.8</v>
      </c>
      <c r="V13" s="57"/>
      <c r="W13" s="43"/>
      <c r="X13" s="43"/>
      <c r="Y13" s="44"/>
      <c r="Z13" s="19">
        <f t="shared" si="7"/>
        <v>7249.8</v>
      </c>
      <c r="AA13" s="1"/>
      <c r="AB13" s="1"/>
      <c r="AC13" s="1"/>
      <c r="AD13" s="36"/>
      <c r="AE13" s="36"/>
      <c r="AF13" s="1"/>
      <c r="AG13" s="1"/>
    </row>
    <row r="14" spans="1:33" s="2" customFormat="1" ht="17.100000000000001" customHeight="1">
      <c r="A14" s="5" t="s">
        <v>10</v>
      </c>
      <c r="B14" s="4">
        <v>1</v>
      </c>
      <c r="C14" s="4">
        <v>10</v>
      </c>
      <c r="D14" s="53">
        <v>9954</v>
      </c>
      <c r="E14" s="53">
        <v>9664.1999999999989</v>
      </c>
      <c r="F14" s="54">
        <f t="shared" si="1"/>
        <v>0.97088607594936693</v>
      </c>
      <c r="G14" s="4">
        <v>15</v>
      </c>
      <c r="H14" s="4" t="s">
        <v>72</v>
      </c>
      <c r="I14" s="4" t="s">
        <v>72</v>
      </c>
      <c r="J14" s="54" t="s">
        <v>72</v>
      </c>
      <c r="K14" s="4">
        <v>20</v>
      </c>
      <c r="L14" s="24">
        <f t="shared" si="2"/>
        <v>0.98253164556962025</v>
      </c>
      <c r="M14" s="48">
        <v>45600</v>
      </c>
      <c r="N14" s="19">
        <f t="shared" si="3"/>
        <v>12436.4</v>
      </c>
      <c r="O14" s="19">
        <f t="shared" si="4"/>
        <v>12219.2</v>
      </c>
      <c r="P14" s="19">
        <f t="shared" si="5"/>
        <v>-217.19999999999891</v>
      </c>
      <c r="Q14" s="19">
        <v>4128.7</v>
      </c>
      <c r="R14" s="19"/>
      <c r="S14" s="19">
        <v>4162.2</v>
      </c>
      <c r="T14" s="19"/>
      <c r="U14" s="19">
        <f t="shared" si="6"/>
        <v>3928.3</v>
      </c>
      <c r="V14" s="57"/>
      <c r="W14" s="43"/>
      <c r="X14" s="43"/>
      <c r="Y14" s="44"/>
      <c r="Z14" s="19">
        <f t="shared" si="7"/>
        <v>3928.3</v>
      </c>
      <c r="AA14" s="1"/>
      <c r="AB14" s="1"/>
      <c r="AC14" s="1"/>
      <c r="AD14" s="36"/>
      <c r="AE14" s="36"/>
      <c r="AF14" s="1"/>
    </row>
    <row r="15" spans="1:33" s="2" customFormat="1" ht="16.5" customHeight="1">
      <c r="A15" s="5" t="s">
        <v>11</v>
      </c>
      <c r="B15" s="4">
        <v>1</v>
      </c>
      <c r="C15" s="4">
        <v>10</v>
      </c>
      <c r="D15" s="53">
        <v>10314</v>
      </c>
      <c r="E15" s="53">
        <v>9664.2000000000007</v>
      </c>
      <c r="F15" s="54">
        <f t="shared" si="1"/>
        <v>0.93699825479930199</v>
      </c>
      <c r="G15" s="4">
        <v>15</v>
      </c>
      <c r="H15" s="4" t="s">
        <v>72</v>
      </c>
      <c r="I15" s="4" t="s">
        <v>72</v>
      </c>
      <c r="J15" s="54" t="s">
        <v>72</v>
      </c>
      <c r="K15" s="4">
        <v>20</v>
      </c>
      <c r="L15" s="24">
        <f t="shared" si="2"/>
        <v>0.96219895287958113</v>
      </c>
      <c r="M15" s="48">
        <v>65915</v>
      </c>
      <c r="N15" s="19">
        <f t="shared" si="3"/>
        <v>17976.8</v>
      </c>
      <c r="O15" s="19">
        <f t="shared" si="4"/>
        <v>17297.3</v>
      </c>
      <c r="P15" s="19">
        <f t="shared" si="5"/>
        <v>-679.5</v>
      </c>
      <c r="Q15" s="19">
        <v>5992.3</v>
      </c>
      <c r="R15" s="19"/>
      <c r="S15" s="19">
        <v>5992.2</v>
      </c>
      <c r="T15" s="19"/>
      <c r="U15" s="19">
        <f t="shared" si="6"/>
        <v>5312.8</v>
      </c>
      <c r="V15" s="57"/>
      <c r="W15" s="43"/>
      <c r="X15" s="43"/>
      <c r="Y15" s="44"/>
      <c r="Z15" s="19">
        <f t="shared" si="7"/>
        <v>5312.8</v>
      </c>
      <c r="AA15" s="1"/>
      <c r="AB15" s="1"/>
      <c r="AC15" s="1"/>
      <c r="AD15" s="36"/>
      <c r="AE15" s="36"/>
      <c r="AF15" s="1"/>
    </row>
    <row r="16" spans="1:33" s="2" customFormat="1" ht="17.100000000000001" customHeight="1">
      <c r="A16" s="34" t="s">
        <v>12</v>
      </c>
      <c r="B16" s="4">
        <v>1</v>
      </c>
      <c r="C16" s="4">
        <v>10</v>
      </c>
      <c r="D16" s="53">
        <v>3585</v>
      </c>
      <c r="E16" s="53">
        <v>3406.9</v>
      </c>
      <c r="F16" s="54">
        <f t="shared" si="1"/>
        <v>0.95032078103207818</v>
      </c>
      <c r="G16" s="4">
        <v>15</v>
      </c>
      <c r="H16" s="4" t="s">
        <v>72</v>
      </c>
      <c r="I16" s="4" t="s">
        <v>72</v>
      </c>
      <c r="J16" s="54" t="s">
        <v>72</v>
      </c>
      <c r="K16" s="4">
        <v>20</v>
      </c>
      <c r="L16" s="24">
        <f t="shared" si="2"/>
        <v>0.97019246861924702</v>
      </c>
      <c r="M16" s="48">
        <v>47129</v>
      </c>
      <c r="N16" s="19">
        <f t="shared" si="3"/>
        <v>12853.4</v>
      </c>
      <c r="O16" s="19">
        <f t="shared" si="4"/>
        <v>12470.3</v>
      </c>
      <c r="P16" s="19">
        <f t="shared" si="5"/>
        <v>-383.10000000000036</v>
      </c>
      <c r="Q16" s="19">
        <v>4284.5</v>
      </c>
      <c r="R16" s="19"/>
      <c r="S16" s="19">
        <v>4284.3999999999996</v>
      </c>
      <c r="T16" s="19"/>
      <c r="U16" s="19">
        <f t="shared" si="6"/>
        <v>3901.4</v>
      </c>
      <c r="V16" s="57"/>
      <c r="W16" s="43"/>
      <c r="X16" s="43"/>
      <c r="Y16" s="44"/>
      <c r="Z16" s="19">
        <f t="shared" si="7"/>
        <v>3901.4</v>
      </c>
      <c r="AA16" s="1"/>
      <c r="AB16" s="1"/>
      <c r="AC16" s="1"/>
      <c r="AD16" s="36"/>
      <c r="AE16" s="36"/>
      <c r="AF16" s="1"/>
    </row>
    <row r="17" spans="1:33" s="2" customFormat="1" ht="17.100000000000001" customHeight="1">
      <c r="A17" s="5" t="s">
        <v>13</v>
      </c>
      <c r="B17" s="4">
        <v>1</v>
      </c>
      <c r="C17" s="4">
        <v>10</v>
      </c>
      <c r="D17" s="53">
        <v>11855</v>
      </c>
      <c r="E17" s="53">
        <v>10812.3</v>
      </c>
      <c r="F17" s="54">
        <f t="shared" si="1"/>
        <v>0.91204555040067481</v>
      </c>
      <c r="G17" s="4">
        <v>15</v>
      </c>
      <c r="H17" s="4" t="s">
        <v>72</v>
      </c>
      <c r="I17" s="4" t="s">
        <v>72</v>
      </c>
      <c r="J17" s="54" t="s">
        <v>72</v>
      </c>
      <c r="K17" s="4">
        <v>20</v>
      </c>
      <c r="L17" s="24">
        <f t="shared" si="2"/>
        <v>0.94722733024040484</v>
      </c>
      <c r="M17" s="48">
        <v>67508</v>
      </c>
      <c r="N17" s="19">
        <f t="shared" si="3"/>
        <v>18411.3</v>
      </c>
      <c r="O17" s="19">
        <f t="shared" si="4"/>
        <v>17439.7</v>
      </c>
      <c r="P17" s="19">
        <f t="shared" si="5"/>
        <v>-971.59999999999854</v>
      </c>
      <c r="Q17" s="19">
        <v>6137.1</v>
      </c>
      <c r="R17" s="19"/>
      <c r="S17" s="19">
        <v>6137.1</v>
      </c>
      <c r="T17" s="19"/>
      <c r="U17" s="19">
        <f t="shared" si="6"/>
        <v>5165.5</v>
      </c>
      <c r="V17" s="57"/>
      <c r="W17" s="43"/>
      <c r="X17" s="43"/>
      <c r="Y17" s="44"/>
      <c r="Z17" s="19">
        <f t="shared" si="7"/>
        <v>5165.5</v>
      </c>
      <c r="AA17" s="1"/>
      <c r="AB17" s="1"/>
      <c r="AC17" s="1"/>
      <c r="AD17" s="36"/>
      <c r="AE17" s="36"/>
      <c r="AF17" s="1"/>
    </row>
    <row r="18" spans="1:33" s="2" customFormat="1" ht="17.100000000000001" customHeight="1">
      <c r="A18" s="5" t="s">
        <v>14</v>
      </c>
      <c r="B18" s="4">
        <v>1</v>
      </c>
      <c r="C18" s="4">
        <v>10</v>
      </c>
      <c r="D18" s="53">
        <v>4961</v>
      </c>
      <c r="E18" s="53">
        <v>4644.8999999999996</v>
      </c>
      <c r="F18" s="54">
        <f t="shared" si="1"/>
        <v>0.93628300745817372</v>
      </c>
      <c r="G18" s="4">
        <v>15</v>
      </c>
      <c r="H18" s="4" t="s">
        <v>72</v>
      </c>
      <c r="I18" s="4" t="s">
        <v>72</v>
      </c>
      <c r="J18" s="54" t="s">
        <v>72</v>
      </c>
      <c r="K18" s="4">
        <v>20</v>
      </c>
      <c r="L18" s="24">
        <f t="shared" si="2"/>
        <v>0.96176980447490423</v>
      </c>
      <c r="M18" s="48">
        <v>37423</v>
      </c>
      <c r="N18" s="19">
        <f t="shared" si="3"/>
        <v>10206.299999999999</v>
      </c>
      <c r="O18" s="19">
        <f t="shared" si="4"/>
        <v>9816.1</v>
      </c>
      <c r="P18" s="19">
        <f t="shared" si="5"/>
        <v>-390.19999999999891</v>
      </c>
      <c r="Q18" s="19">
        <v>3402.1</v>
      </c>
      <c r="R18" s="19">
        <v>7400</v>
      </c>
      <c r="S18" s="19">
        <v>0</v>
      </c>
      <c r="T18" s="19"/>
      <c r="U18" s="19">
        <f t="shared" si="6"/>
        <v>-986</v>
      </c>
      <c r="V18" s="57"/>
      <c r="W18" s="43"/>
      <c r="X18" s="43"/>
      <c r="Y18" s="44" t="s">
        <v>51</v>
      </c>
      <c r="Z18" s="19">
        <f t="shared" si="7"/>
        <v>0</v>
      </c>
      <c r="AA18" s="1"/>
      <c r="AB18" s="1"/>
      <c r="AC18" s="1"/>
      <c r="AD18" s="36"/>
      <c r="AE18" s="36"/>
      <c r="AF18" s="1"/>
    </row>
    <row r="19" spans="1:33" s="2" customFormat="1" ht="17.100000000000001" customHeight="1">
      <c r="A19" s="7" t="s">
        <v>17</v>
      </c>
      <c r="B19" s="9"/>
      <c r="C19" s="9"/>
      <c r="D19" s="18">
        <f>SUM(D20:D46)</f>
        <v>94003</v>
      </c>
      <c r="E19" s="18">
        <f>SUM(E20:E46)</f>
        <v>88973.000000000015</v>
      </c>
      <c r="F19" s="52">
        <f>IF(E19/D19&gt;1.2,IF((E19/D19-1.2)*0.1+1.2&gt;1.3,1.3,(E19/D19-1.2)*0.1+1.2),E19/D19)</f>
        <v>0.94649106943395434</v>
      </c>
      <c r="G19" s="9"/>
      <c r="H19" s="9"/>
      <c r="I19" s="9"/>
      <c r="J19" s="9"/>
      <c r="K19" s="9"/>
      <c r="L19" s="10"/>
      <c r="M19" s="47">
        <f>SUM(M20:M46)</f>
        <v>1287928</v>
      </c>
      <c r="N19" s="18">
        <f>SUM(N20:N46)</f>
        <v>351253.19999999995</v>
      </c>
      <c r="O19" s="18">
        <f>SUM(O20:O46)</f>
        <v>344830.1</v>
      </c>
      <c r="P19" s="18">
        <f>SUM(P20:P46)</f>
        <v>-6423.1000000000049</v>
      </c>
      <c r="Q19" s="18">
        <f t="shared" ref="Q19:U19" si="8">SUM(Q20:Q46)</f>
        <v>110482.39999999997</v>
      </c>
      <c r="R19" s="18">
        <f t="shared" si="8"/>
        <v>11376.8</v>
      </c>
      <c r="S19" s="18">
        <f t="shared" si="8"/>
        <v>103282.69999999998</v>
      </c>
      <c r="T19" s="18">
        <f t="shared" si="8"/>
        <v>5925</v>
      </c>
      <c r="U19" s="18">
        <f t="shared" si="8"/>
        <v>113763.20000000001</v>
      </c>
      <c r="V19" s="18"/>
      <c r="W19" s="18"/>
      <c r="X19" s="18"/>
      <c r="Y19" s="18"/>
      <c r="Z19" s="18">
        <f>SUM(Z20:Z46)</f>
        <v>116736.20000000001</v>
      </c>
      <c r="AA19" s="1"/>
      <c r="AB19" s="1"/>
      <c r="AC19" s="1"/>
      <c r="AD19" s="36"/>
      <c r="AE19" s="36"/>
      <c r="AF19" s="1"/>
      <c r="AG19" s="1"/>
    </row>
    <row r="20" spans="1:33" s="2" customFormat="1" ht="17.100000000000001" customHeight="1">
      <c r="A20" s="6" t="s">
        <v>0</v>
      </c>
      <c r="B20" s="4">
        <v>1</v>
      </c>
      <c r="C20" s="4">
        <v>10</v>
      </c>
      <c r="D20" s="19">
        <v>756</v>
      </c>
      <c r="E20" s="19">
        <v>748.2</v>
      </c>
      <c r="F20" s="54">
        <f t="shared" si="1"/>
        <v>0.98968253968253972</v>
      </c>
      <c r="G20" s="4">
        <v>10</v>
      </c>
      <c r="H20" s="4" t="s">
        <v>72</v>
      </c>
      <c r="I20" s="4" t="s">
        <v>72</v>
      </c>
      <c r="J20" s="54" t="s">
        <v>72</v>
      </c>
      <c r="K20" s="4">
        <v>15</v>
      </c>
      <c r="L20" s="24">
        <f t="shared" si="2"/>
        <v>0.99484126984126997</v>
      </c>
      <c r="M20" s="48">
        <v>28405</v>
      </c>
      <c r="N20" s="19">
        <f t="shared" si="3"/>
        <v>7746.8</v>
      </c>
      <c r="O20" s="19">
        <f t="shared" si="4"/>
        <v>7706.8</v>
      </c>
      <c r="P20" s="19">
        <f t="shared" si="5"/>
        <v>-40</v>
      </c>
      <c r="Q20" s="19">
        <v>2403.1999999999998</v>
      </c>
      <c r="R20" s="19"/>
      <c r="S20" s="19">
        <v>2403.1999999999998</v>
      </c>
      <c r="T20" s="19"/>
      <c r="U20" s="19">
        <f t="shared" si="6"/>
        <v>2900.4</v>
      </c>
      <c r="V20" s="57"/>
      <c r="W20" s="43"/>
      <c r="X20" s="43"/>
      <c r="Y20" s="44"/>
      <c r="Z20" s="19">
        <f t="shared" si="7"/>
        <v>2900.4</v>
      </c>
      <c r="AA20" s="1"/>
      <c r="AB20" s="1"/>
      <c r="AC20" s="1"/>
      <c r="AD20" s="36"/>
      <c r="AE20" s="36"/>
      <c r="AF20" s="1"/>
      <c r="AG20" s="1"/>
    </row>
    <row r="21" spans="1:33" s="2" customFormat="1" ht="17.100000000000001" customHeight="1">
      <c r="A21" s="6" t="s">
        <v>18</v>
      </c>
      <c r="B21" s="4">
        <v>1</v>
      </c>
      <c r="C21" s="4">
        <v>10</v>
      </c>
      <c r="D21" s="19">
        <v>5631</v>
      </c>
      <c r="E21" s="19">
        <v>5628.4</v>
      </c>
      <c r="F21" s="54">
        <f t="shared" si="1"/>
        <v>0.99953827028946896</v>
      </c>
      <c r="G21" s="4">
        <v>10</v>
      </c>
      <c r="H21" s="4" t="s">
        <v>72</v>
      </c>
      <c r="I21" s="4" t="s">
        <v>72</v>
      </c>
      <c r="J21" s="54" t="s">
        <v>72</v>
      </c>
      <c r="K21" s="4">
        <v>15</v>
      </c>
      <c r="L21" s="24">
        <f t="shared" si="2"/>
        <v>0.99976913514473442</v>
      </c>
      <c r="M21" s="48">
        <v>51295</v>
      </c>
      <c r="N21" s="19">
        <f t="shared" si="3"/>
        <v>13989.5</v>
      </c>
      <c r="O21" s="19">
        <f t="shared" si="4"/>
        <v>13986.3</v>
      </c>
      <c r="P21" s="19">
        <f t="shared" si="5"/>
        <v>-3.2000000000007276</v>
      </c>
      <c r="Q21" s="19">
        <v>4663.2</v>
      </c>
      <c r="R21" s="19"/>
      <c r="S21" s="19">
        <v>4663.2</v>
      </c>
      <c r="T21" s="19"/>
      <c r="U21" s="19">
        <f t="shared" si="6"/>
        <v>4659.8999999999996</v>
      </c>
      <c r="V21" s="57"/>
      <c r="W21" s="43"/>
      <c r="X21" s="43"/>
      <c r="Y21" s="44"/>
      <c r="Z21" s="19">
        <f t="shared" si="7"/>
        <v>4659.8999999999996</v>
      </c>
      <c r="AA21" s="1"/>
      <c r="AB21" s="1"/>
      <c r="AC21" s="1"/>
      <c r="AD21" s="36"/>
      <c r="AE21" s="36"/>
      <c r="AF21" s="1"/>
      <c r="AG21" s="1"/>
    </row>
    <row r="22" spans="1:33" s="2" customFormat="1" ht="17.100000000000001" customHeight="1">
      <c r="A22" s="6" t="s">
        <v>19</v>
      </c>
      <c r="B22" s="4">
        <v>1</v>
      </c>
      <c r="C22" s="4">
        <v>10</v>
      </c>
      <c r="D22" s="19">
        <v>1616</v>
      </c>
      <c r="E22" s="19">
        <v>1615.3</v>
      </c>
      <c r="F22" s="54">
        <f t="shared" si="1"/>
        <v>0.99956683168316829</v>
      </c>
      <c r="G22" s="4">
        <v>10</v>
      </c>
      <c r="H22" s="4" t="s">
        <v>72</v>
      </c>
      <c r="I22" s="4" t="s">
        <v>72</v>
      </c>
      <c r="J22" s="54" t="s">
        <v>72</v>
      </c>
      <c r="K22" s="4">
        <v>15</v>
      </c>
      <c r="L22" s="24">
        <f t="shared" si="2"/>
        <v>0.99978341584158414</v>
      </c>
      <c r="M22" s="48">
        <v>35636</v>
      </c>
      <c r="N22" s="19">
        <f t="shared" si="3"/>
        <v>9718.9</v>
      </c>
      <c r="O22" s="19">
        <f t="shared" si="4"/>
        <v>9716.7999999999993</v>
      </c>
      <c r="P22" s="19">
        <f t="shared" si="5"/>
        <v>-2.1000000000003638</v>
      </c>
      <c r="Q22" s="19">
        <v>2893.7</v>
      </c>
      <c r="R22" s="19"/>
      <c r="S22" s="19">
        <v>3210.7</v>
      </c>
      <c r="T22" s="19"/>
      <c r="U22" s="19">
        <f t="shared" si="6"/>
        <v>3612.4</v>
      </c>
      <c r="V22" s="57"/>
      <c r="W22" s="43"/>
      <c r="X22" s="43"/>
      <c r="Y22" s="44"/>
      <c r="Z22" s="19">
        <f t="shared" si="7"/>
        <v>3612.4</v>
      </c>
      <c r="AA22" s="1"/>
      <c r="AB22" s="1"/>
      <c r="AC22" s="1"/>
      <c r="AD22" s="36"/>
      <c r="AE22" s="36"/>
      <c r="AF22" s="1"/>
      <c r="AG22" s="1"/>
    </row>
    <row r="23" spans="1:33" s="2" customFormat="1" ht="17.100000000000001" customHeight="1">
      <c r="A23" s="6" t="s">
        <v>20</v>
      </c>
      <c r="B23" s="4">
        <v>1</v>
      </c>
      <c r="C23" s="4">
        <v>10</v>
      </c>
      <c r="D23" s="19">
        <v>1702</v>
      </c>
      <c r="E23" s="19">
        <v>1720.2</v>
      </c>
      <c r="F23" s="54">
        <f t="shared" si="1"/>
        <v>1.0106933019976498</v>
      </c>
      <c r="G23" s="4">
        <v>10</v>
      </c>
      <c r="H23" s="4" t="s">
        <v>72</v>
      </c>
      <c r="I23" s="4" t="s">
        <v>72</v>
      </c>
      <c r="J23" s="54" t="s">
        <v>72</v>
      </c>
      <c r="K23" s="4">
        <v>15</v>
      </c>
      <c r="L23" s="24">
        <f t="shared" si="2"/>
        <v>1.0053466509988249</v>
      </c>
      <c r="M23" s="48">
        <v>40954</v>
      </c>
      <c r="N23" s="19">
        <f t="shared" si="3"/>
        <v>11169.3</v>
      </c>
      <c r="O23" s="19">
        <f t="shared" si="4"/>
        <v>11229</v>
      </c>
      <c r="P23" s="19">
        <f t="shared" si="5"/>
        <v>59.700000000000728</v>
      </c>
      <c r="Q23" s="19">
        <v>3488.5</v>
      </c>
      <c r="R23" s="19"/>
      <c r="S23" s="19">
        <v>3488.4</v>
      </c>
      <c r="T23" s="19"/>
      <c r="U23" s="19">
        <f t="shared" si="6"/>
        <v>4252.1000000000004</v>
      </c>
      <c r="V23" s="57"/>
      <c r="W23" s="43"/>
      <c r="X23" s="43"/>
      <c r="Y23" s="44"/>
      <c r="Z23" s="19">
        <f t="shared" si="7"/>
        <v>4252.1000000000004</v>
      </c>
      <c r="AA23" s="1"/>
      <c r="AB23" s="1"/>
      <c r="AC23" s="1"/>
      <c r="AD23" s="36"/>
      <c r="AE23" s="36"/>
      <c r="AF23" s="1"/>
      <c r="AG23" s="1"/>
    </row>
    <row r="24" spans="1:33" s="2" customFormat="1" ht="17.100000000000001" customHeight="1">
      <c r="A24" s="6" t="s">
        <v>21</v>
      </c>
      <c r="B24" s="4">
        <v>1</v>
      </c>
      <c r="C24" s="4">
        <v>10</v>
      </c>
      <c r="D24" s="19">
        <v>1254</v>
      </c>
      <c r="E24" s="19">
        <v>1353.7</v>
      </c>
      <c r="F24" s="54">
        <f t="shared" si="1"/>
        <v>1.0795055821371611</v>
      </c>
      <c r="G24" s="4">
        <v>10</v>
      </c>
      <c r="H24" s="4" t="s">
        <v>72</v>
      </c>
      <c r="I24" s="4" t="s">
        <v>72</v>
      </c>
      <c r="J24" s="54" t="s">
        <v>72</v>
      </c>
      <c r="K24" s="4">
        <v>15</v>
      </c>
      <c r="L24" s="24">
        <f t="shared" si="2"/>
        <v>1.0397527910685807</v>
      </c>
      <c r="M24" s="48">
        <v>49835</v>
      </c>
      <c r="N24" s="19">
        <f t="shared" si="3"/>
        <v>13591.4</v>
      </c>
      <c r="O24" s="19">
        <f t="shared" si="4"/>
        <v>14131.7</v>
      </c>
      <c r="P24" s="19">
        <f t="shared" si="5"/>
        <v>540.30000000000109</v>
      </c>
      <c r="Q24" s="19">
        <v>3662.2</v>
      </c>
      <c r="R24" s="19"/>
      <c r="S24" s="19">
        <v>3662.2</v>
      </c>
      <c r="T24" s="19"/>
      <c r="U24" s="19">
        <f t="shared" si="6"/>
        <v>6807.3</v>
      </c>
      <c r="V24" s="57"/>
      <c r="W24" s="43"/>
      <c r="X24" s="43"/>
      <c r="Y24" s="44"/>
      <c r="Z24" s="19">
        <f t="shared" si="7"/>
        <v>6807.3</v>
      </c>
      <c r="AA24" s="1"/>
      <c r="AB24" s="1"/>
      <c r="AC24" s="1"/>
      <c r="AD24" s="36"/>
      <c r="AE24" s="36"/>
      <c r="AF24" s="1"/>
      <c r="AG24" s="1"/>
    </row>
    <row r="25" spans="1:33" s="2" customFormat="1" ht="17.100000000000001" customHeight="1">
      <c r="A25" s="6" t="s">
        <v>22</v>
      </c>
      <c r="B25" s="4">
        <v>1</v>
      </c>
      <c r="C25" s="4">
        <v>10</v>
      </c>
      <c r="D25" s="19">
        <v>1895</v>
      </c>
      <c r="E25" s="19">
        <v>1941.3</v>
      </c>
      <c r="F25" s="54">
        <f t="shared" si="1"/>
        <v>1.0244327176781003</v>
      </c>
      <c r="G25" s="4">
        <v>10</v>
      </c>
      <c r="H25" s="4" t="s">
        <v>72</v>
      </c>
      <c r="I25" s="4" t="s">
        <v>72</v>
      </c>
      <c r="J25" s="54" t="s">
        <v>72</v>
      </c>
      <c r="K25" s="4">
        <v>15</v>
      </c>
      <c r="L25" s="24">
        <f t="shared" si="2"/>
        <v>1.01221635883905</v>
      </c>
      <c r="M25" s="48">
        <v>47341</v>
      </c>
      <c r="N25" s="19">
        <f t="shared" si="3"/>
        <v>12911.2</v>
      </c>
      <c r="O25" s="19">
        <f t="shared" si="4"/>
        <v>13068.9</v>
      </c>
      <c r="P25" s="19">
        <f t="shared" si="5"/>
        <v>157.69999999999891</v>
      </c>
      <c r="Q25" s="19">
        <v>4143.2</v>
      </c>
      <c r="R25" s="19"/>
      <c r="S25" s="19">
        <v>4143.2</v>
      </c>
      <c r="T25" s="19"/>
      <c r="U25" s="19">
        <f t="shared" si="6"/>
        <v>4782.5</v>
      </c>
      <c r="V25" s="57"/>
      <c r="W25" s="44"/>
      <c r="X25" s="43"/>
      <c r="Y25" s="44"/>
      <c r="Z25" s="19">
        <f t="shared" si="7"/>
        <v>4782.5</v>
      </c>
      <c r="AA25" s="1"/>
      <c r="AB25" s="1"/>
      <c r="AC25" s="1"/>
      <c r="AD25" s="36"/>
      <c r="AE25" s="36"/>
      <c r="AF25" s="1"/>
      <c r="AG25" s="1"/>
    </row>
    <row r="26" spans="1:33" s="2" customFormat="1" ht="17.100000000000001" customHeight="1">
      <c r="A26" s="6" t="s">
        <v>23</v>
      </c>
      <c r="B26" s="4">
        <v>1</v>
      </c>
      <c r="C26" s="4">
        <v>10</v>
      </c>
      <c r="D26" s="19">
        <v>16510</v>
      </c>
      <c r="E26" s="19">
        <v>16954.7</v>
      </c>
      <c r="F26" s="54">
        <f t="shared" si="1"/>
        <v>1.0269351907934585</v>
      </c>
      <c r="G26" s="4">
        <v>10</v>
      </c>
      <c r="H26" s="4" t="s">
        <v>72</v>
      </c>
      <c r="I26" s="4" t="s">
        <v>72</v>
      </c>
      <c r="J26" s="54" t="s">
        <v>72</v>
      </c>
      <c r="K26" s="4">
        <v>15</v>
      </c>
      <c r="L26" s="24">
        <f t="shared" si="2"/>
        <v>1.0134675953967291</v>
      </c>
      <c r="M26" s="48">
        <v>111545</v>
      </c>
      <c r="N26" s="19">
        <f t="shared" si="3"/>
        <v>30421.4</v>
      </c>
      <c r="O26" s="19">
        <f t="shared" si="4"/>
        <v>30831.1</v>
      </c>
      <c r="P26" s="19">
        <f t="shared" si="5"/>
        <v>409.69999999999709</v>
      </c>
      <c r="Q26" s="19">
        <v>10140.5</v>
      </c>
      <c r="R26" s="19"/>
      <c r="S26" s="19">
        <v>10140.4</v>
      </c>
      <c r="T26" s="19"/>
      <c r="U26" s="19">
        <f t="shared" si="6"/>
        <v>10550.2</v>
      </c>
      <c r="V26" s="57"/>
      <c r="W26" s="43"/>
      <c r="X26" s="43"/>
      <c r="Y26" s="44"/>
      <c r="Z26" s="19">
        <f t="shared" si="7"/>
        <v>10550.2</v>
      </c>
      <c r="AA26" s="1"/>
      <c r="AB26" s="1"/>
      <c r="AC26" s="1"/>
      <c r="AD26" s="36"/>
      <c r="AE26" s="36"/>
      <c r="AF26" s="1"/>
      <c r="AG26" s="1"/>
    </row>
    <row r="27" spans="1:33" s="2" customFormat="1" ht="16.5" customHeight="1">
      <c r="A27" s="6" t="s">
        <v>24</v>
      </c>
      <c r="B27" s="4">
        <v>1</v>
      </c>
      <c r="C27" s="4">
        <v>10</v>
      </c>
      <c r="D27" s="19">
        <v>831</v>
      </c>
      <c r="E27" s="19">
        <v>857</v>
      </c>
      <c r="F27" s="54">
        <f t="shared" si="1"/>
        <v>1.0312876052948254</v>
      </c>
      <c r="G27" s="4">
        <v>10</v>
      </c>
      <c r="H27" s="4" t="s">
        <v>72</v>
      </c>
      <c r="I27" s="4" t="s">
        <v>72</v>
      </c>
      <c r="J27" s="54" t="s">
        <v>72</v>
      </c>
      <c r="K27" s="4">
        <v>15</v>
      </c>
      <c r="L27" s="24">
        <f t="shared" si="2"/>
        <v>1.0156438026474128</v>
      </c>
      <c r="M27" s="48">
        <v>20005</v>
      </c>
      <c r="N27" s="19">
        <f t="shared" si="3"/>
        <v>5455.9</v>
      </c>
      <c r="O27" s="19">
        <f t="shared" si="4"/>
        <v>5541.3</v>
      </c>
      <c r="P27" s="19">
        <f t="shared" si="5"/>
        <v>85.400000000000546</v>
      </c>
      <c r="Q27" s="19">
        <v>1811.1</v>
      </c>
      <c r="R27" s="19"/>
      <c r="S27" s="19">
        <v>1811.1</v>
      </c>
      <c r="T27" s="19"/>
      <c r="U27" s="19">
        <f t="shared" si="6"/>
        <v>1919.1</v>
      </c>
      <c r="V27" s="57"/>
      <c r="W27" s="43"/>
      <c r="X27" s="43"/>
      <c r="Y27" s="44"/>
      <c r="Z27" s="19">
        <f t="shared" si="7"/>
        <v>1919.1</v>
      </c>
      <c r="AA27" s="1"/>
      <c r="AB27" s="1"/>
      <c r="AC27" s="1"/>
      <c r="AD27" s="36"/>
      <c r="AE27" s="36"/>
      <c r="AF27" s="1"/>
      <c r="AG27" s="1"/>
    </row>
    <row r="28" spans="1:33" s="2" customFormat="1" ht="16.5" customHeight="1">
      <c r="A28" s="6" t="s">
        <v>25</v>
      </c>
      <c r="B28" s="4">
        <v>1</v>
      </c>
      <c r="C28" s="4">
        <v>10</v>
      </c>
      <c r="D28" s="19">
        <v>870</v>
      </c>
      <c r="E28" s="19">
        <v>895.6</v>
      </c>
      <c r="F28" s="54">
        <f t="shared" si="1"/>
        <v>1.0294252873563219</v>
      </c>
      <c r="G28" s="4">
        <v>10</v>
      </c>
      <c r="H28" s="4" t="s">
        <v>72</v>
      </c>
      <c r="I28" s="4" t="s">
        <v>72</v>
      </c>
      <c r="J28" s="54" t="s">
        <v>72</v>
      </c>
      <c r="K28" s="4">
        <v>15</v>
      </c>
      <c r="L28" s="24">
        <f t="shared" si="2"/>
        <v>1.0147126436781608</v>
      </c>
      <c r="M28" s="48">
        <v>43642</v>
      </c>
      <c r="N28" s="19">
        <f t="shared" si="3"/>
        <v>11902.4</v>
      </c>
      <c r="O28" s="19">
        <f t="shared" si="4"/>
        <v>12077.5</v>
      </c>
      <c r="P28" s="19">
        <f t="shared" si="5"/>
        <v>175.10000000000036</v>
      </c>
      <c r="Q28" s="19">
        <v>3372.6</v>
      </c>
      <c r="R28" s="19"/>
      <c r="S28" s="19">
        <v>3372.7</v>
      </c>
      <c r="T28" s="19"/>
      <c r="U28" s="19">
        <f t="shared" si="6"/>
        <v>5332.2</v>
      </c>
      <c r="V28" s="57"/>
      <c r="W28" s="43"/>
      <c r="X28" s="43"/>
      <c r="Y28" s="44"/>
      <c r="Z28" s="19">
        <f t="shared" si="7"/>
        <v>5332.2</v>
      </c>
      <c r="AA28" s="1"/>
      <c r="AB28" s="1"/>
      <c r="AC28" s="1"/>
      <c r="AD28" s="36"/>
      <c r="AG28" s="1"/>
    </row>
    <row r="29" spans="1:33" s="2" customFormat="1" ht="17.100000000000001" customHeight="1">
      <c r="A29" s="6" t="s">
        <v>26</v>
      </c>
      <c r="B29" s="4">
        <v>1</v>
      </c>
      <c r="C29" s="4">
        <v>10</v>
      </c>
      <c r="D29" s="19">
        <v>774</v>
      </c>
      <c r="E29" s="19">
        <v>747.5</v>
      </c>
      <c r="F29" s="54">
        <f t="shared" si="1"/>
        <v>0.9657622739018088</v>
      </c>
      <c r="G29" s="4">
        <v>10</v>
      </c>
      <c r="H29" s="4" t="s">
        <v>72</v>
      </c>
      <c r="I29" s="4" t="s">
        <v>72</v>
      </c>
      <c r="J29" s="54" t="s">
        <v>72</v>
      </c>
      <c r="K29" s="4">
        <v>15</v>
      </c>
      <c r="L29" s="24">
        <f t="shared" si="2"/>
        <v>0.9828811369509044</v>
      </c>
      <c r="M29" s="48">
        <v>24547</v>
      </c>
      <c r="N29" s="19">
        <f t="shared" si="3"/>
        <v>6694.6</v>
      </c>
      <c r="O29" s="19">
        <f t="shared" si="4"/>
        <v>6580</v>
      </c>
      <c r="P29" s="19">
        <f t="shared" si="5"/>
        <v>-114.60000000000036</v>
      </c>
      <c r="Q29" s="19">
        <v>2134.6</v>
      </c>
      <c r="R29" s="19"/>
      <c r="S29" s="19">
        <v>2134.6999999999998</v>
      </c>
      <c r="T29" s="19"/>
      <c r="U29" s="19">
        <f t="shared" si="6"/>
        <v>2310.6999999999998</v>
      </c>
      <c r="V29" s="57"/>
      <c r="W29" s="44"/>
      <c r="X29" s="43"/>
      <c r="Y29" s="44"/>
      <c r="Z29" s="19">
        <f t="shared" si="7"/>
        <v>2310.6999999999998</v>
      </c>
      <c r="AA29" s="1"/>
      <c r="AB29" s="1"/>
      <c r="AC29" s="1"/>
      <c r="AD29" s="36"/>
      <c r="AE29" s="36"/>
      <c r="AF29" s="1"/>
      <c r="AG29" s="1"/>
    </row>
    <row r="30" spans="1:33" s="2" customFormat="1" ht="17.100000000000001" customHeight="1">
      <c r="A30" s="6" t="s">
        <v>27</v>
      </c>
      <c r="B30" s="4">
        <v>1</v>
      </c>
      <c r="C30" s="4">
        <v>10</v>
      </c>
      <c r="D30" s="19">
        <v>2464</v>
      </c>
      <c r="E30" s="19">
        <v>2407.3000000000002</v>
      </c>
      <c r="F30" s="54">
        <f t="shared" si="1"/>
        <v>0.97698863636363642</v>
      </c>
      <c r="G30" s="4">
        <v>10</v>
      </c>
      <c r="H30" s="4" t="s">
        <v>72</v>
      </c>
      <c r="I30" s="4" t="s">
        <v>72</v>
      </c>
      <c r="J30" s="54" t="s">
        <v>72</v>
      </c>
      <c r="K30" s="4">
        <v>15</v>
      </c>
      <c r="L30" s="24">
        <f t="shared" si="2"/>
        <v>0.98849431818181821</v>
      </c>
      <c r="M30" s="48">
        <v>34183</v>
      </c>
      <c r="N30" s="19">
        <f t="shared" si="3"/>
        <v>9322.6</v>
      </c>
      <c r="O30" s="19">
        <f t="shared" si="4"/>
        <v>9215.2999999999993</v>
      </c>
      <c r="P30" s="19">
        <f t="shared" si="5"/>
        <v>-107.30000000000109</v>
      </c>
      <c r="Q30" s="19">
        <v>3107.5</v>
      </c>
      <c r="R30" s="19"/>
      <c r="S30" s="19">
        <v>3107.6</v>
      </c>
      <c r="T30" s="19"/>
      <c r="U30" s="19">
        <f t="shared" si="6"/>
        <v>3000.2</v>
      </c>
      <c r="V30" s="57"/>
      <c r="W30" s="43"/>
      <c r="X30" s="43"/>
      <c r="Y30" s="44"/>
      <c r="Z30" s="19">
        <f t="shared" si="7"/>
        <v>3000.2</v>
      </c>
      <c r="AA30" s="1"/>
      <c r="AB30" s="1"/>
      <c r="AC30" s="1"/>
      <c r="AD30" s="36"/>
      <c r="AE30" s="36"/>
      <c r="AF30" s="1"/>
      <c r="AG30" s="1"/>
    </row>
    <row r="31" spans="1:33" s="2" customFormat="1" ht="16.5" customHeight="1">
      <c r="A31" s="6" t="s">
        <v>28</v>
      </c>
      <c r="B31" s="4">
        <v>1</v>
      </c>
      <c r="C31" s="4">
        <v>10</v>
      </c>
      <c r="D31" s="19">
        <v>4515</v>
      </c>
      <c r="E31" s="19">
        <v>4524.8999999999996</v>
      </c>
      <c r="F31" s="54">
        <f t="shared" si="1"/>
        <v>1.0021926910299002</v>
      </c>
      <c r="G31" s="4">
        <v>10</v>
      </c>
      <c r="H31" s="4" t="s">
        <v>72</v>
      </c>
      <c r="I31" s="4" t="s">
        <v>72</v>
      </c>
      <c r="J31" s="54" t="s">
        <v>72</v>
      </c>
      <c r="K31" s="4">
        <v>15</v>
      </c>
      <c r="L31" s="24">
        <f t="shared" si="2"/>
        <v>1.00109634551495</v>
      </c>
      <c r="M31" s="48">
        <v>68749</v>
      </c>
      <c r="N31" s="19">
        <f t="shared" si="3"/>
        <v>18749.7</v>
      </c>
      <c r="O31" s="19">
        <f t="shared" si="4"/>
        <v>18770.3</v>
      </c>
      <c r="P31" s="19">
        <f t="shared" si="5"/>
        <v>20.599999999998545</v>
      </c>
      <c r="Q31" s="19">
        <v>6200.2</v>
      </c>
      <c r="R31" s="19"/>
      <c r="S31" s="19">
        <v>6200.2</v>
      </c>
      <c r="T31" s="19"/>
      <c r="U31" s="19">
        <f t="shared" si="6"/>
        <v>6369.9</v>
      </c>
      <c r="V31" s="57"/>
      <c r="W31" s="43"/>
      <c r="X31" s="43"/>
      <c r="Y31" s="44"/>
      <c r="Z31" s="19">
        <f t="shared" si="7"/>
        <v>6369.9</v>
      </c>
      <c r="AA31" s="1"/>
      <c r="AB31" s="1"/>
      <c r="AC31" s="1"/>
      <c r="AD31" s="36"/>
      <c r="AE31" s="36"/>
      <c r="AF31" s="1"/>
      <c r="AG31" s="1"/>
    </row>
    <row r="32" spans="1:33" s="2" customFormat="1" ht="17.100000000000001" customHeight="1">
      <c r="A32" s="6" t="s">
        <v>29</v>
      </c>
      <c r="B32" s="4">
        <v>1</v>
      </c>
      <c r="C32" s="4">
        <v>10</v>
      </c>
      <c r="D32" s="19">
        <v>1055</v>
      </c>
      <c r="E32" s="19">
        <v>1038.8</v>
      </c>
      <c r="F32" s="54">
        <f t="shared" si="1"/>
        <v>0.98464454976303317</v>
      </c>
      <c r="G32" s="4">
        <v>10</v>
      </c>
      <c r="H32" s="4" t="s">
        <v>72</v>
      </c>
      <c r="I32" s="4" t="s">
        <v>72</v>
      </c>
      <c r="J32" s="54" t="s">
        <v>72</v>
      </c>
      <c r="K32" s="4">
        <v>15</v>
      </c>
      <c r="L32" s="24">
        <f t="shared" si="2"/>
        <v>0.99232227488151659</v>
      </c>
      <c r="M32" s="48">
        <v>32495</v>
      </c>
      <c r="N32" s="19">
        <f t="shared" si="3"/>
        <v>8862.2999999999993</v>
      </c>
      <c r="O32" s="19">
        <f t="shared" si="4"/>
        <v>8794.2999999999993</v>
      </c>
      <c r="P32" s="19">
        <f t="shared" si="5"/>
        <v>-68</v>
      </c>
      <c r="Q32" s="19">
        <v>2693.2</v>
      </c>
      <c r="R32" s="19"/>
      <c r="S32" s="19">
        <v>2693.2</v>
      </c>
      <c r="T32" s="19">
        <v>5925</v>
      </c>
      <c r="U32" s="19">
        <f t="shared" si="6"/>
        <v>-2517.1</v>
      </c>
      <c r="V32" s="57"/>
      <c r="W32" s="43"/>
      <c r="X32" s="43"/>
      <c r="Y32" s="44"/>
      <c r="Z32" s="19">
        <f t="shared" si="7"/>
        <v>0</v>
      </c>
      <c r="AA32" s="1"/>
      <c r="AB32" s="1"/>
      <c r="AC32" s="1"/>
      <c r="AD32" s="36"/>
      <c r="AE32" s="36"/>
    </row>
    <row r="33" spans="1:33" s="2" customFormat="1" ht="17.100000000000001" customHeight="1">
      <c r="A33" s="6" t="s">
        <v>30</v>
      </c>
      <c r="B33" s="4">
        <v>1</v>
      </c>
      <c r="C33" s="4">
        <v>10</v>
      </c>
      <c r="D33" s="19">
        <v>3271</v>
      </c>
      <c r="E33" s="19">
        <v>3072</v>
      </c>
      <c r="F33" s="54">
        <f t="shared" si="1"/>
        <v>0.9391623356771629</v>
      </c>
      <c r="G33" s="4">
        <v>10</v>
      </c>
      <c r="H33" s="4" t="s">
        <v>72</v>
      </c>
      <c r="I33" s="4" t="s">
        <v>72</v>
      </c>
      <c r="J33" s="54" t="s">
        <v>72</v>
      </c>
      <c r="K33" s="4">
        <v>15</v>
      </c>
      <c r="L33" s="24">
        <f t="shared" si="2"/>
        <v>0.96958116783858139</v>
      </c>
      <c r="M33" s="48">
        <v>45310</v>
      </c>
      <c r="N33" s="19">
        <f t="shared" si="3"/>
        <v>12357.3</v>
      </c>
      <c r="O33" s="19">
        <f t="shared" si="4"/>
        <v>11981.4</v>
      </c>
      <c r="P33" s="19">
        <f t="shared" si="5"/>
        <v>-375.89999999999964</v>
      </c>
      <c r="Q33" s="19">
        <v>3975.7</v>
      </c>
      <c r="R33" s="19">
        <v>4000</v>
      </c>
      <c r="S33" s="19">
        <v>0</v>
      </c>
      <c r="T33" s="19"/>
      <c r="U33" s="19">
        <f t="shared" si="6"/>
        <v>4005.7</v>
      </c>
      <c r="V33" s="57"/>
      <c r="W33" s="43"/>
      <c r="X33" s="43"/>
      <c r="Y33" s="44"/>
      <c r="Z33" s="19">
        <f t="shared" si="7"/>
        <v>4005.7</v>
      </c>
      <c r="AA33" s="1"/>
      <c r="AB33" s="1"/>
      <c r="AC33" s="1"/>
      <c r="AD33" s="36"/>
      <c r="AE33" s="36"/>
      <c r="AF33" s="1"/>
      <c r="AG33" s="1"/>
    </row>
    <row r="34" spans="1:33" s="2" customFormat="1" ht="17.100000000000001" customHeight="1">
      <c r="A34" s="6" t="s">
        <v>31</v>
      </c>
      <c r="B34" s="4">
        <v>1</v>
      </c>
      <c r="C34" s="4">
        <v>10</v>
      </c>
      <c r="D34" s="19">
        <v>1324</v>
      </c>
      <c r="E34" s="19">
        <v>1222.5999999999999</v>
      </c>
      <c r="F34" s="54">
        <f t="shared" si="1"/>
        <v>0.92341389728096668</v>
      </c>
      <c r="G34" s="4">
        <v>10</v>
      </c>
      <c r="H34" s="4" t="s">
        <v>72</v>
      </c>
      <c r="I34" s="4" t="s">
        <v>72</v>
      </c>
      <c r="J34" s="54" t="s">
        <v>72</v>
      </c>
      <c r="K34" s="4">
        <v>15</v>
      </c>
      <c r="L34" s="24">
        <f t="shared" si="2"/>
        <v>0.96170694864048334</v>
      </c>
      <c r="M34" s="48">
        <v>48129</v>
      </c>
      <c r="N34" s="19">
        <f t="shared" si="3"/>
        <v>13126.1</v>
      </c>
      <c r="O34" s="19">
        <f t="shared" si="4"/>
        <v>12623.5</v>
      </c>
      <c r="P34" s="19">
        <f t="shared" si="5"/>
        <v>-502.60000000000036</v>
      </c>
      <c r="Q34" s="19">
        <v>3563.5</v>
      </c>
      <c r="R34" s="19"/>
      <c r="S34" s="19">
        <v>3563.4</v>
      </c>
      <c r="T34" s="19"/>
      <c r="U34" s="19">
        <f t="shared" si="6"/>
        <v>5496.6</v>
      </c>
      <c r="V34" s="57"/>
      <c r="W34" s="43"/>
      <c r="X34" s="43"/>
      <c r="Y34" s="44"/>
      <c r="Z34" s="19">
        <f t="shared" si="7"/>
        <v>5496.6</v>
      </c>
      <c r="AA34" s="1"/>
      <c r="AB34" s="1"/>
      <c r="AC34" s="1"/>
      <c r="AD34" s="36"/>
      <c r="AE34" s="36"/>
    </row>
    <row r="35" spans="1:33" s="2" customFormat="1" ht="17.100000000000001" customHeight="1">
      <c r="A35" s="6" t="s">
        <v>1</v>
      </c>
      <c r="B35" s="4">
        <v>1</v>
      </c>
      <c r="C35" s="4">
        <v>10</v>
      </c>
      <c r="D35" s="19">
        <v>9729</v>
      </c>
      <c r="E35" s="19">
        <v>8511.5</v>
      </c>
      <c r="F35" s="54">
        <f t="shared" si="1"/>
        <v>0.87485866995580219</v>
      </c>
      <c r="G35" s="4">
        <v>10</v>
      </c>
      <c r="H35" s="4" t="s">
        <v>72</v>
      </c>
      <c r="I35" s="4" t="s">
        <v>72</v>
      </c>
      <c r="J35" s="54" t="s">
        <v>72</v>
      </c>
      <c r="K35" s="4">
        <v>15</v>
      </c>
      <c r="L35" s="24">
        <f t="shared" si="2"/>
        <v>0.93742933497790104</v>
      </c>
      <c r="M35" s="48">
        <v>62862</v>
      </c>
      <c r="N35" s="19">
        <f t="shared" si="3"/>
        <v>17144.2</v>
      </c>
      <c r="O35" s="19">
        <f t="shared" si="4"/>
        <v>16071.5</v>
      </c>
      <c r="P35" s="19">
        <f t="shared" si="5"/>
        <v>-1072.7000000000007</v>
      </c>
      <c r="Q35" s="19">
        <v>5714.7</v>
      </c>
      <c r="R35" s="19"/>
      <c r="S35" s="19">
        <v>5714.8</v>
      </c>
      <c r="T35" s="19"/>
      <c r="U35" s="19">
        <f t="shared" si="6"/>
        <v>4642</v>
      </c>
      <c r="V35" s="57"/>
      <c r="W35" s="43"/>
      <c r="X35" s="43"/>
      <c r="Y35" s="44"/>
      <c r="Z35" s="19">
        <f t="shared" si="7"/>
        <v>4642</v>
      </c>
      <c r="AA35" s="1"/>
      <c r="AB35" s="1"/>
      <c r="AC35" s="1"/>
      <c r="AD35" s="36"/>
      <c r="AE35" s="36"/>
      <c r="AF35" s="1"/>
      <c r="AG35" s="1"/>
    </row>
    <row r="36" spans="1:33" s="2" customFormat="1" ht="17.100000000000001" customHeight="1">
      <c r="A36" s="6" t="s">
        <v>32</v>
      </c>
      <c r="B36" s="4">
        <v>1</v>
      </c>
      <c r="C36" s="4">
        <v>10</v>
      </c>
      <c r="D36" s="19">
        <v>4328</v>
      </c>
      <c r="E36" s="19">
        <v>4245.6000000000004</v>
      </c>
      <c r="F36" s="54">
        <f t="shared" si="1"/>
        <v>0.98096118299445478</v>
      </c>
      <c r="G36" s="4">
        <v>10</v>
      </c>
      <c r="H36" s="4" t="s">
        <v>72</v>
      </c>
      <c r="I36" s="4" t="s">
        <v>72</v>
      </c>
      <c r="J36" s="54" t="s">
        <v>72</v>
      </c>
      <c r="K36" s="4">
        <v>15</v>
      </c>
      <c r="L36" s="24">
        <f t="shared" si="2"/>
        <v>0.99048059149722734</v>
      </c>
      <c r="M36" s="48">
        <v>45090</v>
      </c>
      <c r="N36" s="19">
        <f t="shared" si="3"/>
        <v>12297.3</v>
      </c>
      <c r="O36" s="19">
        <f t="shared" si="4"/>
        <v>12180.2</v>
      </c>
      <c r="P36" s="19">
        <f t="shared" si="5"/>
        <v>-117.09999999999854</v>
      </c>
      <c r="Q36" s="19">
        <v>4099.1000000000004</v>
      </c>
      <c r="R36" s="19"/>
      <c r="S36" s="19">
        <v>4099.1000000000004</v>
      </c>
      <c r="T36" s="19"/>
      <c r="U36" s="19">
        <f t="shared" si="6"/>
        <v>3982</v>
      </c>
      <c r="V36" s="57"/>
      <c r="W36" s="43"/>
      <c r="X36" s="43"/>
      <c r="Y36" s="44"/>
      <c r="Z36" s="19">
        <f t="shared" si="7"/>
        <v>3982</v>
      </c>
      <c r="AA36" s="1"/>
      <c r="AB36" s="1"/>
      <c r="AC36" s="1"/>
      <c r="AD36" s="36"/>
      <c r="AE36" s="36"/>
      <c r="AF36" s="1"/>
      <c r="AG36" s="1"/>
    </row>
    <row r="37" spans="1:33" s="2" customFormat="1" ht="17.100000000000001" customHeight="1">
      <c r="A37" s="6" t="s">
        <v>33</v>
      </c>
      <c r="B37" s="4">
        <v>1</v>
      </c>
      <c r="C37" s="4">
        <v>10</v>
      </c>
      <c r="D37" s="19">
        <v>1288</v>
      </c>
      <c r="E37" s="19">
        <v>1337</v>
      </c>
      <c r="F37" s="54">
        <f t="shared" si="1"/>
        <v>1.0380434782608696</v>
      </c>
      <c r="G37" s="4">
        <v>10</v>
      </c>
      <c r="H37" s="4" t="s">
        <v>72</v>
      </c>
      <c r="I37" s="4" t="s">
        <v>72</v>
      </c>
      <c r="J37" s="54" t="s">
        <v>72</v>
      </c>
      <c r="K37" s="4">
        <v>15</v>
      </c>
      <c r="L37" s="24">
        <f t="shared" si="2"/>
        <v>1.0190217391304348</v>
      </c>
      <c r="M37" s="48">
        <v>25173</v>
      </c>
      <c r="N37" s="19">
        <f t="shared" si="3"/>
        <v>6865.4</v>
      </c>
      <c r="O37" s="19">
        <f t="shared" si="4"/>
        <v>6996</v>
      </c>
      <c r="P37" s="19">
        <f t="shared" si="5"/>
        <v>130.60000000000036</v>
      </c>
      <c r="Q37" s="19">
        <v>2288.5</v>
      </c>
      <c r="R37" s="19"/>
      <c r="S37" s="19">
        <v>2288.4</v>
      </c>
      <c r="T37" s="19"/>
      <c r="U37" s="19">
        <f t="shared" si="6"/>
        <v>2419.1</v>
      </c>
      <c r="V37" s="57"/>
      <c r="W37" s="43"/>
      <c r="X37" s="43"/>
      <c r="Y37" s="44"/>
      <c r="Z37" s="19">
        <f t="shared" si="7"/>
        <v>2419.1</v>
      </c>
      <c r="AA37" s="1"/>
      <c r="AB37" s="1"/>
      <c r="AC37" s="1"/>
      <c r="AD37" s="36"/>
      <c r="AE37" s="36"/>
      <c r="AF37" s="1"/>
      <c r="AG37" s="1"/>
    </row>
    <row r="38" spans="1:33" s="2" customFormat="1" ht="17.100000000000001" customHeight="1">
      <c r="A38" s="6" t="s">
        <v>34</v>
      </c>
      <c r="B38" s="4">
        <v>1</v>
      </c>
      <c r="C38" s="4">
        <v>10</v>
      </c>
      <c r="D38" s="19">
        <v>1558</v>
      </c>
      <c r="E38" s="19">
        <v>1472</v>
      </c>
      <c r="F38" s="54">
        <f t="shared" si="1"/>
        <v>0.94480102695763801</v>
      </c>
      <c r="G38" s="4">
        <v>10</v>
      </c>
      <c r="H38" s="4" t="s">
        <v>72</v>
      </c>
      <c r="I38" s="4" t="s">
        <v>72</v>
      </c>
      <c r="J38" s="54" t="s">
        <v>72</v>
      </c>
      <c r="K38" s="4">
        <v>15</v>
      </c>
      <c r="L38" s="24">
        <f t="shared" si="2"/>
        <v>0.97240051347881895</v>
      </c>
      <c r="M38" s="48">
        <v>62800</v>
      </c>
      <c r="N38" s="19">
        <f t="shared" si="3"/>
        <v>17127.3</v>
      </c>
      <c r="O38" s="19">
        <f t="shared" si="4"/>
        <v>16654.599999999999</v>
      </c>
      <c r="P38" s="19">
        <f t="shared" si="5"/>
        <v>-472.70000000000073</v>
      </c>
      <c r="Q38" s="19">
        <v>5501.5</v>
      </c>
      <c r="R38" s="19"/>
      <c r="S38" s="19">
        <v>5501.4</v>
      </c>
      <c r="T38" s="19"/>
      <c r="U38" s="19">
        <f t="shared" si="6"/>
        <v>5651.7</v>
      </c>
      <c r="V38" s="57"/>
      <c r="W38" s="44"/>
      <c r="X38" s="43"/>
      <c r="Y38" s="44"/>
      <c r="Z38" s="19">
        <f t="shared" si="7"/>
        <v>5651.7</v>
      </c>
      <c r="AA38" s="1"/>
      <c r="AB38" s="1"/>
      <c r="AC38" s="1"/>
      <c r="AD38" s="36"/>
      <c r="AE38" s="36"/>
      <c r="AF38" s="1"/>
      <c r="AG38" s="1"/>
    </row>
    <row r="39" spans="1:33" s="2" customFormat="1" ht="17.100000000000001" customHeight="1">
      <c r="A39" s="6" t="s">
        <v>35</v>
      </c>
      <c r="B39" s="4">
        <v>1</v>
      </c>
      <c r="C39" s="4">
        <v>10</v>
      </c>
      <c r="D39" s="19">
        <v>1882</v>
      </c>
      <c r="E39" s="19">
        <v>1873.2</v>
      </c>
      <c r="F39" s="54">
        <f t="shared" si="1"/>
        <v>0.9953241232731137</v>
      </c>
      <c r="G39" s="4">
        <v>10</v>
      </c>
      <c r="H39" s="4" t="s">
        <v>72</v>
      </c>
      <c r="I39" s="4" t="s">
        <v>72</v>
      </c>
      <c r="J39" s="54" t="s">
        <v>72</v>
      </c>
      <c r="K39" s="4">
        <v>15</v>
      </c>
      <c r="L39" s="24">
        <f t="shared" si="2"/>
        <v>0.99766206163655691</v>
      </c>
      <c r="M39" s="48">
        <v>49997</v>
      </c>
      <c r="N39" s="19">
        <f t="shared" si="3"/>
        <v>13635.5</v>
      </c>
      <c r="O39" s="19">
        <f t="shared" si="4"/>
        <v>13603.6</v>
      </c>
      <c r="P39" s="19">
        <f t="shared" si="5"/>
        <v>-31.899999999999636</v>
      </c>
      <c r="Q39" s="19">
        <v>4176.7</v>
      </c>
      <c r="R39" s="19"/>
      <c r="S39" s="19">
        <v>4176.8</v>
      </c>
      <c r="T39" s="19"/>
      <c r="U39" s="19">
        <f t="shared" si="6"/>
        <v>5250.1</v>
      </c>
      <c r="V39" s="57"/>
      <c r="W39" s="44"/>
      <c r="X39" s="43"/>
      <c r="Y39" s="44"/>
      <c r="Z39" s="19">
        <f t="shared" si="7"/>
        <v>5250.1</v>
      </c>
      <c r="AA39" s="1"/>
      <c r="AB39" s="1"/>
      <c r="AC39" s="1"/>
      <c r="AD39" s="36"/>
      <c r="AE39" s="36"/>
      <c r="AF39" s="1"/>
      <c r="AG39" s="1"/>
    </row>
    <row r="40" spans="1:33" s="2" customFormat="1" ht="17.100000000000001" customHeight="1">
      <c r="A40" s="6" t="s">
        <v>36</v>
      </c>
      <c r="B40" s="4">
        <v>1</v>
      </c>
      <c r="C40" s="4">
        <v>10</v>
      </c>
      <c r="D40" s="19">
        <v>5255</v>
      </c>
      <c r="E40" s="19">
        <v>5501.6</v>
      </c>
      <c r="F40" s="54">
        <f t="shared" si="1"/>
        <v>1.0469267364414843</v>
      </c>
      <c r="G40" s="4">
        <v>10</v>
      </c>
      <c r="H40" s="4" t="s">
        <v>72</v>
      </c>
      <c r="I40" s="4" t="s">
        <v>72</v>
      </c>
      <c r="J40" s="54" t="s">
        <v>72</v>
      </c>
      <c r="K40" s="4">
        <v>15</v>
      </c>
      <c r="L40" s="24">
        <f t="shared" si="2"/>
        <v>1.0234633682207421</v>
      </c>
      <c r="M40" s="48">
        <v>58982</v>
      </c>
      <c r="N40" s="19">
        <f t="shared" si="3"/>
        <v>16086</v>
      </c>
      <c r="O40" s="19">
        <f t="shared" si="4"/>
        <v>16463.400000000001</v>
      </c>
      <c r="P40" s="19">
        <f t="shared" si="5"/>
        <v>377.40000000000146</v>
      </c>
      <c r="Q40" s="19">
        <v>5362</v>
      </c>
      <c r="R40" s="19"/>
      <c r="S40" s="19">
        <v>5362</v>
      </c>
      <c r="T40" s="19"/>
      <c r="U40" s="19">
        <f t="shared" si="6"/>
        <v>5739.4</v>
      </c>
      <c r="V40" s="57"/>
      <c r="W40" s="43"/>
      <c r="X40" s="43"/>
      <c r="Y40" s="44"/>
      <c r="Z40" s="19">
        <f t="shared" si="7"/>
        <v>5739.4</v>
      </c>
      <c r="AA40" s="1"/>
      <c r="AB40" s="1"/>
      <c r="AC40" s="1"/>
      <c r="AD40" s="36"/>
      <c r="AE40" s="36"/>
      <c r="AF40" s="1"/>
      <c r="AG40" s="1"/>
    </row>
    <row r="41" spans="1:33" s="2" customFormat="1" ht="17.100000000000001" customHeight="1">
      <c r="A41" s="6" t="s">
        <v>37</v>
      </c>
      <c r="B41" s="4">
        <v>1</v>
      </c>
      <c r="C41" s="4">
        <v>10</v>
      </c>
      <c r="D41" s="19">
        <v>15811</v>
      </c>
      <c r="E41" s="19">
        <v>12818.8</v>
      </c>
      <c r="F41" s="54">
        <f t="shared" si="1"/>
        <v>0.81075200809562953</v>
      </c>
      <c r="G41" s="4">
        <v>10</v>
      </c>
      <c r="H41" s="4" t="s">
        <v>72</v>
      </c>
      <c r="I41" s="4" t="s">
        <v>72</v>
      </c>
      <c r="J41" s="54" t="s">
        <v>72</v>
      </c>
      <c r="K41" s="4">
        <v>15</v>
      </c>
      <c r="L41" s="24">
        <f t="shared" si="2"/>
        <v>0.90537600404781471</v>
      </c>
      <c r="M41" s="48">
        <v>89155</v>
      </c>
      <c r="N41" s="19">
        <f t="shared" si="3"/>
        <v>24315</v>
      </c>
      <c r="O41" s="19">
        <f t="shared" si="4"/>
        <v>22014.2</v>
      </c>
      <c r="P41" s="19">
        <f t="shared" si="5"/>
        <v>-2300.7999999999993</v>
      </c>
      <c r="Q41" s="19">
        <v>7919.4</v>
      </c>
      <c r="R41" s="19"/>
      <c r="S41" s="19">
        <v>7919.3</v>
      </c>
      <c r="T41" s="19"/>
      <c r="U41" s="19">
        <f t="shared" si="6"/>
        <v>6175.5</v>
      </c>
      <c r="V41" s="57"/>
      <c r="W41" s="43"/>
      <c r="X41" s="43"/>
      <c r="Y41" s="44"/>
      <c r="Z41" s="19">
        <f t="shared" si="7"/>
        <v>6175.5</v>
      </c>
      <c r="AA41" s="1"/>
      <c r="AB41" s="1"/>
      <c r="AC41" s="1"/>
      <c r="AD41" s="36"/>
      <c r="AE41" s="36"/>
      <c r="AF41" s="1"/>
      <c r="AG41" s="1"/>
    </row>
    <row r="42" spans="1:33" s="2" customFormat="1" ht="17.100000000000001" customHeight="1">
      <c r="A42" s="6" t="s">
        <v>38</v>
      </c>
      <c r="B42" s="4">
        <v>1</v>
      </c>
      <c r="C42" s="4">
        <v>10</v>
      </c>
      <c r="D42" s="19">
        <v>2764</v>
      </c>
      <c r="E42" s="19">
        <v>2318.9</v>
      </c>
      <c r="F42" s="54">
        <f t="shared" si="1"/>
        <v>0.83896526772793056</v>
      </c>
      <c r="G42" s="4">
        <v>10</v>
      </c>
      <c r="H42" s="4" t="s">
        <v>72</v>
      </c>
      <c r="I42" s="4" t="s">
        <v>72</v>
      </c>
      <c r="J42" s="54" t="s">
        <v>72</v>
      </c>
      <c r="K42" s="4">
        <v>15</v>
      </c>
      <c r="L42" s="24">
        <f t="shared" si="2"/>
        <v>0.91948263386396545</v>
      </c>
      <c r="M42" s="48">
        <v>42307</v>
      </c>
      <c r="N42" s="19">
        <f t="shared" si="3"/>
        <v>11538.3</v>
      </c>
      <c r="O42" s="19">
        <f t="shared" si="4"/>
        <v>10609.3</v>
      </c>
      <c r="P42" s="19">
        <f t="shared" si="5"/>
        <v>-929</v>
      </c>
      <c r="Q42" s="19">
        <v>3688.4</v>
      </c>
      <c r="R42" s="19">
        <v>7376.8</v>
      </c>
      <c r="S42" s="19">
        <v>0</v>
      </c>
      <c r="T42" s="19"/>
      <c r="U42" s="19">
        <f t="shared" si="6"/>
        <v>-455.9</v>
      </c>
      <c r="V42" s="57"/>
      <c r="W42" s="43"/>
      <c r="X42" s="43"/>
      <c r="Y42" s="44"/>
      <c r="Z42" s="19">
        <f t="shared" si="7"/>
        <v>0</v>
      </c>
      <c r="AA42" s="1"/>
      <c r="AB42" s="1"/>
      <c r="AC42" s="1"/>
      <c r="AD42" s="36"/>
      <c r="AE42" s="36"/>
      <c r="AF42" s="1"/>
      <c r="AG42" s="1"/>
    </row>
    <row r="43" spans="1:33" s="2" customFormat="1" ht="17.100000000000001" customHeight="1">
      <c r="A43" s="6" t="s">
        <v>2</v>
      </c>
      <c r="B43" s="4">
        <v>1</v>
      </c>
      <c r="C43" s="4">
        <v>10</v>
      </c>
      <c r="D43" s="19">
        <v>1178</v>
      </c>
      <c r="E43" s="19">
        <v>1160.0999999999999</v>
      </c>
      <c r="F43" s="54">
        <f t="shared" si="1"/>
        <v>0.98480475382003385</v>
      </c>
      <c r="G43" s="4">
        <v>10</v>
      </c>
      <c r="H43" s="4" t="s">
        <v>72</v>
      </c>
      <c r="I43" s="4" t="s">
        <v>72</v>
      </c>
      <c r="J43" s="54" t="s">
        <v>72</v>
      </c>
      <c r="K43" s="4">
        <v>15</v>
      </c>
      <c r="L43" s="24">
        <f t="shared" si="2"/>
        <v>0.99240237691001698</v>
      </c>
      <c r="M43" s="48">
        <v>40323</v>
      </c>
      <c r="N43" s="19">
        <f t="shared" si="3"/>
        <v>10997.2</v>
      </c>
      <c r="O43" s="19">
        <f t="shared" si="4"/>
        <v>10913.6</v>
      </c>
      <c r="P43" s="19">
        <f t="shared" si="5"/>
        <v>-83.600000000000364</v>
      </c>
      <c r="Q43" s="19">
        <v>3399.3</v>
      </c>
      <c r="R43" s="19"/>
      <c r="S43" s="19">
        <v>3399.2</v>
      </c>
      <c r="T43" s="19"/>
      <c r="U43" s="19">
        <f t="shared" si="6"/>
        <v>4115.1000000000004</v>
      </c>
      <c r="V43" s="57"/>
      <c r="W43" s="44"/>
      <c r="X43" s="43"/>
      <c r="Y43" s="44"/>
      <c r="Z43" s="19">
        <f t="shared" si="7"/>
        <v>4115.1000000000004</v>
      </c>
      <c r="AA43" s="1"/>
      <c r="AB43" s="1"/>
      <c r="AC43" s="1"/>
      <c r="AD43" s="36"/>
      <c r="AE43" s="36"/>
      <c r="AF43" s="1"/>
      <c r="AG43" s="1"/>
    </row>
    <row r="44" spans="1:33" s="2" customFormat="1" ht="17.100000000000001" customHeight="1">
      <c r="A44" s="6" t="s">
        <v>39</v>
      </c>
      <c r="B44" s="4">
        <v>1</v>
      </c>
      <c r="C44" s="4">
        <v>10</v>
      </c>
      <c r="D44" s="19">
        <v>1214</v>
      </c>
      <c r="E44" s="19">
        <v>1194.4000000000001</v>
      </c>
      <c r="F44" s="54">
        <f t="shared" si="1"/>
        <v>0.98385502471169695</v>
      </c>
      <c r="G44" s="4">
        <v>10</v>
      </c>
      <c r="H44" s="4" t="s">
        <v>72</v>
      </c>
      <c r="I44" s="4" t="s">
        <v>72</v>
      </c>
      <c r="J44" s="54" t="s">
        <v>72</v>
      </c>
      <c r="K44" s="4">
        <v>15</v>
      </c>
      <c r="L44" s="24">
        <f t="shared" si="2"/>
        <v>0.99192751235584853</v>
      </c>
      <c r="M44" s="48">
        <v>35519</v>
      </c>
      <c r="N44" s="19">
        <f t="shared" si="3"/>
        <v>9687</v>
      </c>
      <c r="O44" s="19">
        <f t="shared" si="4"/>
        <v>9608.7999999999993</v>
      </c>
      <c r="P44" s="19">
        <f t="shared" si="5"/>
        <v>-78.200000000000728</v>
      </c>
      <c r="Q44" s="19">
        <v>2975.5</v>
      </c>
      <c r="R44" s="19"/>
      <c r="S44" s="19">
        <v>3123.2</v>
      </c>
      <c r="T44" s="19"/>
      <c r="U44" s="19">
        <f t="shared" si="6"/>
        <v>3510.1</v>
      </c>
      <c r="V44" s="57"/>
      <c r="W44" s="43"/>
      <c r="X44" s="43"/>
      <c r="Y44" s="44"/>
      <c r="Z44" s="19">
        <f t="shared" si="7"/>
        <v>3510.1</v>
      </c>
      <c r="AA44" s="1"/>
      <c r="AB44" s="1"/>
      <c r="AC44" s="1"/>
      <c r="AD44" s="36"/>
      <c r="AE44" s="36"/>
      <c r="AF44" s="1"/>
      <c r="AG44" s="1"/>
    </row>
    <row r="45" spans="1:33" s="2" customFormat="1" ht="17.100000000000001" customHeight="1">
      <c r="A45" s="6" t="s">
        <v>3</v>
      </c>
      <c r="B45" s="4">
        <v>1</v>
      </c>
      <c r="C45" s="4">
        <v>10</v>
      </c>
      <c r="D45" s="19">
        <v>1820</v>
      </c>
      <c r="E45" s="19">
        <v>1666.3</v>
      </c>
      <c r="F45" s="54">
        <f t="shared" si="1"/>
        <v>0.91554945054945047</v>
      </c>
      <c r="G45" s="4">
        <v>10</v>
      </c>
      <c r="H45" s="4" t="s">
        <v>72</v>
      </c>
      <c r="I45" s="4" t="s">
        <v>72</v>
      </c>
      <c r="J45" s="54" t="s">
        <v>72</v>
      </c>
      <c r="K45" s="4">
        <v>15</v>
      </c>
      <c r="L45" s="24">
        <f t="shared" si="2"/>
        <v>0.95777472527472507</v>
      </c>
      <c r="M45" s="48">
        <v>33968</v>
      </c>
      <c r="N45" s="19">
        <f t="shared" si="3"/>
        <v>9264</v>
      </c>
      <c r="O45" s="19">
        <f t="shared" si="4"/>
        <v>8872.7999999999993</v>
      </c>
      <c r="P45" s="19">
        <f t="shared" si="5"/>
        <v>-391.20000000000073</v>
      </c>
      <c r="Q45" s="19">
        <v>2939</v>
      </c>
      <c r="R45" s="19"/>
      <c r="S45" s="19">
        <v>2939</v>
      </c>
      <c r="T45" s="19"/>
      <c r="U45" s="19">
        <f t="shared" si="6"/>
        <v>2994.8</v>
      </c>
      <c r="V45" s="57"/>
      <c r="W45" s="44"/>
      <c r="X45" s="43"/>
      <c r="Y45" s="44"/>
      <c r="Z45" s="19">
        <f t="shared" si="7"/>
        <v>2994.8</v>
      </c>
      <c r="AA45" s="1"/>
      <c r="AB45" s="1"/>
      <c r="AC45" s="1"/>
      <c r="AD45" s="36"/>
      <c r="AE45" s="36"/>
      <c r="AF45" s="1"/>
      <c r="AG45" s="1"/>
    </row>
    <row r="46" spans="1:33" s="2" customFormat="1" ht="17.100000000000001" customHeight="1">
      <c r="A46" s="6" t="s">
        <v>40</v>
      </c>
      <c r="B46" s="4">
        <v>1</v>
      </c>
      <c r="C46" s="4">
        <v>10</v>
      </c>
      <c r="D46" s="19">
        <v>2708</v>
      </c>
      <c r="E46" s="19">
        <v>2146.1</v>
      </c>
      <c r="F46" s="54">
        <f>IF(G46=0,0,IF(D46=0,1,IF(E46&lt;0,0,IF(E46/D46&gt;1.2,IF((E46/D46-1.2)*0.1+1.2&gt;1.3,1.3,(E46/D46-1.2)*0.1+1.2),E46/D46))))</f>
        <v>0.79250369276218613</v>
      </c>
      <c r="G46" s="4">
        <v>10</v>
      </c>
      <c r="H46" s="4" t="s">
        <v>72</v>
      </c>
      <c r="I46" s="4" t="s">
        <v>72</v>
      </c>
      <c r="J46" s="54" t="s">
        <v>72</v>
      </c>
      <c r="K46" s="4">
        <v>15</v>
      </c>
      <c r="L46" s="24">
        <f t="shared" si="2"/>
        <v>0.89625184638109301</v>
      </c>
      <c r="M46" s="48">
        <v>59681</v>
      </c>
      <c r="N46" s="19">
        <f t="shared" si="3"/>
        <v>16276.6</v>
      </c>
      <c r="O46" s="19">
        <f>ROUND(L46*N46,1)</f>
        <v>14587.9</v>
      </c>
      <c r="P46" s="19">
        <f>O46-N46</f>
        <v>-1688.7000000000007</v>
      </c>
      <c r="Q46" s="19">
        <v>4165.3999999999996</v>
      </c>
      <c r="R46" s="19"/>
      <c r="S46" s="19">
        <v>4165.3</v>
      </c>
      <c r="T46" s="19"/>
      <c r="U46" s="19">
        <f>ROUND(O46-SUM(Q46:T46),1)</f>
        <v>6257.2</v>
      </c>
      <c r="V46" s="57"/>
      <c r="W46" s="43"/>
      <c r="X46" s="43"/>
      <c r="Y46" s="44"/>
      <c r="Z46" s="19">
        <f t="shared" si="7"/>
        <v>6257.2</v>
      </c>
      <c r="AA46" s="1"/>
      <c r="AB46" s="1"/>
      <c r="AC46" s="1"/>
      <c r="AD46" s="36"/>
      <c r="AE46" s="36"/>
      <c r="AF46" s="1"/>
      <c r="AG46" s="1"/>
    </row>
    <row r="47" spans="1:33" s="22" customFormat="1" ht="17.100000000000001" customHeight="1">
      <c r="A47" s="21" t="s">
        <v>45</v>
      </c>
      <c r="B47" s="21"/>
      <c r="C47" s="21"/>
      <c r="D47" s="23">
        <f>D8+D19</f>
        <v>546517</v>
      </c>
      <c r="E47" s="23">
        <f>E8+E19</f>
        <v>522212.40000000008</v>
      </c>
      <c r="F47" s="55">
        <f>IF(E47/D47&gt;1.2,IF((E47/D47-1.2)*0.1+1.2&gt;1.3,1.3,(E47/D47-1.2)*0.1+1.2),E47/D47)</f>
        <v>0.95552819033991643</v>
      </c>
      <c r="G47" s="21"/>
      <c r="H47" s="21"/>
      <c r="I47" s="21"/>
      <c r="J47" s="21"/>
      <c r="K47" s="21"/>
      <c r="L47" s="50">
        <f>O47/N47</f>
        <v>0.97942076171317605</v>
      </c>
      <c r="M47" s="49">
        <f>M8+M19</f>
        <v>2915250</v>
      </c>
      <c r="N47" s="23">
        <f t="shared" ref="N47" si="9">N8+N19</f>
        <v>795068.29999999993</v>
      </c>
      <c r="O47" s="23">
        <f>O8+O19</f>
        <v>778706.39999999991</v>
      </c>
      <c r="P47" s="23">
        <f>P8+P19</f>
        <v>-16361.900000000009</v>
      </c>
      <c r="Q47" s="23">
        <f t="shared" ref="Q47:T47" si="10">Q8+Q19</f>
        <v>253744.5</v>
      </c>
      <c r="R47" s="23">
        <f t="shared" si="10"/>
        <v>213621.19999999998</v>
      </c>
      <c r="S47" s="23">
        <f t="shared" si="10"/>
        <v>154610.49999999997</v>
      </c>
      <c r="T47" s="23">
        <f t="shared" si="10"/>
        <v>5925</v>
      </c>
      <c r="U47" s="23">
        <f>U8+U19</f>
        <v>150805.20000000001</v>
      </c>
      <c r="V47" s="38">
        <f>COUNTIF(V9:V46,"+")</f>
        <v>0</v>
      </c>
      <c r="W47" s="38">
        <f t="shared" ref="W47:X47" si="11">COUNTIF(W9:W46,"+")</f>
        <v>0</v>
      </c>
      <c r="X47" s="38">
        <f t="shared" si="11"/>
        <v>0</v>
      </c>
      <c r="Y47" s="38">
        <f>COUNTIF(Y9:Y46,"+")</f>
        <v>1</v>
      </c>
      <c r="Z47" s="23">
        <f>Z8+Z19</f>
        <v>165545.1</v>
      </c>
      <c r="AA47" s="1"/>
      <c r="AB47" s="1"/>
      <c r="AC47" s="1"/>
      <c r="AD47" s="1"/>
      <c r="AE47" s="1"/>
      <c r="AF47" s="1"/>
      <c r="AG47" s="1"/>
    </row>
    <row r="48" spans="1:33" ht="21" customHeight="1"/>
    <row r="49" spans="1:26" ht="17.25" customHeight="1">
      <c r="A49" s="41" t="s">
        <v>50</v>
      </c>
      <c r="B49" s="40"/>
      <c r="C49" s="67" t="s">
        <v>52</v>
      </c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46"/>
      <c r="Z49" s="46"/>
    </row>
    <row r="50" spans="1:26" ht="17.25" customHeight="1">
      <c r="B50" s="42" t="s">
        <v>51</v>
      </c>
      <c r="C50" s="67" t="s">
        <v>55</v>
      </c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46"/>
      <c r="Z50" s="46"/>
    </row>
    <row r="52" spans="1:26" ht="15" customHeight="1"/>
  </sheetData>
  <mergeCells count="25">
    <mergeCell ref="Z3:Z6"/>
    <mergeCell ref="A3:A6"/>
    <mergeCell ref="M3:M6"/>
    <mergeCell ref="P3:P6"/>
    <mergeCell ref="O3:O6"/>
    <mergeCell ref="L3:L6"/>
    <mergeCell ref="N3:N6"/>
    <mergeCell ref="W4:X4"/>
    <mergeCell ref="Y4:Y6"/>
    <mergeCell ref="B3:C5"/>
    <mergeCell ref="Q5:Q6"/>
    <mergeCell ref="R5:R6"/>
    <mergeCell ref="U3:U6"/>
    <mergeCell ref="D3:G5"/>
    <mergeCell ref="H3:K5"/>
    <mergeCell ref="B1:M1"/>
    <mergeCell ref="V4:V6"/>
    <mergeCell ref="V3:Y3"/>
    <mergeCell ref="C49:X49"/>
    <mergeCell ref="C50:X50"/>
    <mergeCell ref="W5:W6"/>
    <mergeCell ref="X5:X6"/>
    <mergeCell ref="S5:S6"/>
    <mergeCell ref="T5:T6"/>
    <mergeCell ref="Q3:T4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60" fitToHeight="0" pageOrder="overThenDown" orientation="landscape" r:id="rId1"/>
  <headerFooter differentFirst="1" alignWithMargins="0">
    <oddFooter>&amp;R&amp;P</oddFooter>
  </headerFooter>
  <colBreaks count="1" manualBreakCount="1">
    <brk id="16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/>
  <dimension ref="A1:M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L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1" width="15.28515625" style="11" customWidth="1"/>
    <col min="12" max="12" width="12.140625" style="11" customWidth="1"/>
    <col min="13" max="13" width="63.7109375" style="11" customWidth="1"/>
    <col min="14" max="16384" width="9.140625" style="11"/>
  </cols>
  <sheetData>
    <row r="1" spans="1:12" ht="15.75">
      <c r="A1" s="83" t="s">
        <v>87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</row>
    <row r="2" spans="1:12" ht="15.6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9" t="s">
        <v>46</v>
      </c>
    </row>
    <row r="3" spans="1:12" ht="147" customHeight="1">
      <c r="A3" s="84" t="s">
        <v>15</v>
      </c>
      <c r="B3" s="85" t="s">
        <v>41</v>
      </c>
      <c r="C3" s="87" t="s">
        <v>54</v>
      </c>
      <c r="D3" s="87"/>
      <c r="E3" s="87"/>
      <c r="F3" s="88" t="s">
        <v>86</v>
      </c>
      <c r="G3" s="89"/>
      <c r="H3" s="89"/>
      <c r="I3" s="88" t="s">
        <v>88</v>
      </c>
      <c r="J3" s="89"/>
      <c r="K3" s="89"/>
      <c r="L3" s="86" t="s">
        <v>44</v>
      </c>
    </row>
    <row r="4" spans="1:12" ht="32.1" customHeight="1">
      <c r="A4" s="84"/>
      <c r="B4" s="85"/>
      <c r="C4" s="12" t="s">
        <v>42</v>
      </c>
      <c r="D4" s="12" t="s">
        <v>43</v>
      </c>
      <c r="E4" s="58" t="s">
        <v>89</v>
      </c>
      <c r="F4" s="12" t="s">
        <v>42</v>
      </c>
      <c r="G4" s="12" t="s">
        <v>43</v>
      </c>
      <c r="H4" s="60" t="s">
        <v>90</v>
      </c>
      <c r="I4" s="12" t="s">
        <v>42</v>
      </c>
      <c r="J4" s="12" t="s">
        <v>43</v>
      </c>
      <c r="K4" s="60" t="s">
        <v>91</v>
      </c>
      <c r="L4" s="86"/>
    </row>
    <row r="5" spans="1:12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</row>
    <row r="6" spans="1:12" ht="15" customHeight="1">
      <c r="A6" s="14" t="s">
        <v>4</v>
      </c>
      <c r="B6" s="28">
        <f>SUM(B7:B16)</f>
        <v>-9938.8000000000047</v>
      </c>
      <c r="C6" s="28"/>
      <c r="D6" s="28"/>
      <c r="E6" s="28">
        <f>SUM(E7:E16)</f>
        <v>0</v>
      </c>
      <c r="F6" s="28"/>
      <c r="G6" s="28"/>
      <c r="H6" s="28">
        <f>SUM(H7:H16)</f>
        <v>-9938.8000000000047</v>
      </c>
      <c r="I6" s="28"/>
      <c r="J6" s="28"/>
      <c r="K6" s="28"/>
      <c r="L6" s="28"/>
    </row>
    <row r="7" spans="1:12" ht="15" customHeight="1">
      <c r="A7" s="15" t="s">
        <v>5</v>
      </c>
      <c r="B7" s="29">
        <f>'Расчет дотаций'!P9</f>
        <v>-3396.3000000000029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$B7*D7/$L7</f>
        <v>0</v>
      </c>
      <c r="F7" s="33">
        <f>'Расчет дотаций'!F9-1</f>
        <v>-5.110237208718571E-2</v>
      </c>
      <c r="G7" s="33">
        <f>F7*'Расчет дотаций'!G9</f>
        <v>-0.76653558130778565</v>
      </c>
      <c r="H7" s="32">
        <f t="shared" ref="H7:H16" si="1">$B7*G7/$L7</f>
        <v>-3396.3000000000029</v>
      </c>
      <c r="I7" s="33" t="s">
        <v>72</v>
      </c>
      <c r="J7" s="33" t="s">
        <v>72</v>
      </c>
      <c r="K7" s="61" t="s">
        <v>72</v>
      </c>
      <c r="L7" s="31">
        <f>D7+G7</f>
        <v>-0.76653558130778565</v>
      </c>
    </row>
    <row r="8" spans="1:12" ht="15" customHeight="1">
      <c r="A8" s="15" t="s">
        <v>6</v>
      </c>
      <c r="B8" s="29">
        <f>'Расчет дотаций'!P10</f>
        <v>-2004.1000000000058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-1.9932053989532683E-2</v>
      </c>
      <c r="G8" s="33">
        <f>F8*'Расчет дотаций'!G10</f>
        <v>-0.29898080984299025</v>
      </c>
      <c r="H8" s="32">
        <f t="shared" si="1"/>
        <v>-2004.100000000006</v>
      </c>
      <c r="I8" s="33" t="s">
        <v>72</v>
      </c>
      <c r="J8" s="33" t="s">
        <v>72</v>
      </c>
      <c r="K8" s="61" t="s">
        <v>72</v>
      </c>
      <c r="L8" s="31">
        <f t="shared" ref="L8:L44" si="2">D8+G8</f>
        <v>-0.29898080984299025</v>
      </c>
    </row>
    <row r="9" spans="1:12" ht="15" customHeight="1">
      <c r="A9" s="15" t="s">
        <v>7</v>
      </c>
      <c r="B9" s="29">
        <f>'Расчет дотаций'!P11</f>
        <v>-1086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-3.8320019365771008E-2</v>
      </c>
      <c r="G9" s="33">
        <f>F9*'Расчет дотаций'!G11</f>
        <v>-0.57480029048656511</v>
      </c>
      <c r="H9" s="32">
        <f t="shared" si="1"/>
        <v>-1086</v>
      </c>
      <c r="I9" s="33" t="s">
        <v>72</v>
      </c>
      <c r="J9" s="33" t="s">
        <v>72</v>
      </c>
      <c r="K9" s="61" t="s">
        <v>72</v>
      </c>
      <c r="L9" s="31">
        <f t="shared" si="2"/>
        <v>-0.57480029048656511</v>
      </c>
    </row>
    <row r="10" spans="1:12" ht="15" customHeight="1">
      <c r="A10" s="15" t="s">
        <v>8</v>
      </c>
      <c r="B10" s="29">
        <f>'Расчет дотаций'!P12</f>
        <v>-900.10000000000218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-6.031950145902365E-2</v>
      </c>
      <c r="G10" s="33">
        <f>F10*'Расчет дотаций'!G12</f>
        <v>-0.90479252188535475</v>
      </c>
      <c r="H10" s="32">
        <f t="shared" si="1"/>
        <v>-900.10000000000218</v>
      </c>
      <c r="I10" s="33" t="s">
        <v>72</v>
      </c>
      <c r="J10" s="33" t="s">
        <v>72</v>
      </c>
      <c r="K10" s="61" t="s">
        <v>72</v>
      </c>
      <c r="L10" s="31">
        <f t="shared" si="2"/>
        <v>-0.90479252188535475</v>
      </c>
    </row>
    <row r="11" spans="1:12" ht="15" customHeight="1">
      <c r="A11" s="15" t="s">
        <v>9</v>
      </c>
      <c r="B11" s="29">
        <f>'Расчет дотаций'!P13</f>
        <v>89.30000000000291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6.9279939838315929E-3</v>
      </c>
      <c r="G11" s="33">
        <f>F11*'Расчет дотаций'!G13</f>
        <v>0.10391990975747389</v>
      </c>
      <c r="H11" s="32">
        <f t="shared" si="1"/>
        <v>89.30000000000291</v>
      </c>
      <c r="I11" s="33" t="s">
        <v>72</v>
      </c>
      <c r="J11" s="33" t="s">
        <v>72</v>
      </c>
      <c r="K11" s="61" t="s">
        <v>72</v>
      </c>
      <c r="L11" s="31">
        <f t="shared" si="2"/>
        <v>0.10391990975747389</v>
      </c>
    </row>
    <row r="12" spans="1:12" ht="15" customHeight="1">
      <c r="A12" s="15" t="s">
        <v>10</v>
      </c>
      <c r="B12" s="29">
        <f>'Расчет дотаций'!P14</f>
        <v>-217.19999999999891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-2.9113924050633067E-2</v>
      </c>
      <c r="G12" s="33">
        <f>F12*'Расчет дотаций'!G14</f>
        <v>-0.436708860759496</v>
      </c>
      <c r="H12" s="32">
        <f t="shared" si="1"/>
        <v>-217.19999999999891</v>
      </c>
      <c r="I12" s="33" t="s">
        <v>72</v>
      </c>
      <c r="J12" s="33" t="s">
        <v>72</v>
      </c>
      <c r="K12" s="61" t="s">
        <v>72</v>
      </c>
      <c r="L12" s="31">
        <f t="shared" si="2"/>
        <v>-0.436708860759496</v>
      </c>
    </row>
    <row r="13" spans="1:12" ht="15" customHeight="1">
      <c r="A13" s="15" t="s">
        <v>11</v>
      </c>
      <c r="B13" s="29">
        <f>'Расчет дотаций'!P15</f>
        <v>-679.5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-6.3001745200698012E-2</v>
      </c>
      <c r="G13" s="33">
        <f>F13*'Расчет дотаций'!G15</f>
        <v>-0.94502617801047017</v>
      </c>
      <c r="H13" s="32">
        <f t="shared" si="1"/>
        <v>-679.5</v>
      </c>
      <c r="I13" s="33" t="s">
        <v>72</v>
      </c>
      <c r="J13" s="33" t="s">
        <v>72</v>
      </c>
      <c r="K13" s="61" t="s">
        <v>72</v>
      </c>
      <c r="L13" s="31">
        <f t="shared" si="2"/>
        <v>-0.94502617801047017</v>
      </c>
    </row>
    <row r="14" spans="1:12" ht="15" customHeight="1">
      <c r="A14" s="15" t="s">
        <v>12</v>
      </c>
      <c r="B14" s="29">
        <f>'Расчет дотаций'!P16</f>
        <v>-383.10000000000036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-4.9679218967921823E-2</v>
      </c>
      <c r="G14" s="33">
        <f>F14*'Расчет дотаций'!G16</f>
        <v>-0.74518828451882735</v>
      </c>
      <c r="H14" s="32">
        <f t="shared" si="1"/>
        <v>-383.10000000000036</v>
      </c>
      <c r="I14" s="33" t="s">
        <v>72</v>
      </c>
      <c r="J14" s="33" t="s">
        <v>72</v>
      </c>
      <c r="K14" s="61" t="s">
        <v>72</v>
      </c>
      <c r="L14" s="31">
        <f t="shared" si="2"/>
        <v>-0.74518828451882735</v>
      </c>
    </row>
    <row r="15" spans="1:12" ht="15" customHeight="1">
      <c r="A15" s="15" t="s">
        <v>13</v>
      </c>
      <c r="B15" s="29">
        <f>'Расчет дотаций'!P17</f>
        <v>-971.59999999999854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-8.7954449599325191E-2</v>
      </c>
      <c r="G15" s="33">
        <f>F15*'Расчет дотаций'!G17</f>
        <v>-1.3193167439898779</v>
      </c>
      <c r="H15" s="32">
        <f t="shared" si="1"/>
        <v>-971.59999999999854</v>
      </c>
      <c r="I15" s="33" t="s">
        <v>72</v>
      </c>
      <c r="J15" s="33" t="s">
        <v>72</v>
      </c>
      <c r="K15" s="61" t="s">
        <v>72</v>
      </c>
      <c r="L15" s="31">
        <f t="shared" si="2"/>
        <v>-1.3193167439898779</v>
      </c>
    </row>
    <row r="16" spans="1:12" ht="15" customHeight="1">
      <c r="A16" s="15" t="s">
        <v>14</v>
      </c>
      <c r="B16" s="29">
        <f>'Расчет дотаций'!P18</f>
        <v>-390.19999999999891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-6.3716992541826278E-2</v>
      </c>
      <c r="G16" s="33">
        <f>F16*'Расчет дотаций'!G18</f>
        <v>-0.95575488812739418</v>
      </c>
      <c r="H16" s="32">
        <f t="shared" si="1"/>
        <v>-390.19999999999891</v>
      </c>
      <c r="I16" s="33" t="s">
        <v>72</v>
      </c>
      <c r="J16" s="33" t="s">
        <v>72</v>
      </c>
      <c r="K16" s="61" t="s">
        <v>72</v>
      </c>
      <c r="L16" s="31">
        <f t="shared" si="2"/>
        <v>-0.95575488812739418</v>
      </c>
    </row>
    <row r="17" spans="1:12" ht="15" customHeight="1">
      <c r="A17" s="16" t="s">
        <v>17</v>
      </c>
      <c r="B17" s="28">
        <f>SUM(B18:B44)</f>
        <v>-6423.1000000000049</v>
      </c>
      <c r="C17" s="28"/>
      <c r="D17" s="28"/>
      <c r="E17" s="28">
        <f>SUM(E18:E44)</f>
        <v>0</v>
      </c>
      <c r="F17" s="28"/>
      <c r="G17" s="28"/>
      <c r="H17" s="28">
        <f>SUM(H18:H44)</f>
        <v>-6423.1000000000049</v>
      </c>
      <c r="I17" s="28"/>
      <c r="J17" s="28"/>
      <c r="K17" s="28"/>
      <c r="L17" s="28"/>
    </row>
    <row r="18" spans="1:12" ht="15" customHeight="1">
      <c r="A18" s="17" t="s">
        <v>0</v>
      </c>
      <c r="B18" s="29">
        <f>'Расчет дотаций'!P20</f>
        <v>-40</v>
      </c>
      <c r="C18" s="33">
        <f>'Расчет дотаций'!B20-1</f>
        <v>0</v>
      </c>
      <c r="D18" s="33">
        <f>C18*'Расчет дотаций'!C20</f>
        <v>0</v>
      </c>
      <c r="E18" s="32">
        <f t="shared" ref="E18:E44" si="3">$B18*D18/$L18</f>
        <v>0</v>
      </c>
      <c r="F18" s="33">
        <f>'Расчет дотаций'!F20-1</f>
        <v>-1.0317460317460281E-2</v>
      </c>
      <c r="G18" s="33">
        <f>F18*'Расчет дотаций'!G20</f>
        <v>-0.10317460317460281</v>
      </c>
      <c r="H18" s="32">
        <f t="shared" ref="H18:H44" si="4">$B18*G18/$L18</f>
        <v>-40</v>
      </c>
      <c r="I18" s="33" t="s">
        <v>72</v>
      </c>
      <c r="J18" s="33" t="s">
        <v>72</v>
      </c>
      <c r="K18" s="61" t="s">
        <v>72</v>
      </c>
      <c r="L18" s="31">
        <f t="shared" si="2"/>
        <v>-0.10317460317460281</v>
      </c>
    </row>
    <row r="19" spans="1:12" ht="15" customHeight="1">
      <c r="A19" s="17" t="s">
        <v>18</v>
      </c>
      <c r="B19" s="29">
        <f>'Расчет дотаций'!P21</f>
        <v>-3.2000000000007276</v>
      </c>
      <c r="C19" s="33">
        <f>'Расчет дотаций'!B21-1</f>
        <v>0</v>
      </c>
      <c r="D19" s="33">
        <f>C19*'Расчет дотаций'!C21</f>
        <v>0</v>
      </c>
      <c r="E19" s="32">
        <f t="shared" si="3"/>
        <v>0</v>
      </c>
      <c r="F19" s="33">
        <f>'Расчет дотаций'!F21-1</f>
        <v>-4.6172971053104472E-4</v>
      </c>
      <c r="G19" s="33">
        <f>F19*'Расчет дотаций'!G21</f>
        <v>-4.6172971053104472E-3</v>
      </c>
      <c r="H19" s="32">
        <f t="shared" si="4"/>
        <v>-3.2000000000007276</v>
      </c>
      <c r="I19" s="33" t="s">
        <v>72</v>
      </c>
      <c r="J19" s="33" t="s">
        <v>72</v>
      </c>
      <c r="K19" s="61" t="s">
        <v>72</v>
      </c>
      <c r="L19" s="31">
        <f t="shared" si="2"/>
        <v>-4.6172971053104472E-3</v>
      </c>
    </row>
    <row r="20" spans="1:12" ht="15" customHeight="1">
      <c r="A20" s="17" t="s">
        <v>19</v>
      </c>
      <c r="B20" s="29">
        <f>'Расчет дотаций'!P22</f>
        <v>-2.1000000000003638</v>
      </c>
      <c r="C20" s="33">
        <f>'Расчет дотаций'!B22-1</f>
        <v>0</v>
      </c>
      <c r="D20" s="33">
        <f>C20*'Расчет дотаций'!C22</f>
        <v>0</v>
      </c>
      <c r="E20" s="32">
        <f t="shared" si="3"/>
        <v>0</v>
      </c>
      <c r="F20" s="33">
        <f>'Расчет дотаций'!F22-1</f>
        <v>-4.3316831683171131E-4</v>
      </c>
      <c r="G20" s="33">
        <f>F20*'Расчет дотаций'!G22</f>
        <v>-4.3316831683171131E-3</v>
      </c>
      <c r="H20" s="32">
        <f t="shared" si="4"/>
        <v>-2.1000000000003638</v>
      </c>
      <c r="I20" s="33" t="s">
        <v>72</v>
      </c>
      <c r="J20" s="33" t="s">
        <v>72</v>
      </c>
      <c r="K20" s="61" t="s">
        <v>72</v>
      </c>
      <c r="L20" s="31">
        <f t="shared" si="2"/>
        <v>-4.3316831683171131E-3</v>
      </c>
    </row>
    <row r="21" spans="1:12" ht="15" customHeight="1">
      <c r="A21" s="17" t="s">
        <v>20</v>
      </c>
      <c r="B21" s="29">
        <f>'Расчет дотаций'!P23</f>
        <v>59.700000000000728</v>
      </c>
      <c r="C21" s="33">
        <f>'Расчет дотаций'!B23-1</f>
        <v>0</v>
      </c>
      <c r="D21" s="33">
        <f>C21*'Расчет дотаций'!C23</f>
        <v>0</v>
      </c>
      <c r="E21" s="32">
        <f t="shared" si="3"/>
        <v>0</v>
      </c>
      <c r="F21" s="33">
        <f>'Расчет дотаций'!F23-1</f>
        <v>1.069330199764984E-2</v>
      </c>
      <c r="G21" s="33">
        <f>F21*'Расчет дотаций'!G23</f>
        <v>0.1069330199764984</v>
      </c>
      <c r="H21" s="32">
        <f t="shared" si="4"/>
        <v>59.700000000000728</v>
      </c>
      <c r="I21" s="33" t="s">
        <v>72</v>
      </c>
      <c r="J21" s="33" t="s">
        <v>72</v>
      </c>
      <c r="K21" s="61" t="s">
        <v>72</v>
      </c>
      <c r="L21" s="31">
        <f t="shared" si="2"/>
        <v>0.1069330199764984</v>
      </c>
    </row>
    <row r="22" spans="1:12" ht="15" customHeight="1">
      <c r="A22" s="17" t="s">
        <v>21</v>
      </c>
      <c r="B22" s="29">
        <f>'Расчет дотаций'!P24</f>
        <v>540.30000000000109</v>
      </c>
      <c r="C22" s="33">
        <f>'Расчет дотаций'!B24-1</f>
        <v>0</v>
      </c>
      <c r="D22" s="33">
        <f>C22*'Расчет дотаций'!C24</f>
        <v>0</v>
      </c>
      <c r="E22" s="32">
        <f t="shared" si="3"/>
        <v>0</v>
      </c>
      <c r="F22" s="33">
        <f>'Расчет дотаций'!F24-1</f>
        <v>7.9505582137161079E-2</v>
      </c>
      <c r="G22" s="33">
        <f>F22*'Расчет дотаций'!G24</f>
        <v>0.79505582137161079</v>
      </c>
      <c r="H22" s="32">
        <f t="shared" si="4"/>
        <v>540.30000000000109</v>
      </c>
      <c r="I22" s="33" t="s">
        <v>72</v>
      </c>
      <c r="J22" s="33" t="s">
        <v>72</v>
      </c>
      <c r="K22" s="61" t="s">
        <v>72</v>
      </c>
      <c r="L22" s="31">
        <f t="shared" si="2"/>
        <v>0.79505582137161079</v>
      </c>
    </row>
    <row r="23" spans="1:12" ht="15" customHeight="1">
      <c r="A23" s="17" t="s">
        <v>22</v>
      </c>
      <c r="B23" s="29">
        <f>'Расчет дотаций'!P25</f>
        <v>157.69999999999891</v>
      </c>
      <c r="C23" s="33">
        <f>'Расчет дотаций'!B25-1</f>
        <v>0</v>
      </c>
      <c r="D23" s="33">
        <f>C23*'Расчет дотаций'!C25</f>
        <v>0</v>
      </c>
      <c r="E23" s="32">
        <f t="shared" si="3"/>
        <v>0</v>
      </c>
      <c r="F23" s="33">
        <f>'Расчет дотаций'!F25-1</f>
        <v>2.4432717678100291E-2</v>
      </c>
      <c r="G23" s="33">
        <f>F23*'Расчет дотаций'!G25</f>
        <v>0.24432717678100291</v>
      </c>
      <c r="H23" s="32">
        <f t="shared" si="4"/>
        <v>157.69999999999891</v>
      </c>
      <c r="I23" s="33" t="s">
        <v>72</v>
      </c>
      <c r="J23" s="33" t="s">
        <v>72</v>
      </c>
      <c r="K23" s="61" t="s">
        <v>72</v>
      </c>
      <c r="L23" s="31">
        <f t="shared" si="2"/>
        <v>0.24432717678100291</v>
      </c>
    </row>
    <row r="24" spans="1:12" ht="15" customHeight="1">
      <c r="A24" s="17" t="s">
        <v>23</v>
      </c>
      <c r="B24" s="29">
        <f>'Расчет дотаций'!P26</f>
        <v>409.69999999999709</v>
      </c>
      <c r="C24" s="33">
        <f>'Расчет дотаций'!B26-1</f>
        <v>0</v>
      </c>
      <c r="D24" s="33">
        <f>C24*'Расчет дотаций'!C26</f>
        <v>0</v>
      </c>
      <c r="E24" s="32">
        <f t="shared" si="3"/>
        <v>0</v>
      </c>
      <c r="F24" s="33">
        <f>'Расчет дотаций'!F26-1</f>
        <v>2.6935190793458519E-2</v>
      </c>
      <c r="G24" s="33">
        <f>F24*'Расчет дотаций'!G26</f>
        <v>0.26935190793458519</v>
      </c>
      <c r="H24" s="32">
        <f t="shared" si="4"/>
        <v>409.69999999999709</v>
      </c>
      <c r="I24" s="33" t="s">
        <v>72</v>
      </c>
      <c r="J24" s="33" t="s">
        <v>72</v>
      </c>
      <c r="K24" s="61" t="s">
        <v>72</v>
      </c>
      <c r="L24" s="31">
        <f>D24+G24</f>
        <v>0.26935190793458519</v>
      </c>
    </row>
    <row r="25" spans="1:12" ht="15" customHeight="1">
      <c r="A25" s="17" t="s">
        <v>24</v>
      </c>
      <c r="B25" s="29">
        <f>'Расчет дотаций'!P27</f>
        <v>85.400000000000546</v>
      </c>
      <c r="C25" s="33">
        <f>'Расчет дотаций'!B27-1</f>
        <v>0</v>
      </c>
      <c r="D25" s="33">
        <f>C25*'Расчет дотаций'!C27</f>
        <v>0</v>
      </c>
      <c r="E25" s="32">
        <f t="shared" si="3"/>
        <v>0</v>
      </c>
      <c r="F25" s="33">
        <f>'Расчет дотаций'!F27-1</f>
        <v>3.1287605294825438E-2</v>
      </c>
      <c r="G25" s="33">
        <f>F25*'Расчет дотаций'!G27</f>
        <v>0.31287605294825438</v>
      </c>
      <c r="H25" s="32">
        <f t="shared" si="4"/>
        <v>85.400000000000546</v>
      </c>
      <c r="I25" s="33" t="s">
        <v>72</v>
      </c>
      <c r="J25" s="33" t="s">
        <v>72</v>
      </c>
      <c r="K25" s="61" t="s">
        <v>72</v>
      </c>
      <c r="L25" s="31">
        <f t="shared" si="2"/>
        <v>0.31287605294825438</v>
      </c>
    </row>
    <row r="26" spans="1:12" ht="15" customHeight="1">
      <c r="A26" s="17" t="s">
        <v>25</v>
      </c>
      <c r="B26" s="29">
        <f>'Расчет дотаций'!P28</f>
        <v>175.10000000000036</v>
      </c>
      <c r="C26" s="33">
        <f>'Расчет дотаций'!B28-1</f>
        <v>0</v>
      </c>
      <c r="D26" s="33">
        <f>C26*'Расчет дотаций'!C28</f>
        <v>0</v>
      </c>
      <c r="E26" s="32">
        <f t="shared" si="3"/>
        <v>0</v>
      </c>
      <c r="F26" s="33">
        <f>'Расчет дотаций'!F28-1</f>
        <v>2.9425287356321883E-2</v>
      </c>
      <c r="G26" s="33">
        <f>F26*'Расчет дотаций'!G28</f>
        <v>0.29425287356321883</v>
      </c>
      <c r="H26" s="32">
        <f t="shared" si="4"/>
        <v>175.10000000000036</v>
      </c>
      <c r="I26" s="33" t="s">
        <v>72</v>
      </c>
      <c r="J26" s="33" t="s">
        <v>72</v>
      </c>
      <c r="K26" s="61" t="s">
        <v>72</v>
      </c>
      <c r="L26" s="31">
        <f t="shared" si="2"/>
        <v>0.29425287356321883</v>
      </c>
    </row>
    <row r="27" spans="1:12" ht="15" customHeight="1">
      <c r="A27" s="17" t="s">
        <v>26</v>
      </c>
      <c r="B27" s="29">
        <f>'Расчет дотаций'!P29</f>
        <v>-114.60000000000036</v>
      </c>
      <c r="C27" s="33">
        <f>'Расчет дотаций'!B29-1</f>
        <v>0</v>
      </c>
      <c r="D27" s="33">
        <f>C27*'Расчет дотаций'!C29</f>
        <v>0</v>
      </c>
      <c r="E27" s="32">
        <f t="shared" si="3"/>
        <v>0</v>
      </c>
      <c r="F27" s="33">
        <f>'Расчет дотаций'!F29-1</f>
        <v>-3.4237726098191201E-2</v>
      </c>
      <c r="G27" s="33">
        <f>F27*'Расчет дотаций'!G29</f>
        <v>-0.34237726098191201</v>
      </c>
      <c r="H27" s="32">
        <f t="shared" si="4"/>
        <v>-114.60000000000036</v>
      </c>
      <c r="I27" s="33" t="s">
        <v>72</v>
      </c>
      <c r="J27" s="33" t="s">
        <v>72</v>
      </c>
      <c r="K27" s="61" t="s">
        <v>72</v>
      </c>
      <c r="L27" s="31">
        <f t="shared" si="2"/>
        <v>-0.34237726098191201</v>
      </c>
    </row>
    <row r="28" spans="1:12" ht="15" customHeight="1">
      <c r="A28" s="17" t="s">
        <v>27</v>
      </c>
      <c r="B28" s="29">
        <f>'Расчет дотаций'!P30</f>
        <v>-107.30000000000109</v>
      </c>
      <c r="C28" s="33">
        <f>'Расчет дотаций'!B30-1</f>
        <v>0</v>
      </c>
      <c r="D28" s="33">
        <f>C28*'Расчет дотаций'!C30</f>
        <v>0</v>
      </c>
      <c r="E28" s="32">
        <f t="shared" si="3"/>
        <v>0</v>
      </c>
      <c r="F28" s="33">
        <f>'Расчет дотаций'!F30-1</f>
        <v>-2.301136363636358E-2</v>
      </c>
      <c r="G28" s="33">
        <f>F28*'Расчет дотаций'!G30</f>
        <v>-0.2301136363636358</v>
      </c>
      <c r="H28" s="32">
        <f t="shared" si="4"/>
        <v>-107.30000000000109</v>
      </c>
      <c r="I28" s="33" t="s">
        <v>72</v>
      </c>
      <c r="J28" s="33" t="s">
        <v>72</v>
      </c>
      <c r="K28" s="61" t="s">
        <v>72</v>
      </c>
      <c r="L28" s="31">
        <f t="shared" si="2"/>
        <v>-0.2301136363636358</v>
      </c>
    </row>
    <row r="29" spans="1:12" ht="15" customHeight="1">
      <c r="A29" s="17" t="s">
        <v>28</v>
      </c>
      <c r="B29" s="29">
        <f>'Расчет дотаций'!P31</f>
        <v>20.599999999998545</v>
      </c>
      <c r="C29" s="33">
        <f>'Расчет дотаций'!B31-1</f>
        <v>0</v>
      </c>
      <c r="D29" s="33">
        <f>C29*'Расчет дотаций'!C31</f>
        <v>0</v>
      </c>
      <c r="E29" s="32">
        <f t="shared" si="3"/>
        <v>0</v>
      </c>
      <c r="F29" s="33">
        <f>'Расчет дотаций'!F31-1</f>
        <v>2.1926910299001623E-3</v>
      </c>
      <c r="G29" s="33">
        <f>F29*'Расчет дотаций'!G31</f>
        <v>2.1926910299001623E-2</v>
      </c>
      <c r="H29" s="32">
        <f t="shared" si="4"/>
        <v>20.599999999998545</v>
      </c>
      <c r="I29" s="33" t="s">
        <v>72</v>
      </c>
      <c r="J29" s="33" t="s">
        <v>72</v>
      </c>
      <c r="K29" s="61" t="s">
        <v>72</v>
      </c>
      <c r="L29" s="31">
        <f t="shared" si="2"/>
        <v>2.1926910299001623E-2</v>
      </c>
    </row>
    <row r="30" spans="1:12" ht="15" customHeight="1">
      <c r="A30" s="17" t="s">
        <v>29</v>
      </c>
      <c r="B30" s="29">
        <f>'Расчет дотаций'!P32</f>
        <v>-68</v>
      </c>
      <c r="C30" s="33">
        <f>'Расчет дотаций'!B32-1</f>
        <v>0</v>
      </c>
      <c r="D30" s="33">
        <f>C30*'Расчет дотаций'!C32</f>
        <v>0</v>
      </c>
      <c r="E30" s="32">
        <f t="shared" si="3"/>
        <v>0</v>
      </c>
      <c r="F30" s="33">
        <f>'Расчет дотаций'!F32-1</f>
        <v>-1.5355450236966828E-2</v>
      </c>
      <c r="G30" s="33">
        <f>F30*'Расчет дотаций'!G32</f>
        <v>-0.15355450236966828</v>
      </c>
      <c r="H30" s="32">
        <f t="shared" si="4"/>
        <v>-68</v>
      </c>
      <c r="I30" s="33" t="s">
        <v>72</v>
      </c>
      <c r="J30" s="33" t="s">
        <v>72</v>
      </c>
      <c r="K30" s="61" t="s">
        <v>72</v>
      </c>
      <c r="L30" s="31">
        <f t="shared" si="2"/>
        <v>-0.15355450236966828</v>
      </c>
    </row>
    <row r="31" spans="1:12" ht="15" customHeight="1">
      <c r="A31" s="17" t="s">
        <v>30</v>
      </c>
      <c r="B31" s="29">
        <f>'Расчет дотаций'!P33</f>
        <v>-375.89999999999964</v>
      </c>
      <c r="C31" s="33">
        <f>'Расчет дотаций'!B33-1</f>
        <v>0</v>
      </c>
      <c r="D31" s="33">
        <f>C31*'Расчет дотаций'!C33</f>
        <v>0</v>
      </c>
      <c r="E31" s="32">
        <f t="shared" si="3"/>
        <v>0</v>
      </c>
      <c r="F31" s="33">
        <f>'Расчет дотаций'!F33-1</f>
        <v>-6.0837664322837104E-2</v>
      </c>
      <c r="G31" s="33">
        <f>F31*'Расчет дотаций'!G33</f>
        <v>-0.60837664322837104</v>
      </c>
      <c r="H31" s="32">
        <f t="shared" si="4"/>
        <v>-375.89999999999964</v>
      </c>
      <c r="I31" s="33" t="s">
        <v>72</v>
      </c>
      <c r="J31" s="33" t="s">
        <v>72</v>
      </c>
      <c r="K31" s="61" t="s">
        <v>72</v>
      </c>
      <c r="L31" s="31">
        <f t="shared" si="2"/>
        <v>-0.60837664322837104</v>
      </c>
    </row>
    <row r="32" spans="1:12" ht="15" customHeight="1">
      <c r="A32" s="17" t="s">
        <v>31</v>
      </c>
      <c r="B32" s="29">
        <f>'Расчет дотаций'!P34</f>
        <v>-502.60000000000036</v>
      </c>
      <c r="C32" s="33">
        <f>'Расчет дотаций'!B34-1</f>
        <v>0</v>
      </c>
      <c r="D32" s="33">
        <f>C32*'Расчет дотаций'!C34</f>
        <v>0</v>
      </c>
      <c r="E32" s="32">
        <f t="shared" si="3"/>
        <v>0</v>
      </c>
      <c r="F32" s="33">
        <f>'Расчет дотаций'!F34-1</f>
        <v>-7.6586102719033322E-2</v>
      </c>
      <c r="G32" s="33">
        <f>F32*'Расчет дотаций'!G34</f>
        <v>-0.76586102719033322</v>
      </c>
      <c r="H32" s="32">
        <f t="shared" si="4"/>
        <v>-502.60000000000036</v>
      </c>
      <c r="I32" s="33" t="s">
        <v>72</v>
      </c>
      <c r="J32" s="33" t="s">
        <v>72</v>
      </c>
      <c r="K32" s="61" t="s">
        <v>72</v>
      </c>
      <c r="L32" s="31">
        <f t="shared" si="2"/>
        <v>-0.76586102719033322</v>
      </c>
    </row>
    <row r="33" spans="1:13" ht="15" customHeight="1">
      <c r="A33" s="17" t="s">
        <v>1</v>
      </c>
      <c r="B33" s="29">
        <f>'Расчет дотаций'!P35</f>
        <v>-1072.7000000000007</v>
      </c>
      <c r="C33" s="33">
        <f>'Расчет дотаций'!B35-1</f>
        <v>0</v>
      </c>
      <c r="D33" s="33">
        <f>C33*'Расчет дотаций'!C35</f>
        <v>0</v>
      </c>
      <c r="E33" s="32">
        <f t="shared" si="3"/>
        <v>0</v>
      </c>
      <c r="F33" s="33">
        <f>'Расчет дотаций'!F35-1</f>
        <v>-0.12514133004419781</v>
      </c>
      <c r="G33" s="33">
        <f>F33*'Расчет дотаций'!G35</f>
        <v>-1.2514133004419781</v>
      </c>
      <c r="H33" s="32">
        <f t="shared" si="4"/>
        <v>-1072.7000000000007</v>
      </c>
      <c r="I33" s="33" t="s">
        <v>72</v>
      </c>
      <c r="J33" s="33" t="s">
        <v>72</v>
      </c>
      <c r="K33" s="61" t="s">
        <v>72</v>
      </c>
      <c r="L33" s="31">
        <f t="shared" si="2"/>
        <v>-1.2514133004419781</v>
      </c>
    </row>
    <row r="34" spans="1:13" ht="15" customHeight="1">
      <c r="A34" s="17" t="s">
        <v>32</v>
      </c>
      <c r="B34" s="29">
        <f>'Расчет дотаций'!P36</f>
        <v>-117.09999999999854</v>
      </c>
      <c r="C34" s="33">
        <f>'Расчет дотаций'!B36-1</f>
        <v>0</v>
      </c>
      <c r="D34" s="33">
        <f>C34*'Расчет дотаций'!C36</f>
        <v>0</v>
      </c>
      <c r="E34" s="32">
        <f t="shared" si="3"/>
        <v>0</v>
      </c>
      <c r="F34" s="33">
        <f>'Расчет дотаций'!F36-1</f>
        <v>-1.9038817005545217E-2</v>
      </c>
      <c r="G34" s="33">
        <f>F34*'Расчет дотаций'!G36</f>
        <v>-0.19038817005545217</v>
      </c>
      <c r="H34" s="32">
        <f t="shared" si="4"/>
        <v>-117.09999999999854</v>
      </c>
      <c r="I34" s="33" t="s">
        <v>72</v>
      </c>
      <c r="J34" s="33" t="s">
        <v>72</v>
      </c>
      <c r="K34" s="61" t="s">
        <v>72</v>
      </c>
      <c r="L34" s="31">
        <f t="shared" si="2"/>
        <v>-0.19038817005545217</v>
      </c>
    </row>
    <row r="35" spans="1:13" ht="15" customHeight="1">
      <c r="A35" s="17" t="s">
        <v>33</v>
      </c>
      <c r="B35" s="29">
        <f>'Расчет дотаций'!P37</f>
        <v>130.60000000000036</v>
      </c>
      <c r="C35" s="33">
        <f>'Расчет дотаций'!B37-1</f>
        <v>0</v>
      </c>
      <c r="D35" s="33">
        <f>C35*'Расчет дотаций'!C37</f>
        <v>0</v>
      </c>
      <c r="E35" s="32">
        <f t="shared" si="3"/>
        <v>0</v>
      </c>
      <c r="F35" s="33">
        <f>'Расчет дотаций'!F37-1</f>
        <v>3.8043478260869623E-2</v>
      </c>
      <c r="G35" s="33">
        <f>F35*'Расчет дотаций'!G37</f>
        <v>0.38043478260869623</v>
      </c>
      <c r="H35" s="32">
        <f t="shared" si="4"/>
        <v>130.60000000000036</v>
      </c>
      <c r="I35" s="33" t="s">
        <v>72</v>
      </c>
      <c r="J35" s="33" t="s">
        <v>72</v>
      </c>
      <c r="K35" s="61" t="s">
        <v>72</v>
      </c>
      <c r="L35" s="31">
        <f t="shared" si="2"/>
        <v>0.38043478260869623</v>
      </c>
    </row>
    <row r="36" spans="1:13" ht="15" customHeight="1">
      <c r="A36" s="17" t="s">
        <v>34</v>
      </c>
      <c r="B36" s="29">
        <f>'Расчет дотаций'!P38</f>
        <v>-472.70000000000073</v>
      </c>
      <c r="C36" s="33">
        <f>'Расчет дотаций'!B38-1</f>
        <v>0</v>
      </c>
      <c r="D36" s="33">
        <f>C36*'Расчет дотаций'!C38</f>
        <v>0</v>
      </c>
      <c r="E36" s="32">
        <f t="shared" si="3"/>
        <v>0</v>
      </c>
      <c r="F36" s="33">
        <f>'Расчет дотаций'!F38-1</f>
        <v>-5.5198973042361987E-2</v>
      </c>
      <c r="G36" s="33">
        <f>F36*'Расчет дотаций'!G38</f>
        <v>-0.55198973042361987</v>
      </c>
      <c r="H36" s="32">
        <f t="shared" si="4"/>
        <v>-472.70000000000067</v>
      </c>
      <c r="I36" s="33" t="s">
        <v>72</v>
      </c>
      <c r="J36" s="33" t="s">
        <v>72</v>
      </c>
      <c r="K36" s="61" t="s">
        <v>72</v>
      </c>
      <c r="L36" s="31">
        <f t="shared" si="2"/>
        <v>-0.55198973042361987</v>
      </c>
    </row>
    <row r="37" spans="1:13" ht="15" customHeight="1">
      <c r="A37" s="17" t="s">
        <v>35</v>
      </c>
      <c r="B37" s="29">
        <f>'Расчет дотаций'!P39</f>
        <v>-31.899999999999636</v>
      </c>
      <c r="C37" s="33">
        <f>'Расчет дотаций'!B39-1</f>
        <v>0</v>
      </c>
      <c r="D37" s="33">
        <f>C37*'Расчет дотаций'!C39</f>
        <v>0</v>
      </c>
      <c r="E37" s="32">
        <f t="shared" si="3"/>
        <v>0</v>
      </c>
      <c r="F37" s="33">
        <f>'Расчет дотаций'!F39-1</f>
        <v>-4.6758767268862966E-3</v>
      </c>
      <c r="G37" s="33">
        <f>F37*'Расчет дотаций'!G39</f>
        <v>-4.6758767268862966E-2</v>
      </c>
      <c r="H37" s="32">
        <f t="shared" si="4"/>
        <v>-31.899999999999636</v>
      </c>
      <c r="I37" s="33" t="s">
        <v>72</v>
      </c>
      <c r="J37" s="33" t="s">
        <v>72</v>
      </c>
      <c r="K37" s="61" t="s">
        <v>72</v>
      </c>
      <c r="L37" s="31">
        <f t="shared" si="2"/>
        <v>-4.6758767268862966E-2</v>
      </c>
    </row>
    <row r="38" spans="1:13" ht="15" customHeight="1">
      <c r="A38" s="17" t="s">
        <v>36</v>
      </c>
      <c r="B38" s="29">
        <f>'Расчет дотаций'!P40</f>
        <v>377.40000000000146</v>
      </c>
      <c r="C38" s="33">
        <f>'Расчет дотаций'!B40-1</f>
        <v>0</v>
      </c>
      <c r="D38" s="33">
        <f>C38*'Расчет дотаций'!C40</f>
        <v>0</v>
      </c>
      <c r="E38" s="32">
        <f t="shared" si="3"/>
        <v>0</v>
      </c>
      <c r="F38" s="33">
        <f>'Расчет дотаций'!F40-1</f>
        <v>4.6926736441484262E-2</v>
      </c>
      <c r="G38" s="33">
        <f>F38*'Расчет дотаций'!G40</f>
        <v>0.46926736441484262</v>
      </c>
      <c r="H38" s="32">
        <f t="shared" si="4"/>
        <v>377.40000000000146</v>
      </c>
      <c r="I38" s="33" t="s">
        <v>72</v>
      </c>
      <c r="J38" s="33" t="s">
        <v>72</v>
      </c>
      <c r="K38" s="61" t="s">
        <v>72</v>
      </c>
      <c r="L38" s="31">
        <f t="shared" si="2"/>
        <v>0.46926736441484262</v>
      </c>
    </row>
    <row r="39" spans="1:13" ht="15" customHeight="1">
      <c r="A39" s="17" t="s">
        <v>37</v>
      </c>
      <c r="B39" s="29">
        <f>'Расчет дотаций'!P41</f>
        <v>-2300.7999999999993</v>
      </c>
      <c r="C39" s="33">
        <f>'Расчет дотаций'!B41-1</f>
        <v>0</v>
      </c>
      <c r="D39" s="33">
        <f>C39*'Расчет дотаций'!C41</f>
        <v>0</v>
      </c>
      <c r="E39" s="32">
        <f t="shared" si="3"/>
        <v>0</v>
      </c>
      <c r="F39" s="33">
        <f>'Расчет дотаций'!F41-1</f>
        <v>-0.18924799190437047</v>
      </c>
      <c r="G39" s="33">
        <f>F39*'Расчет дотаций'!G41</f>
        <v>-1.8924799190437047</v>
      </c>
      <c r="H39" s="32">
        <f t="shared" si="4"/>
        <v>-2300.7999999999993</v>
      </c>
      <c r="I39" s="33" t="s">
        <v>72</v>
      </c>
      <c r="J39" s="33" t="s">
        <v>72</v>
      </c>
      <c r="K39" s="61" t="s">
        <v>72</v>
      </c>
      <c r="L39" s="31">
        <f t="shared" si="2"/>
        <v>-1.8924799190437047</v>
      </c>
    </row>
    <row r="40" spans="1:13" ht="15" customHeight="1">
      <c r="A40" s="17" t="s">
        <v>38</v>
      </c>
      <c r="B40" s="29">
        <f>'Расчет дотаций'!P42</f>
        <v>-929</v>
      </c>
      <c r="C40" s="33">
        <f>'Расчет дотаций'!B42-1</f>
        <v>0</v>
      </c>
      <c r="D40" s="33">
        <f>C40*'Расчет дотаций'!C42</f>
        <v>0</v>
      </c>
      <c r="E40" s="32">
        <f t="shared" si="3"/>
        <v>0</v>
      </c>
      <c r="F40" s="33">
        <f>'Расчет дотаций'!F42-1</f>
        <v>-0.16103473227206944</v>
      </c>
      <c r="G40" s="33">
        <f>F40*'Расчет дотаций'!G42</f>
        <v>-1.6103473227206944</v>
      </c>
      <c r="H40" s="32">
        <f t="shared" si="4"/>
        <v>-929</v>
      </c>
      <c r="I40" s="33" t="s">
        <v>72</v>
      </c>
      <c r="J40" s="33" t="s">
        <v>72</v>
      </c>
      <c r="K40" s="61" t="s">
        <v>72</v>
      </c>
      <c r="L40" s="31">
        <f t="shared" si="2"/>
        <v>-1.6103473227206944</v>
      </c>
    </row>
    <row r="41" spans="1:13" ht="15" customHeight="1">
      <c r="A41" s="17" t="s">
        <v>2</v>
      </c>
      <c r="B41" s="29">
        <f>'Расчет дотаций'!P43</f>
        <v>-83.600000000000364</v>
      </c>
      <c r="C41" s="33">
        <f>'Расчет дотаций'!B43-1</f>
        <v>0</v>
      </c>
      <c r="D41" s="33">
        <f>C41*'Расчет дотаций'!C43</f>
        <v>0</v>
      </c>
      <c r="E41" s="32">
        <f t="shared" si="3"/>
        <v>0</v>
      </c>
      <c r="F41" s="33">
        <f>'Расчет дотаций'!F43-1</f>
        <v>-1.5195246179966149E-2</v>
      </c>
      <c r="G41" s="33">
        <f>F41*'Расчет дотаций'!G43</f>
        <v>-0.15195246179966149</v>
      </c>
      <c r="H41" s="32">
        <f t="shared" si="4"/>
        <v>-83.600000000000364</v>
      </c>
      <c r="I41" s="33" t="s">
        <v>72</v>
      </c>
      <c r="J41" s="33" t="s">
        <v>72</v>
      </c>
      <c r="K41" s="61" t="s">
        <v>72</v>
      </c>
      <c r="L41" s="31">
        <f t="shared" si="2"/>
        <v>-0.15195246179966149</v>
      </c>
    </row>
    <row r="42" spans="1:13" ht="15" customHeight="1">
      <c r="A42" s="17" t="s">
        <v>39</v>
      </c>
      <c r="B42" s="29">
        <f>'Расчет дотаций'!P44</f>
        <v>-78.200000000000728</v>
      </c>
      <c r="C42" s="33">
        <f>'Расчет дотаций'!B44-1</f>
        <v>0</v>
      </c>
      <c r="D42" s="33">
        <f>C42*'Расчет дотаций'!C44</f>
        <v>0</v>
      </c>
      <c r="E42" s="32">
        <f t="shared" si="3"/>
        <v>0</v>
      </c>
      <c r="F42" s="33">
        <f>'Расчет дотаций'!F44-1</f>
        <v>-1.6144975288303054E-2</v>
      </c>
      <c r="G42" s="33">
        <f>F42*'Расчет дотаций'!G44</f>
        <v>-0.16144975288303054</v>
      </c>
      <c r="H42" s="32">
        <f t="shared" si="4"/>
        <v>-78.200000000000728</v>
      </c>
      <c r="I42" s="33" t="s">
        <v>72</v>
      </c>
      <c r="J42" s="33" t="s">
        <v>72</v>
      </c>
      <c r="K42" s="61" t="s">
        <v>72</v>
      </c>
      <c r="L42" s="31">
        <f t="shared" si="2"/>
        <v>-0.16144975288303054</v>
      </c>
    </row>
    <row r="43" spans="1:13" ht="15" customHeight="1">
      <c r="A43" s="17" t="s">
        <v>3</v>
      </c>
      <c r="B43" s="29">
        <f>'Расчет дотаций'!P45</f>
        <v>-391.20000000000073</v>
      </c>
      <c r="C43" s="33">
        <f>'Расчет дотаций'!B45-1</f>
        <v>0</v>
      </c>
      <c r="D43" s="33">
        <f>C43*'Расчет дотаций'!C45</f>
        <v>0</v>
      </c>
      <c r="E43" s="32">
        <f t="shared" si="3"/>
        <v>0</v>
      </c>
      <c r="F43" s="33">
        <f>'Расчет дотаций'!F45-1</f>
        <v>-8.4450549450549528E-2</v>
      </c>
      <c r="G43" s="33">
        <f>F43*'Расчет дотаций'!G45</f>
        <v>-0.84450549450549528</v>
      </c>
      <c r="H43" s="32">
        <f t="shared" si="4"/>
        <v>-391.20000000000073</v>
      </c>
      <c r="I43" s="33" t="s">
        <v>72</v>
      </c>
      <c r="J43" s="33" t="s">
        <v>72</v>
      </c>
      <c r="K43" s="61" t="s">
        <v>72</v>
      </c>
      <c r="L43" s="31">
        <f t="shared" si="2"/>
        <v>-0.84450549450549528</v>
      </c>
    </row>
    <row r="44" spans="1:13" ht="15" customHeight="1">
      <c r="A44" s="17" t="s">
        <v>40</v>
      </c>
      <c r="B44" s="29">
        <f>'Расчет дотаций'!P46</f>
        <v>-1688.7000000000007</v>
      </c>
      <c r="C44" s="33">
        <f>'Расчет дотаций'!B46-1</f>
        <v>0</v>
      </c>
      <c r="D44" s="33">
        <f>C44*'Расчет дотаций'!C46</f>
        <v>0</v>
      </c>
      <c r="E44" s="32">
        <f t="shared" si="3"/>
        <v>0</v>
      </c>
      <c r="F44" s="33">
        <f>'Расчет дотаций'!F46-1</f>
        <v>-0.20749630723781387</v>
      </c>
      <c r="G44" s="33">
        <f>F44*'Расчет дотаций'!G46</f>
        <v>-2.0749630723781385</v>
      </c>
      <c r="H44" s="32">
        <f t="shared" si="4"/>
        <v>-1688.7000000000007</v>
      </c>
      <c r="I44" s="33" t="s">
        <v>72</v>
      </c>
      <c r="J44" s="33" t="s">
        <v>72</v>
      </c>
      <c r="K44" s="61" t="s">
        <v>72</v>
      </c>
      <c r="L44" s="31">
        <f t="shared" si="2"/>
        <v>-2.0749630723781385</v>
      </c>
    </row>
    <row r="45" spans="1:13" s="27" customFormat="1" ht="15" customHeight="1">
      <c r="A45" s="26" t="s">
        <v>45</v>
      </c>
      <c r="B45" s="30">
        <f>B6+B17</f>
        <v>-16361.900000000009</v>
      </c>
      <c r="C45" s="30"/>
      <c r="D45" s="30"/>
      <c r="E45" s="30">
        <f>E6+E17</f>
        <v>0</v>
      </c>
      <c r="F45" s="30"/>
      <c r="G45" s="30"/>
      <c r="H45" s="30">
        <f>H6+H17</f>
        <v>-16361.900000000009</v>
      </c>
      <c r="I45" s="30"/>
      <c r="J45" s="30"/>
      <c r="K45" s="30"/>
      <c r="L45" s="30"/>
      <c r="M45" s="11"/>
    </row>
  </sheetData>
  <mergeCells count="7">
    <mergeCell ref="A1:L1"/>
    <mergeCell ref="A3:A4"/>
    <mergeCell ref="B3:B4"/>
    <mergeCell ref="L3:L4"/>
    <mergeCell ref="C3:E3"/>
    <mergeCell ref="F3:H3"/>
    <mergeCell ref="I3:K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95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2023-04-17T12:30:10Z</cp:lastPrinted>
  <dcterms:created xsi:type="dcterms:W3CDTF">2010-02-05T14:48:49Z</dcterms:created>
  <dcterms:modified xsi:type="dcterms:W3CDTF">2023-04-19T05:59:33Z</dcterms:modified>
</cp:coreProperties>
</file>