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5725" calcMode="manual"/>
</workbook>
</file>

<file path=xl/calcChain.xml><?xml version="1.0" encoding="utf-8"?>
<calcChain xmlns="http://schemas.openxmlformats.org/spreadsheetml/2006/main">
  <c r="F33" i="2"/>
  <c r="F14"/>
  <c r="F404" i="1"/>
  <c r="E42" i="2"/>
  <c r="D42"/>
  <c r="E41"/>
  <c r="C41"/>
  <c r="C40"/>
  <c r="E40" s="1"/>
  <c r="F402" i="1"/>
  <c r="D408"/>
  <c r="F363"/>
  <c r="E33" i="2"/>
  <c r="F124" i="1"/>
  <c r="F125"/>
  <c r="D125"/>
  <c r="J343"/>
  <c r="J342"/>
  <c r="J80"/>
  <c r="J129"/>
  <c r="J127"/>
  <c r="J166"/>
  <c r="F405"/>
  <c r="F236"/>
  <c r="F234"/>
  <c r="E236"/>
  <c r="E240" s="1"/>
  <c r="H33" i="2"/>
  <c r="D405" i="1"/>
  <c r="E406"/>
  <c r="E401"/>
  <c r="F400"/>
  <c r="F399"/>
  <c r="E392"/>
  <c r="F392" s="1"/>
  <c r="F389"/>
  <c r="F29" i="2"/>
  <c r="J29"/>
  <c r="E372" i="1"/>
  <c r="E323"/>
  <c r="D323"/>
  <c r="D404" s="1"/>
  <c r="F296"/>
  <c r="F277"/>
  <c r="F246"/>
  <c r="D240"/>
  <c r="D236"/>
  <c r="F235"/>
  <c r="E174"/>
  <c r="F174" s="1"/>
  <c r="E130"/>
  <c r="F130" s="1"/>
  <c r="D130"/>
  <c r="F126"/>
  <c r="F121"/>
  <c r="E120"/>
  <c r="D120"/>
  <c r="F80"/>
  <c r="E63"/>
  <c r="F20"/>
  <c r="F18"/>
  <c r="F168"/>
  <c r="F160"/>
  <c r="F135"/>
  <c r="E276"/>
  <c r="F276" s="1"/>
  <c r="D276"/>
  <c r="J275"/>
  <c r="J273"/>
  <c r="J270"/>
  <c r="J269"/>
  <c r="J266"/>
  <c r="J261"/>
  <c r="J259"/>
  <c r="J258"/>
  <c r="J257"/>
  <c r="J256"/>
  <c r="J255"/>
  <c r="J253"/>
  <c r="J252"/>
  <c r="J250"/>
  <c r="J247"/>
  <c r="J246"/>
  <c r="J245"/>
  <c r="F237"/>
  <c r="J235"/>
  <c r="J234"/>
  <c r="J232"/>
  <c r="J222"/>
  <c r="J221"/>
  <c r="J216"/>
  <c r="J214"/>
  <c r="J213"/>
  <c r="J212"/>
  <c r="J211"/>
  <c r="J209"/>
  <c r="J205"/>
  <c r="J203"/>
  <c r="J199"/>
  <c r="J197"/>
  <c r="J57"/>
  <c r="J59"/>
  <c r="J26"/>
  <c r="J25"/>
  <c r="D372"/>
  <c r="F365"/>
  <c r="D401"/>
  <c r="D392"/>
  <c r="J173"/>
  <c r="J171"/>
  <c r="J169"/>
  <c r="J168"/>
  <c r="J164"/>
  <c r="J288"/>
  <c r="J294"/>
  <c r="F364"/>
  <c r="J397"/>
  <c r="J395"/>
  <c r="E149"/>
  <c r="D149"/>
  <c r="F137"/>
  <c r="J74"/>
  <c r="J79"/>
  <c r="J116"/>
  <c r="J113"/>
  <c r="J108"/>
  <c r="J104"/>
  <c r="J102"/>
  <c r="J96"/>
  <c r="J95"/>
  <c r="J93"/>
  <c r="J89"/>
  <c r="J88"/>
  <c r="J87"/>
  <c r="J85"/>
  <c r="J84"/>
  <c r="J10" i="2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C44" l="1"/>
  <c r="E44" s="1"/>
  <c r="F323" i="1"/>
  <c r="F401"/>
  <c r="F149"/>
  <c r="F240"/>
  <c r="F120"/>
  <c r="F372"/>
  <c r="G33" i="2"/>
  <c r="J7"/>
  <c r="J33" l="1"/>
  <c r="F376" i="1" l="1"/>
  <c r="D21" l="1"/>
  <c r="E194"/>
  <c r="D194"/>
  <c r="J180"/>
  <c r="J378"/>
  <c r="J375"/>
  <c r="E375"/>
  <c r="J373"/>
  <c r="F373"/>
  <c r="J368"/>
  <c r="J366"/>
  <c r="J360"/>
  <c r="J356"/>
  <c r="J354"/>
  <c r="J353"/>
  <c r="J352"/>
  <c r="J351"/>
  <c r="F348"/>
  <c r="F347"/>
  <c r="F346"/>
  <c r="J345"/>
  <c r="F345"/>
  <c r="J335"/>
  <c r="J333"/>
  <c r="J331"/>
  <c r="J325"/>
  <c r="F322"/>
  <c r="J321"/>
  <c r="F321"/>
  <c r="J318"/>
  <c r="J316"/>
  <c r="J293"/>
  <c r="J292"/>
  <c r="J291"/>
  <c r="J286"/>
  <c r="J282"/>
  <c r="J249"/>
  <c r="J227"/>
  <c r="J218"/>
  <c r="J217"/>
  <c r="J202"/>
  <c r="J201"/>
  <c r="J200"/>
  <c r="J193"/>
  <c r="J189"/>
  <c r="J186"/>
  <c r="J185"/>
  <c r="F182"/>
  <c r="J179"/>
  <c r="J177"/>
  <c r="J176"/>
  <c r="F175"/>
  <c r="J146"/>
  <c r="J145"/>
  <c r="J144"/>
  <c r="E139"/>
  <c r="D139"/>
  <c r="J132"/>
  <c r="E132"/>
  <c r="J122"/>
  <c r="J114"/>
  <c r="J111"/>
  <c r="J110"/>
  <c r="J101"/>
  <c r="J100"/>
  <c r="J98"/>
  <c r="J92"/>
  <c r="J91"/>
  <c r="J75"/>
  <c r="E72"/>
  <c r="D72"/>
  <c r="J71"/>
  <c r="J70"/>
  <c r="J69"/>
  <c r="J68"/>
  <c r="J66"/>
  <c r="F66"/>
  <c r="F64"/>
  <c r="J62"/>
  <c r="J54"/>
  <c r="J53"/>
  <c r="J52"/>
  <c r="J51"/>
  <c r="J50"/>
  <c r="J49"/>
  <c r="J48"/>
  <c r="J47"/>
  <c r="J46"/>
  <c r="J44"/>
  <c r="J43"/>
  <c r="J42"/>
  <c r="J39"/>
  <c r="J38"/>
  <c r="J37"/>
  <c r="J30"/>
  <c r="J28"/>
  <c r="J24"/>
  <c r="J23"/>
  <c r="J21"/>
  <c r="J20"/>
  <c r="J19"/>
  <c r="J16"/>
  <c r="J14"/>
  <c r="J10"/>
  <c r="F9"/>
  <c r="D63" l="1"/>
  <c r="F63" s="1"/>
  <c r="F194"/>
  <c r="F72"/>
  <c r="F408" l="1"/>
  <c r="F406"/>
</calcChain>
</file>

<file path=xl/sharedStrings.xml><?xml version="1.0" encoding="utf-8"?>
<sst xmlns="http://schemas.openxmlformats.org/spreadsheetml/2006/main" count="701" uniqueCount="552">
  <si>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</si>
  <si>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</si>
  <si>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</si>
  <si>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</si>
  <si>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</si>
  <si>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</si>
  <si>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</si>
  <si>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</si>
  <si>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</si>
  <si>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</si>
  <si>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 xml:space="preserve">Предусмотрено на 2022 год,          тыс. руб. </t>
  </si>
  <si>
    <t>Профинансировано в отчетном периоде, тыс. руб.</t>
  </si>
  <si>
    <t>Наименование индикатора</t>
  </si>
  <si>
    <t>Предусмотрено на 2022 год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</si>
  <si>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</si>
  <si>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</si>
  <si>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</si>
  <si>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2018-2024 годы</t>
  </si>
  <si>
    <t>МБ</t>
  </si>
  <si>
    <t>Задача 1. Развитие приоритетных направлений туризма на территории городского округа Жигулевск</t>
  </si>
  <si>
    <t>Количество участников Фестиваля народных традиций «Жигулевская Вишня», чел.</t>
  </si>
  <si>
    <t>Количество участников фестиваля "Жигулевский окунь-Жигулевская уха 2022"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</si>
  <si>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</si>
  <si>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</si>
  <si>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</si>
  <si>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</si>
  <si>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</si>
  <si>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</si>
  <si>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 Муниципальная программа «Благоустройство городского округа Жигулевск» на 2018-2024 годы
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</si>
  <si>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</si>
  <si>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</si>
  <si>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</si>
  <si>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</si>
  <si>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</si>
  <si>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</si>
  <si>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</si>
  <si>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</si>
  <si>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</si>
  <si>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</si>
  <si>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</si>
  <si>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</si>
  <si>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обслуживаемых фонтанов в сквере около ДК "Жигулевский", шт.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</si>
  <si>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</si>
  <si>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</si>
  <si>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</si>
  <si>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Количество засыпанных погребов на месте снесенных домов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</si>
  <si>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</si>
  <si>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</si>
  <si>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</si>
  <si>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</si>
  <si>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Количество приобретенных мусоросборников,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</si>
  <si>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</si>
  <si>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</si>
  <si>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</si>
  <si>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</si>
  <si>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</si>
  <si>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</si>
  <si>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</si>
  <si>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</si>
  <si>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</si>
  <si>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</si>
  <si>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</si>
  <si>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</si>
  <si>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</si>
  <si>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Площадь отремонтированной кровли домика смотрителя на городском кладбище</t>
  </si>
  <si>
    <t>Количество приобретенных земельных участков под размещение нового кладбища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</si>
  <si>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</si>
  <si>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</si>
  <si>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</si>
  <si>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</si>
  <si>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Наличие линии уличного освещения по ул.Инженерная к школе-интернат № 2, шт.</t>
  </si>
  <si>
    <t>Задача 6</t>
  </si>
  <si>
    <t>Количесто снесенного ветхого аварийного жилья, шт.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</si>
  <si>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2022-2024 годы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</si>
  <si>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</si>
  <si>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</si>
  <si>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</si>
  <si>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</si>
  <si>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</si>
  <si>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</si>
  <si>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</si>
  <si>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6. Количество приобретенной техники в лизинг, ед.</t>
  </si>
  <si>
    <t>7. Протяженность автодорог и дорог частного сектора, включенных в муниципальное задание МБУ "Благоустройство"</t>
  </si>
  <si>
    <t>196,135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</si>
  <si>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</si>
  <si>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</si>
  <si>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Факт ЦИ ниже плана, что свидетельствует о благоприятном развитии оперативной обстановки на территории г.о.Жигулевск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</si>
  <si>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</si>
  <si>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</si>
  <si>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</si>
  <si>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</si>
  <si>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</si>
  <si>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</si>
  <si>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Из 8 несовершеннолетних преступников, 5-иногородние</t>
  </si>
  <si>
    <t>Задача 4</t>
  </si>
  <si>
    <t>Количество зарегистророванных проявлений терроризма и экстремизма в городском округе Жигулесвк, ед.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</si>
  <si>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</si>
  <si>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</si>
  <si>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</si>
  <si>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</si>
  <si>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</si>
  <si>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</si>
  <si>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</si>
  <si>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</si>
  <si>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</si>
  <si>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</si>
  <si>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</si>
  <si>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Сведения о доходах муниципальный служащих скорректированы, устранены неточности, наложены дисциплинарные замечания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</si>
  <si>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</si>
  <si>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</si>
  <si>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</si>
  <si>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</si>
  <si>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</si>
  <si>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</si>
  <si>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</si>
  <si>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</si>
  <si>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</si>
  <si>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</si>
  <si>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</si>
  <si>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</si>
  <si>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</si>
  <si>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</si>
  <si>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</si>
  <si>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</si>
  <si>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Количество установленных занков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</si>
  <si>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</si>
  <si>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</si>
  <si>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</si>
  <si>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</si>
  <si>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</si>
  <si>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</si>
  <si>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</si>
  <si>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</si>
  <si>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 xml:space="preserve">Муниципальная программа: "Молодой семье - доступное жилье" на 2015-2024 годы
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</si>
  <si>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</si>
  <si>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</si>
  <si>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Муниципальная программа "Стимулирование жилищного строительства на территории городского округа Жигулевск Самарской области" на 2016-2024 годы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</si>
  <si>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</si>
  <si>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</si>
  <si>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</si>
  <si>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</si>
  <si>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Муниципальная программа «Охрана окружающей среды городского округа Жигулевск» на 2019-2024 годы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</si>
  <si>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</si>
  <si>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</si>
  <si>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>Корректировка проектной сметной документации и производство работ по ликвидации и рекультивации массивов существующих объектов, в том числе реконструкция их элементов, шт.</t>
  </si>
  <si>
    <t>Муниципальная программа "Строительство, содержание и ремонт зданий общеобразовательных учреждений городского округа Жигулевск" на 2022-2024 годы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</si>
  <si>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</si>
  <si>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</si>
  <si>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</si>
  <si>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 xml:space="preserve">ФБ 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</si>
  <si>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</si>
  <si>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</si>
  <si>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</si>
  <si>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</si>
  <si>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Капитальный ремонт зданий общеобразовательх учреждений, находящихся в оперативном управлении МКУ "ТО и ЭЗ", шт.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</si>
  <si>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</si>
  <si>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</si>
  <si>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</si>
  <si>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</si>
  <si>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</si>
  <si>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х</t>
  </si>
  <si>
    <t xml:space="preserve">Муниципальная программа «Развитие физической культуры и спорта в городском округе Жигулевск» на 2018-2024 годы
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</si>
  <si>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</si>
  <si>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</si>
  <si>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</si>
  <si>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</si>
  <si>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Количество созданных спортивных площадок по месту жительства, ед.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</si>
  <si>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</si>
  <si>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</si>
  <si>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</si>
  <si>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</si>
  <si>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</si>
  <si>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 xml:space="preserve">Муниципальная программа городского округа Жигулевск «Культура» на 2018 -2024 годы
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</si>
  <si>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</si>
  <si>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</si>
  <si>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</si>
  <si>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</si>
  <si>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</si>
  <si>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</si>
  <si>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</si>
  <si>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</si>
  <si>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</si>
  <si>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Прочие средства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</si>
  <si>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</si>
  <si>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</si>
  <si>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</si>
  <si>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</si>
  <si>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 xml:space="preserve">Муниципальная программа городского округа Жигулевск "Молодежь Жигулевска" на 2018-2024 годы
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</si>
  <si>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</si>
  <si>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</si>
  <si>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</si>
  <si>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</si>
  <si>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</si>
  <si>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</si>
  <si>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</si>
  <si>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</si>
  <si>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121, 05%</t>
  </si>
  <si>
    <t>Количество учащихся в казачьем кадетском классе</t>
  </si>
  <si>
    <t>x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</si>
  <si>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</si>
  <si>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</si>
  <si>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</si>
  <si>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</si>
  <si>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Количество молодежи, вовлеченной в творческую деятельность, человек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</si>
  <si>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</si>
  <si>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</si>
  <si>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</si>
  <si>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</si>
  <si>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</si>
  <si>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</si>
  <si>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 xml:space="preserve">Муниципальная программа «О мерах социальной поддержки отдельных категорий граждан городского округа Жигулевск» на 2018-2024 годы
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</si>
  <si>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</si>
  <si>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</si>
  <si>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</si>
  <si>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</si>
  <si>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</si>
  <si>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</si>
  <si>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</si>
  <si>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обратившихся        в КЦСО</t>
  </si>
  <si>
    <t>Подпрограмма № 1: "Ветераны" на 2018-2024 годы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</si>
  <si>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</si>
  <si>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</si>
  <si>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</si>
  <si>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</si>
  <si>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</si>
  <si>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 xml:space="preserve">Подпрограмма № 2: "Доступная среда" на 2018-2024 годы
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</si>
  <si>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</si>
  <si>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</si>
  <si>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направлений выделенных министерством здравоохранения в 2022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</si>
  <si>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</si>
  <si>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</si>
  <si>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</si>
  <si>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</si>
  <si>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250/100</t>
  </si>
  <si>
    <t>Количество обследованных инвалидов по рекомендации БМСЭ, чел.</t>
  </si>
  <si>
    <t>350</t>
  </si>
  <si>
    <t>13</t>
  </si>
  <si>
    <t xml:space="preserve">Количество инвалидов, направленных в реабилитационные центры, чел. </t>
  </si>
  <si>
    <t>35</t>
  </si>
  <si>
    <t>количество путевок выделяемых МСДиСП в 2022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</si>
  <si>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</si>
  <si>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</si>
  <si>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</si>
  <si>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</si>
  <si>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</si>
  <si>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определено министерством труда, занятости и миграционной политики в 2022 году</t>
  </si>
  <si>
    <t>Количество безработных  инвалидов, получившие государственные услуги по социальной адаптации, чел.</t>
  </si>
  <si>
    <t>14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</si>
  <si>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</si>
  <si>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</si>
  <si>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</si>
  <si>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</si>
  <si>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</si>
  <si>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</si>
  <si>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47/72</t>
  </si>
  <si>
    <t>количество средств выделенных МСДиСП в 2022 году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</si>
  <si>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</si>
  <si>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</si>
  <si>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</si>
  <si>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</si>
  <si>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</si>
  <si>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</si>
  <si>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</si>
  <si>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</si>
  <si>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</si>
  <si>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</si>
  <si>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</si>
  <si>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</si>
  <si>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малогаборитных групп населения в г.о.Жигулевск</t>
  </si>
  <si>
    <t>Количество консультаций, данных инвалидам по вопросам предоставления мер социальной поддержки, ед.</t>
  </si>
  <si>
    <t>количество обратившихся        в УСЗН, КЦСОН и КСПН в 2022 году</t>
  </si>
  <si>
    <t>Итого по подпрограмме №2:</t>
  </si>
  <si>
    <t xml:space="preserve">Подпрограмма № 3:
«Социальная поддержка многодетных семей» на 2018-2024 годы 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</si>
  <si>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</si>
  <si>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</si>
  <si>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</si>
  <si>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2022-2024 годы
</t>
  </si>
  <si>
    <t>Задача 1. Развитие инфраструктуры поддержки малого и среднего предпринимательства</t>
  </si>
  <si>
    <t xml:space="preserve"> Количество центров "Мой бизнес" расположенных на территории городского округа Жигулевск, оказывающих комплекс услуг, сервисов и мер поддержки субьектами МСП, ед.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</si>
  <si>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</si>
  <si>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Количество информационных и консультационных услуг, предоставленных СМСП, а также физическим лицам, желающим организовать собственный бизнес, ед.</t>
  </si>
  <si>
    <t>Количество СМСП,получивших услуги центра "Мой бизнес"</t>
  </si>
  <si>
    <t xml:space="preserve"> Количество субьектов МСП, получивших поддержку при реализации муниципальной программы развития малого и среднего предпринимательства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</si>
  <si>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</si>
  <si>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</si>
  <si>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</si>
  <si>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направленных в АО "ГФСО" заявок от СМСП, заинтересованных в получении финансовой поддержке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</si>
  <si>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</si>
  <si>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</si>
  <si>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</si>
  <si>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 xml:space="preserve">Количество самозанятых граждан, зафиксировавших свой статус с учетом ведения налогового режима для самозанятых </t>
  </si>
  <si>
    <t>Численность занятых в сфере малого и среднего предпринимательства</t>
  </si>
  <si>
    <t>Количество легализованных в сфере малого и среднего предпринимательства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</si>
  <si>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</si>
  <si>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</si>
  <si>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</si>
  <si>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</si>
  <si>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</si>
  <si>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</si>
  <si>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</si>
  <si>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</si>
  <si>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</si>
  <si>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</si>
  <si>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</si>
  <si>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</si>
  <si>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</si>
  <si>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</si>
  <si>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</si>
  <si>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</si>
  <si>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</si>
  <si>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</si>
  <si>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 xml:space="preserve"> Муниципальная программа «Учет и содержание муниципального имущества городского округа Жигулевск» на 2018-2024 годы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</si>
  <si>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</si>
  <si>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</si>
  <si>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2018-2024 годы</t>
    </r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</si>
  <si>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</si>
  <si>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</si>
  <si>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</si>
  <si>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</si>
  <si>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</si>
  <si>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</si>
  <si>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</si>
  <si>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</si>
  <si>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</si>
  <si>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</si>
  <si>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</si>
  <si>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2018-2024 годы</t>
    </r>
  </si>
  <si>
    <t>Задача 6, 7, 8, 9, 10</t>
  </si>
  <si>
    <t>Количество земельных участков (любого назначения) в перечне, ед.</t>
  </si>
  <si>
    <t xml:space="preserve">Количество иных объектов недвижимого имущества в перечне, ед. 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</si>
  <si>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</si>
  <si>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</si>
  <si>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r>
      <t xml:space="preserve">Муниципальная программа «Повышение качества предоставления муниципальных услуг» на 2022-2024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2022-2024 годы
</t>
    </r>
    <r>
      <rPr>
        <b/>
        <sz val="12"/>
        <rFont val="Times New Roman"/>
        <family val="1"/>
        <charset val="204"/>
      </rPr>
      <t xml:space="preserve">
</t>
    </r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</si>
  <si>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</si>
  <si>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</si>
  <si>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</si>
  <si>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</si>
  <si>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</si>
  <si>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</si>
  <si>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</si>
  <si>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</si>
  <si>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</si>
  <si>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</si>
  <si>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</si>
  <si>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</si>
  <si>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</si>
  <si>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</si>
  <si>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</si>
  <si>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</si>
  <si>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</si>
  <si>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</si>
  <si>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 xml:space="preserve">Подпрограмма № 2:
«Повышение качества предоставления государственных и муниципальных услуг на базе МБУ «МФЦ» на 2022-2024 годы 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</si>
  <si>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</si>
  <si>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</si>
  <si>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</si>
  <si>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</si>
  <si>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</si>
  <si>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</si>
  <si>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Подпрограмма №3: "Опубликование нормативно-правовых актов и иной официальной информации городского округа Жигулевск" на 2022-2024 годы</t>
  </si>
  <si>
    <t>3800,0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</si>
  <si>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</si>
  <si>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</si>
  <si>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</si>
  <si>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</si>
  <si>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</si>
  <si>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</si>
  <si>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</si>
  <si>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</si>
  <si>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</si>
  <si>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</si>
  <si>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</si>
  <si>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</si>
  <si>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</si>
  <si>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</si>
  <si>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</si>
  <si>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</si>
  <si>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</si>
  <si>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</si>
  <si>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</si>
  <si>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</si>
  <si>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</si>
  <si>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</si>
  <si>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</si>
  <si>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</si>
  <si>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</si>
  <si>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Муниципальная программа "Поддержка социально ориентированных некоммерческих организаций городского округа Жигулевск" на 2016-2024 годы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</si>
  <si>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</si>
  <si>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</si>
  <si>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</si>
  <si>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</si>
  <si>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</si>
  <si>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</si>
  <si>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</si>
  <si>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Муниципальная программа городского округа Жигулевск "Медицинские кадры" на 2016-2022 годы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</si>
  <si>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</si>
  <si>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</si>
  <si>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</si>
  <si>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</si>
  <si>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2018-2024 годы" 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</si>
  <si>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</si>
  <si>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</si>
  <si>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</si>
  <si>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</si>
  <si>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</si>
  <si>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Объем трудового участия заинтересованных лиц в выполнении работ по благоустройству дворовых территорий, чел./часы</t>
  </si>
  <si>
    <t>626/1778</t>
  </si>
  <si>
    <t>Объем трудового участия заинтересованных лиц в выполнении работ по благоустройству муниципальных территорий общего пользования, чел./часы</t>
  </si>
  <si>
    <t>225/675</t>
  </si>
  <si>
    <t>Итого по Программе: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</si>
  <si>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2019-2024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</si>
  <si>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2019 - 2022 годы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</si>
  <si>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</si>
  <si>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</si>
  <si>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</si>
  <si>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</si>
  <si>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</si>
  <si>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</si>
  <si>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</si>
  <si>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</si>
  <si>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</si>
  <si>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</si>
  <si>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</si>
  <si>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2019 - 2023 годы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</si>
  <si>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</si>
  <si>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Муниципальная программа "Укрепление общественного здоровья среди населения городского округа Жигулевск" на 2020-2024 годы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</si>
  <si>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</si>
  <si>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</si>
  <si>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</si>
  <si>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</si>
  <si>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</si>
  <si>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Муниципальная программа «Развитие систем водоснабжения, водоочистки и водоотведения городского округа Жигулевск» на 2014-2022 годы</t>
  </si>
  <si>
    <t>Наличие ХВС для многодетных семей в мкр. В-2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</si>
  <si>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</si>
  <si>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</si>
  <si>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</si>
  <si>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</si>
  <si>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</si>
  <si>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Отчет о ходе реализации муниципальных программ городского округа Жигулевск по состоянию на "01" января 2023 года</t>
  </si>
  <si>
    <t xml:space="preserve">1. ДТП 17.06.2022 на пересечении улиц Комсомольская и Никитинская. 1 погибший. Причина ДТП: несоблюдение очередности проезда;                                                  2. ДТП 30.08.2022 на транспортной развязке в г.Жигулевске км 964 - км 965 на автодороге "Москва-Самара" с путепроводом и пешеходным переходом (дорога регионального значения). 1 погибший. Причина ДТП: непредоставление преимущества пешеходу на пешеходном переходе;                               3. ДТП 09.09.2022 на 35 км дороги "Урал" - Солнечная Поляна - Ширяево" (дорога регионального значения) . 1 погибший. Причина ДТП - нарпушение ПДД пешеходом.  4.ДТП 30.11.2022 на пересечении улиц Комсомольская и Никитинская. 1 погибший.         </t>
  </si>
  <si>
    <t>3855,00</t>
  </si>
  <si>
    <t>2.1.Количество СОНКО, получивших информационную, методическую и консультационную поддержку, ед.</t>
  </si>
  <si>
    <t>2.2.Количество представителей СОНКО, принявших участие в мероприятиях, способствующих повышению квалификации, чел.</t>
  </si>
  <si>
    <t>2.3. Количество СОНКО, принявших участие в конкурсах грантов,ед.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</si>
  <si>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</si>
  <si>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</si>
  <si>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</si>
  <si>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</si>
  <si>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5741,66</t>
  </si>
  <si>
    <t>1017,10</t>
  </si>
  <si>
    <t>10 701,93</t>
  </si>
  <si>
    <t>отсутствие финансирования, обучение на бесплатных семинарах</t>
  </si>
  <si>
    <t>99,66% (всего р.м. 9161, из них на 91300 р.м. проведена СОУТ</t>
  </si>
  <si>
    <t>В 2022 году не возникло необходимости в замене светильников</t>
  </si>
  <si>
    <t>197,64% (обучено всего 8554 чел. из запланированных к обучению на 2022 год 4328 чел - 1/3 от общего кол-ва работников</t>
  </si>
  <si>
    <t>130%(всего 208 публикаций: 22 в газете, 186 на официальном сайте)</t>
  </si>
  <si>
    <t>годовая подписка на 3 журнала по охране труда</t>
  </si>
  <si>
    <t>В 2022 году несчастных случаев со смертельным исходом не зарегистрировано</t>
  </si>
  <si>
    <r>
      <t xml:space="preserve">1 квартал: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indexed="8"/>
        <rFont val="Times New Roman"/>
        <family val="1"/>
        <charset val="204"/>
      </rPr>
      <t xml:space="preserve">1) ГБУЗ СО "ЖЦГБ" - 2 н/с.;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Times New Roman"/>
        <family val="1"/>
        <charset val="204"/>
      </rPr>
      <t xml:space="preserve">2 квартал: </t>
    </r>
    <r>
      <rPr>
        <sz val="12"/>
        <color indexed="8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1) ООО "Озон» - 1 н/с;                                                                                                                </t>
    </r>
    <r>
      <rPr>
        <b/>
        <sz val="12"/>
        <color indexed="8"/>
        <rFont val="Times New Roman"/>
        <family val="1"/>
        <charset val="204"/>
      </rPr>
      <t xml:space="preserve">3 квартал: </t>
    </r>
    <r>
      <rPr>
        <sz val="12"/>
        <color indexed="8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1) ООО "Экспресс 2016" - 1 н/с                  </t>
    </r>
    <r>
      <rPr>
        <b/>
        <sz val="12"/>
        <color indexed="8"/>
        <rFont val="Times New Roman"/>
        <family val="1"/>
        <charset val="204"/>
      </rPr>
      <t xml:space="preserve">4 квартал: </t>
    </r>
    <r>
      <rPr>
        <sz val="12"/>
        <color indexed="8"/>
        <rFont val="Times New Roman"/>
        <family val="1"/>
        <charset val="204"/>
      </rPr>
      <t xml:space="preserve">1) ООО "Энерготехмаш"  -1 н/с                            </t>
    </r>
  </si>
  <si>
    <t>случаев профессиональной заболеваемости в 4 квартале не установлено</t>
  </si>
  <si>
    <t>102,84% (1522 чел из запланированных 1480)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</si>
  <si>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</si>
  <si>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</si>
  <si>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</si>
  <si>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</si>
  <si>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</si>
  <si>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</si>
  <si>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</si>
  <si>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</si>
  <si>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</si>
  <si>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</si>
  <si>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</si>
  <si>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</si>
  <si>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</si>
  <si>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</si>
  <si>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</si>
  <si>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</si>
  <si>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</si>
  <si>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</si>
  <si>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</si>
  <si>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</si>
  <si>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</si>
  <si>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</si>
  <si>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</si>
  <si>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</si>
  <si>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</si>
  <si>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</si>
  <si>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</si>
  <si>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</si>
  <si>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</si>
  <si>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</si>
  <si>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</si>
  <si>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</si>
  <si>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</si>
  <si>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</si>
  <si>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</si>
  <si>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</si>
  <si>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</si>
  <si>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</si>
  <si>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</si>
  <si>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часть работ не выполнена, в связи с поздним поступлением денежных средств (22.11.2022)</t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</si>
  <si>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</si>
  <si>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не менее 10       в год</t>
  </si>
  <si>
    <t>Количество участников  летнего фестиваля на территории городского пляжа</t>
  </si>
  <si>
    <t xml:space="preserve">неосвоенные средства на ремонт фасада МБУК "Жигулевский ДК" перенесены на 2023 год, окончание работ запланировано на первое полугодие 2023 </t>
  </si>
  <si>
    <t>экономия образовалась в результате выполнения работ</t>
  </si>
  <si>
    <t>Работыне выполнены  в связи с отсутствием и поломкой техники у МБУ "Благоустройство"</t>
  </si>
  <si>
    <t>Субсидии представлены УК, которые выполнили работы по благоустройству территорий и предоставили акты выполненных работ</t>
  </si>
  <si>
    <t>Благоустройство тропы и смотровой площадки к памятнику Волжской Булгарии с.Ширяево, шт</t>
  </si>
  <si>
    <t>Количество проведенных работ по восстановлению доступа к колодцу на территории парка 40 лет ВЛКСМ, шт</t>
  </si>
  <si>
    <t>Увеличение потребления электроэнергии произошло в связи с обустройством общественных территорийпо программе КГС</t>
  </si>
  <si>
    <t>Организация уличного освещения площадки ТБО по ул.Магистральная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</si>
  <si>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</si>
  <si>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</si>
  <si>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</si>
  <si>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</si>
  <si>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</si>
  <si>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36/0/52</t>
  </si>
  <si>
    <t>144/0/866</t>
  </si>
  <si>
    <t>180</t>
  </si>
  <si>
    <t>180/82</t>
  </si>
  <si>
    <t>72%/82%</t>
  </si>
  <si>
    <t>440</t>
  </si>
  <si>
    <t>49</t>
  </si>
  <si>
    <t>34</t>
  </si>
  <si>
    <t>67/77,5%</t>
  </si>
  <si>
    <t>210</t>
  </si>
  <si>
    <t>340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</si>
  <si>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</si>
  <si>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</si>
  <si>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</si>
  <si>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</si>
  <si>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162/2676</t>
  </si>
  <si>
    <t>216%/133,8%</t>
  </si>
  <si>
    <t>Задача 5. Информационное, кадровое и методическое обеспечение системы реабилитации инвалидов.</t>
  </si>
  <si>
    <t>количесвто публикаций в СМИ и сети интернет в 2022 году</t>
  </si>
  <si>
    <t>количество граждан, включенных в списки нуждающихся в установке извещателей и утвержденных главой городского округа Жигулевск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</si>
  <si>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</si>
  <si>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</si>
  <si>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количество обратившихся граждан</t>
  </si>
  <si>
    <t>Компенсация расходов на оплату стоимости проезда в общественном транспорте городского Жигулевск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</si>
  <si>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н/д</t>
  </si>
  <si>
    <t>данные предоставляются  Самарастат в марте 2023 года</t>
  </si>
  <si>
    <t>5 825,435</t>
  </si>
  <si>
    <t>459 247,951</t>
  </si>
  <si>
    <t xml:space="preserve">По итогам 2022 года обучение прошли 24 специалиста учреждений культуры городского округа Жигулевск в рамках нациоонального проекта Культура и за счет собственных средств </t>
  </si>
  <si>
    <t xml:space="preserve">В 2022 году сложилась экономия в результате расторжения договора аренды помещений по ул.Репина. В результате, высвободившиеся средства были направлены на приобретение ноутбука ДК "Колокольчик"; установку сисемы экстренного оповещения  - МБУК ДК "Нефтяник"; покупку громкоговорящей связи в помещения МБУК ИКМ "Самарская Лука". </t>
  </si>
  <si>
    <t>Сроки перенесены на 2023 год, в связи со сложностью демонтажа подземных резервуаров</t>
  </si>
  <si>
    <t>4845,4</t>
  </si>
  <si>
    <t>Факт ЦИ ниже плана, что свидетельствует о благоприятной динамике</t>
  </si>
  <si>
    <t>Доля расходов, направленных на приобретение основных средств, в общем объеме расходов муниципальтных учреждений культуры</t>
  </si>
  <si>
    <t xml:space="preserve">127,82
(всего 133 дня в 1-4, в расчете на 5 пострадавших 133/5=26,6 (26,6/34*100)=78,24%
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</si>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</sst>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%"/>
    <numFmt numFmtId="166" formatCode="0.00000"/>
    <numFmt numFmtId="167" formatCode="#,##0.00000"/>
  </numFmts>
  <fonts count="2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6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3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center" vertical="top" wrapText="1"/>
    </xf>
    <xf numFmtId="49" fontId="2" fillId="0" borderId="17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/>
    </xf>
    <xf numFmtId="10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wrapText="1"/>
    </xf>
    <xf numFmtId="9" fontId="3" fillId="0" borderId="8" xfId="0" applyNumberFormat="1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22" xfId="0" applyFont="1" applyFill="1" applyBorder="1" applyAlignment="1">
      <alignment horizontal="center" vertical="top" wrapText="1"/>
    </xf>
    <xf numFmtId="4" fontId="3" fillId="0" borderId="11" xfId="0" applyNumberFormat="1" applyFont="1" applyFill="1" applyBorder="1" applyAlignment="1">
      <alignment horizontal="center" vertical="top" wrapText="1"/>
    </xf>
    <xf numFmtId="10" fontId="3" fillId="0" borderId="11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center"/>
    </xf>
    <xf numFmtId="10" fontId="3" fillId="0" borderId="8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top" wrapText="1"/>
    </xf>
    <xf numFmtId="0" fontId="2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10" fontId="3" fillId="0" borderId="8" xfId="0" applyNumberFormat="1" applyFont="1" applyFill="1" applyBorder="1" applyAlignment="1">
      <alignment horizontal="center" vertical="center"/>
    </xf>
    <xf numFmtId="4" fontId="3" fillId="0" borderId="19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top"/>
    </xf>
    <xf numFmtId="4" fontId="3" fillId="0" borderId="19" xfId="0" applyNumberFormat="1" applyFont="1" applyFill="1" applyBorder="1" applyAlignment="1">
      <alignment horizontal="center" vertical="top"/>
    </xf>
    <xf numFmtId="10" fontId="3" fillId="0" borderId="8" xfId="0" applyNumberFormat="1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right" vertical="top" wrapText="1"/>
    </xf>
    <xf numFmtId="0" fontId="3" fillId="0" borderId="11" xfId="0" applyFont="1" applyFill="1" applyBorder="1" applyAlignment="1">
      <alignment horizontal="center" vertical="top"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21" xfId="0" applyNumberFormat="1" applyFont="1" applyFill="1" applyBorder="1" applyAlignment="1">
      <alignment horizontal="center" vertical="center" wrapText="1"/>
    </xf>
    <xf numFmtId="10" fontId="3" fillId="0" borderId="11" xfId="0" applyNumberFormat="1" applyFont="1" applyFill="1" applyBorder="1" applyAlignment="1">
      <alignment horizontal="center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166" fontId="10" fillId="0" borderId="8" xfId="0" applyNumberFormat="1" applyFont="1" applyFill="1" applyBorder="1" applyAlignment="1">
      <alignment horizontal="center" vertical="center" wrapText="1"/>
    </xf>
    <xf numFmtId="166" fontId="10" fillId="0" borderId="19" xfId="0" applyNumberFormat="1" applyFont="1" applyFill="1" applyBorder="1" applyAlignment="1">
      <alignment horizontal="center" vertical="center" wrapText="1"/>
    </xf>
    <xf numFmtId="10" fontId="10" fillId="0" borderId="17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center" vertical="top"/>
    </xf>
    <xf numFmtId="10" fontId="3" fillId="0" borderId="11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4" fontId="2" fillId="0" borderId="11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left" vertical="center" wrapText="1"/>
    </xf>
    <xf numFmtId="9" fontId="2" fillId="0" borderId="8" xfId="0" applyNumberFormat="1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center"/>
    </xf>
    <xf numFmtId="4" fontId="2" fillId="0" borderId="15" xfId="0" applyNumberFormat="1" applyFont="1" applyFill="1" applyBorder="1" applyAlignment="1">
      <alignment vertical="top"/>
    </xf>
    <xf numFmtId="0" fontId="2" fillId="0" borderId="8" xfId="0" applyNumberFormat="1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vertical="center" wrapText="1"/>
    </xf>
    <xf numFmtId="4" fontId="2" fillId="0" borderId="23" xfId="0" applyNumberFormat="1" applyFont="1" applyFill="1" applyBorder="1" applyAlignment="1">
      <alignment vertical="top"/>
    </xf>
    <xf numFmtId="4" fontId="2" fillId="0" borderId="15" xfId="0" applyNumberFormat="1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left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3" fontId="3" fillId="0" borderId="8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10" fontId="2" fillId="0" borderId="16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vertical="top"/>
    </xf>
    <xf numFmtId="0" fontId="2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center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49" fontId="3" fillId="0" borderId="19" xfId="0" applyNumberFormat="1" applyFont="1" applyFill="1" applyBorder="1" applyAlignment="1">
      <alignment horizontal="center" wrapText="1"/>
    </xf>
    <xf numFmtId="4" fontId="2" fillId="0" borderId="19" xfId="0" applyNumberFormat="1" applyFont="1" applyFill="1" applyBorder="1" applyAlignment="1">
      <alignment horizontal="center" vertical="top" wrapText="1"/>
    </xf>
    <xf numFmtId="2" fontId="2" fillId="0" borderId="8" xfId="0" applyNumberFormat="1" applyFont="1" applyFill="1" applyBorder="1" applyAlignment="1">
      <alignment horizontal="center"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9" fontId="3" fillId="0" borderId="8" xfId="0" applyNumberFormat="1" applyFont="1" applyFill="1" applyBorder="1" applyAlignment="1">
      <alignment horizontal="left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49" fontId="3" fillId="0" borderId="8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vertical="center" wrapText="1"/>
    </xf>
    <xf numFmtId="4" fontId="2" fillId="0" borderId="11" xfId="0" applyNumberFormat="1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left" vertical="top" wrapText="1"/>
    </xf>
    <xf numFmtId="3" fontId="2" fillId="0" borderId="15" xfId="0" applyNumberFormat="1" applyFont="1" applyFill="1" applyBorder="1" applyAlignment="1">
      <alignment horizontal="center" vertical="top" wrapText="1"/>
    </xf>
    <xf numFmtId="9" fontId="2" fillId="0" borderId="15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5" xfId="0" applyNumberFormat="1" applyFont="1" applyFill="1" applyBorder="1" applyAlignment="1">
      <alignment vertical="center" wrapText="1"/>
    </xf>
    <xf numFmtId="0" fontId="0" fillId="0" borderId="15" xfId="0" applyFill="1" applyBorder="1" applyAlignment="1"/>
    <xf numFmtId="0" fontId="3" fillId="0" borderId="8" xfId="0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9" fontId="9" fillId="0" borderId="15" xfId="0" applyNumberFormat="1" applyFont="1" applyFill="1" applyBorder="1" applyAlignment="1">
      <alignment horizontal="center" vertical="center"/>
    </xf>
    <xf numFmtId="10" fontId="9" fillId="0" borderId="1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0" fillId="0" borderId="16" xfId="0" applyFill="1" applyBorder="1" applyAlignment="1"/>
    <xf numFmtId="10" fontId="2" fillId="0" borderId="8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0" fontId="0" fillId="0" borderId="8" xfId="0" applyFill="1" applyBorder="1"/>
    <xf numFmtId="0" fontId="9" fillId="0" borderId="0" xfId="0" applyFont="1" applyFill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top" wrapText="1"/>
    </xf>
    <xf numFmtId="3" fontId="2" fillId="0" borderId="16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1" fontId="6" fillId="0" borderId="8" xfId="0" applyNumberFormat="1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vertical="center" wrapText="1"/>
    </xf>
    <xf numFmtId="2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vertical="center" wrapText="1"/>
    </xf>
    <xf numFmtId="2" fontId="9" fillId="0" borderId="17" xfId="0" applyNumberFormat="1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0" fontId="11" fillId="0" borderId="8" xfId="0" applyFont="1" applyFill="1" applyBorder="1" applyAlignment="1">
      <alignment horizontal="left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vertical="top" wrapText="1"/>
    </xf>
    <xf numFmtId="10" fontId="2" fillId="0" borderId="16" xfId="0" applyNumberFormat="1" applyFont="1" applyFill="1" applyBorder="1" applyAlignment="1">
      <alignment vertical="top" wrapText="1"/>
    </xf>
    <xf numFmtId="49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0" fontId="2" fillId="0" borderId="19" xfId="0" applyFont="1" applyFill="1" applyBorder="1" applyAlignment="1">
      <alignment horizontal="center" vertical="center" wrapText="1"/>
    </xf>
    <xf numFmtId="0" fontId="0" fillId="0" borderId="17" xfId="0" applyFill="1" applyBorder="1"/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10" fontId="14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 wrapText="1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0" fontId="0" fillId="0" borderId="0" xfId="0" applyFill="1" applyBorder="1"/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ill="1" applyBorder="1"/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4" fontId="27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right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left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top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0" fillId="0" borderId="15" xfId="0" applyFill="1" applyBorder="1"/>
    <xf numFmtId="49" fontId="2" fillId="0" borderId="20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" fontId="2" fillId="0" borderId="21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 wrapText="1"/>
    </xf>
    <xf numFmtId="4" fontId="2" fillId="0" borderId="14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0" fillId="0" borderId="16" xfId="0" applyFill="1" applyBorder="1"/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right" wrapText="1"/>
    </xf>
    <xf numFmtId="0" fontId="3" fillId="0" borderId="19" xfId="0" applyFont="1" applyFill="1" applyBorder="1" applyAlignment="1">
      <alignment horizontal="right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10" fontId="2" fillId="0" borderId="16" xfId="0" applyNumberFormat="1" applyFont="1" applyFill="1" applyBorder="1" applyAlignment="1">
      <alignment horizontal="center" vertical="center"/>
    </xf>
    <xf numFmtId="166" fontId="9" fillId="0" borderId="8" xfId="0" applyNumberFormat="1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166" fontId="9" fillId="0" borderId="19" xfId="0" applyNumberFormat="1" applyFont="1" applyFill="1" applyBorder="1" applyAlignment="1">
      <alignment horizontal="center" vertical="center" wrapText="1"/>
    </xf>
    <xf numFmtId="10" fontId="9" fillId="0" borderId="8" xfId="1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4"/>
  <sheetViews>
    <sheetView tabSelected="1" topLeftCell="A11" zoomScale="70" zoomScaleNormal="70" workbookViewId="0">
      <selection activeCell="A165" sqref="A165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4" width="17.21875" customWidth="1"/>
    <col min="5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6.5546875" customWidth="1"/>
    <col min="11" max="11" width="28.5546875" customWidth="1"/>
    <col min="13" max="13" width="11.6640625" bestFit="1" customWidth="1"/>
  </cols>
  <sheetData>
    <row r="1" spans="1:11" ht="15.6">
      <c r="A1" s="1"/>
      <c r="B1" s="2"/>
      <c r="C1" s="3"/>
      <c r="D1" s="4"/>
      <c r="E1" s="5"/>
      <c r="F1" s="2"/>
      <c r="G1" s="2"/>
      <c r="H1" s="305" t="s">
        <v>0</v>
      </c>
      <c r="I1" s="305"/>
      <c r="J1" s="305"/>
    </row>
    <row r="2" spans="1:11" ht="15.6">
      <c r="A2" s="6"/>
      <c r="B2" s="7"/>
      <c r="C2" s="8"/>
      <c r="D2" s="9"/>
      <c r="E2" s="10"/>
      <c r="F2" s="7"/>
      <c r="G2" s="11"/>
      <c r="H2" s="306" t="s">
        <v>1</v>
      </c>
      <c r="I2" s="306"/>
      <c r="J2" s="306"/>
      <c r="K2" s="12"/>
    </row>
    <row r="3" spans="1:11" ht="15.6">
      <c r="A3" s="6"/>
      <c r="B3" s="7"/>
      <c r="C3" s="8"/>
      <c r="D3" s="9"/>
      <c r="E3" s="10"/>
      <c r="F3" s="7"/>
      <c r="G3" s="7"/>
      <c r="H3" s="307" t="s">
        <v>2</v>
      </c>
      <c r="I3" s="307"/>
      <c r="J3" s="307"/>
      <c r="K3" s="12"/>
    </row>
    <row r="4" spans="1:11" ht="15.6">
      <c r="A4" s="6"/>
      <c r="B4" s="7"/>
      <c r="C4" s="8"/>
      <c r="D4" s="9"/>
      <c r="E4" s="10"/>
      <c r="F4" s="7"/>
      <c r="G4" s="7"/>
      <c r="H4" s="308" t="s">
        <v>3</v>
      </c>
      <c r="I4" s="308"/>
      <c r="J4" s="308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309" t="s">
        <v>437</v>
      </c>
      <c r="B6" s="309"/>
      <c r="C6" s="309"/>
      <c r="D6" s="309"/>
      <c r="E6" s="309"/>
      <c r="F6" s="309"/>
      <c r="G6" s="309"/>
      <c r="H6" s="309"/>
      <c r="I6" s="309"/>
      <c r="J6" s="309"/>
      <c r="K6" s="309"/>
    </row>
    <row r="7" spans="1:11" ht="15.6">
      <c r="A7" s="310" t="s">
        <v>4</v>
      </c>
      <c r="B7" s="312" t="s">
        <v>5</v>
      </c>
      <c r="C7" s="314" t="s">
        <v>6</v>
      </c>
      <c r="D7" s="312" t="s">
        <v>7</v>
      </c>
      <c r="E7" s="312"/>
      <c r="F7" s="316" t="s">
        <v>8</v>
      </c>
      <c r="G7" s="312" t="s">
        <v>9</v>
      </c>
      <c r="H7" s="312"/>
      <c r="I7" s="312"/>
      <c r="J7" s="312"/>
      <c r="K7" s="318"/>
    </row>
    <row r="8" spans="1:11" ht="47.4" thickBot="1">
      <c r="A8" s="311"/>
      <c r="B8" s="313"/>
      <c r="C8" s="315"/>
      <c r="D8" s="14" t="s">
        <v>10</v>
      </c>
      <c r="E8" s="15" t="s">
        <v>11</v>
      </c>
      <c r="F8" s="317"/>
      <c r="G8" s="16" t="s">
        <v>12</v>
      </c>
      <c r="H8" s="16" t="s">
        <v>13</v>
      </c>
      <c r="I8" s="16" t="s">
        <v>14</v>
      </c>
      <c r="J8" s="16" t="s">
        <v>15</v>
      </c>
      <c r="K8" s="14" t="s">
        <v>16</v>
      </c>
    </row>
    <row r="9" spans="1:11" s="12" customFormat="1" ht="15.6">
      <c r="A9" s="319">
        <v>1</v>
      </c>
      <c r="B9" s="320" t="s">
        <v>17</v>
      </c>
      <c r="C9" s="323" t="s">
        <v>18</v>
      </c>
      <c r="D9" s="326">
        <v>5261.94</v>
      </c>
      <c r="E9" s="329">
        <v>5261.94</v>
      </c>
      <c r="F9" s="330">
        <f>E9/D9</f>
        <v>1</v>
      </c>
      <c r="G9" s="333" t="s">
        <v>19</v>
      </c>
      <c r="H9" s="334"/>
      <c r="I9" s="334"/>
      <c r="J9" s="334"/>
      <c r="K9" s="335"/>
    </row>
    <row r="10" spans="1:11" s="12" customFormat="1" ht="37.799999999999997" customHeight="1">
      <c r="A10" s="319"/>
      <c r="B10" s="321"/>
      <c r="C10" s="324"/>
      <c r="D10" s="327"/>
      <c r="E10" s="327"/>
      <c r="F10" s="331"/>
      <c r="G10" s="17" t="s">
        <v>20</v>
      </c>
      <c r="H10" s="18">
        <v>5000</v>
      </c>
      <c r="I10" s="18">
        <v>5000</v>
      </c>
      <c r="J10" s="175">
        <f>I10/H10</f>
        <v>1</v>
      </c>
      <c r="K10" s="172"/>
    </row>
    <row r="11" spans="1:11" s="12" customFormat="1" ht="48.6" customHeight="1">
      <c r="A11" s="319"/>
      <c r="B11" s="321"/>
      <c r="C11" s="324"/>
      <c r="D11" s="327"/>
      <c r="E11" s="327"/>
      <c r="F11" s="331"/>
      <c r="G11" s="19" t="s">
        <v>502</v>
      </c>
      <c r="H11" s="172">
        <v>2000</v>
      </c>
      <c r="I11" s="18">
        <v>2100</v>
      </c>
      <c r="J11" s="175">
        <v>1.05</v>
      </c>
      <c r="K11" s="160"/>
    </row>
    <row r="12" spans="1:11" s="12" customFormat="1" ht="52.8" customHeight="1">
      <c r="A12" s="319"/>
      <c r="B12" s="321"/>
      <c r="C12" s="324"/>
      <c r="D12" s="327"/>
      <c r="E12" s="327"/>
      <c r="F12" s="331"/>
      <c r="G12" s="19" t="s">
        <v>21</v>
      </c>
      <c r="H12" s="172">
        <v>300</v>
      </c>
      <c r="I12" s="18">
        <v>315</v>
      </c>
      <c r="J12" s="175">
        <v>1.05</v>
      </c>
      <c r="K12" s="160"/>
    </row>
    <row r="13" spans="1:11" s="12" customFormat="1" ht="37.200000000000003" customHeight="1">
      <c r="A13" s="319"/>
      <c r="B13" s="321"/>
      <c r="C13" s="324"/>
      <c r="D13" s="327"/>
      <c r="E13" s="327"/>
      <c r="F13" s="331"/>
      <c r="G13" s="336" t="s">
        <v>22</v>
      </c>
      <c r="H13" s="337"/>
      <c r="I13" s="337"/>
      <c r="J13" s="337"/>
      <c r="K13" s="338"/>
    </row>
    <row r="14" spans="1:11" s="12" customFormat="1" ht="78">
      <c r="A14" s="319"/>
      <c r="B14" s="321"/>
      <c r="C14" s="324"/>
      <c r="D14" s="327"/>
      <c r="E14" s="327"/>
      <c r="F14" s="331"/>
      <c r="G14" s="17" t="s">
        <v>23</v>
      </c>
      <c r="H14" s="172">
        <v>10</v>
      </c>
      <c r="I14" s="172">
        <v>77</v>
      </c>
      <c r="J14" s="175">
        <f t="shared" ref="J14:J16" si="0">I14/H14</f>
        <v>7.7</v>
      </c>
      <c r="K14" s="172"/>
    </row>
    <row r="15" spans="1:11" s="12" customFormat="1" ht="40.200000000000003" customHeight="1">
      <c r="A15" s="319"/>
      <c r="B15" s="321"/>
      <c r="C15" s="324"/>
      <c r="D15" s="327"/>
      <c r="E15" s="327"/>
      <c r="F15" s="331"/>
      <c r="G15" s="336" t="s">
        <v>24</v>
      </c>
      <c r="H15" s="337"/>
      <c r="I15" s="337"/>
      <c r="J15" s="337"/>
      <c r="K15" s="338"/>
    </row>
    <row r="16" spans="1:11" s="12" customFormat="1" ht="31.2">
      <c r="A16" s="319"/>
      <c r="B16" s="322"/>
      <c r="C16" s="325"/>
      <c r="D16" s="328"/>
      <c r="E16" s="328"/>
      <c r="F16" s="332"/>
      <c r="G16" s="19" t="s">
        <v>25</v>
      </c>
      <c r="H16" s="172">
        <v>3</v>
      </c>
      <c r="I16" s="172">
        <v>3</v>
      </c>
      <c r="J16" s="175">
        <f t="shared" si="0"/>
        <v>1</v>
      </c>
      <c r="K16" s="172"/>
    </row>
    <row r="17" spans="1:14" s="12" customFormat="1" ht="15.6">
      <c r="A17" s="20"/>
      <c r="B17" s="345" t="s">
        <v>26</v>
      </c>
      <c r="C17" s="345"/>
      <c r="D17" s="21">
        <v>5261.94</v>
      </c>
      <c r="E17" s="22">
        <v>5261.94</v>
      </c>
      <c r="F17" s="23">
        <v>1</v>
      </c>
      <c r="G17" s="24" t="s">
        <v>27</v>
      </c>
      <c r="H17" s="20"/>
      <c r="I17" s="20"/>
      <c r="J17" s="20"/>
      <c r="K17" s="25"/>
      <c r="M17" s="291"/>
      <c r="N17" s="291"/>
    </row>
    <row r="18" spans="1:14" s="12" customFormat="1" ht="39" customHeight="1">
      <c r="A18" s="346">
        <v>2</v>
      </c>
      <c r="B18" s="348" t="s">
        <v>28</v>
      </c>
      <c r="C18" s="349" t="s">
        <v>18</v>
      </c>
      <c r="D18" s="326">
        <v>103032.49</v>
      </c>
      <c r="E18" s="326">
        <v>102598.789</v>
      </c>
      <c r="F18" s="339">
        <f>E18/D18</f>
        <v>0.99579063846753579</v>
      </c>
      <c r="G18" s="340" t="s">
        <v>29</v>
      </c>
      <c r="H18" s="341"/>
      <c r="I18" s="341"/>
      <c r="J18" s="341"/>
      <c r="K18" s="342"/>
      <c r="M18" s="291"/>
      <c r="N18" s="291"/>
    </row>
    <row r="19" spans="1:14" s="12" customFormat="1" ht="62.4">
      <c r="A19" s="347"/>
      <c r="B19" s="321"/>
      <c r="C19" s="350"/>
      <c r="D19" s="328"/>
      <c r="E19" s="328"/>
      <c r="F19" s="332"/>
      <c r="G19" s="17" t="s">
        <v>30</v>
      </c>
      <c r="H19" s="18">
        <v>167520</v>
      </c>
      <c r="I19" s="18">
        <v>167520</v>
      </c>
      <c r="J19" s="175">
        <f>I19/H19</f>
        <v>1</v>
      </c>
      <c r="K19" s="172"/>
      <c r="M19" s="292"/>
      <c r="N19" s="291"/>
    </row>
    <row r="20" spans="1:14" s="12" customFormat="1" ht="31.2">
      <c r="A20" s="347"/>
      <c r="B20" s="321"/>
      <c r="C20" s="26" t="s">
        <v>31</v>
      </c>
      <c r="D20" s="171">
        <v>4564.7</v>
      </c>
      <c r="E20" s="171">
        <v>4382.5659999999998</v>
      </c>
      <c r="F20" s="28">
        <f>E20/D20</f>
        <v>0.9600994588910553</v>
      </c>
      <c r="G20" s="17" t="s">
        <v>32</v>
      </c>
      <c r="H20" s="18">
        <v>384325</v>
      </c>
      <c r="I20" s="18">
        <v>384325</v>
      </c>
      <c r="J20" s="175">
        <f t="shared" ref="J20:J62" si="1">I20/H20</f>
        <v>1</v>
      </c>
      <c r="K20" s="172"/>
      <c r="M20" s="291"/>
      <c r="N20" s="291"/>
    </row>
    <row r="21" spans="1:14" s="12" customFormat="1" ht="15.6">
      <c r="A21" s="347"/>
      <c r="B21" s="321"/>
      <c r="C21" s="26" t="s">
        <v>33</v>
      </c>
      <c r="D21" s="171">
        <f>'[1]Касса на 01.04.'!E19</f>
        <v>0</v>
      </c>
      <c r="E21" s="27">
        <v>0</v>
      </c>
      <c r="F21" s="28">
        <v>0</v>
      </c>
      <c r="G21" s="17" t="s">
        <v>34</v>
      </c>
      <c r="H21" s="18">
        <v>1129664</v>
      </c>
      <c r="I21" s="18">
        <v>1129664</v>
      </c>
      <c r="J21" s="175">
        <f t="shared" si="1"/>
        <v>1</v>
      </c>
      <c r="K21" s="172"/>
    </row>
    <row r="22" spans="1:14" s="12" customFormat="1" ht="31.2">
      <c r="A22" s="347"/>
      <c r="B22" s="321"/>
      <c r="C22" s="29"/>
      <c r="D22" s="30"/>
      <c r="E22" s="176"/>
      <c r="F22" s="28"/>
      <c r="G22" s="17" t="s">
        <v>35</v>
      </c>
      <c r="H22" s="18">
        <v>400</v>
      </c>
      <c r="I22" s="18">
        <v>400</v>
      </c>
      <c r="J22" s="175">
        <v>1</v>
      </c>
      <c r="K22" s="172"/>
    </row>
    <row r="23" spans="1:14" s="12" customFormat="1" ht="31.2">
      <c r="A23" s="347"/>
      <c r="B23" s="321"/>
      <c r="C23" s="354"/>
      <c r="D23" s="353"/>
      <c r="E23" s="353"/>
      <c r="F23" s="343"/>
      <c r="G23" s="17" t="s">
        <v>36</v>
      </c>
      <c r="H23" s="18">
        <v>5000</v>
      </c>
      <c r="I23" s="18">
        <v>5000</v>
      </c>
      <c r="J23" s="175">
        <f t="shared" si="1"/>
        <v>1</v>
      </c>
      <c r="K23" s="172"/>
    </row>
    <row r="24" spans="1:14" s="12" customFormat="1" ht="78" customHeight="1">
      <c r="A24" s="347"/>
      <c r="B24" s="321"/>
      <c r="C24" s="355"/>
      <c r="D24" s="351"/>
      <c r="E24" s="351"/>
      <c r="F24" s="344"/>
      <c r="G24" s="17" t="s">
        <v>37</v>
      </c>
      <c r="H24" s="18">
        <v>1</v>
      </c>
      <c r="I24" s="18">
        <v>1</v>
      </c>
      <c r="J24" s="175">
        <f t="shared" si="1"/>
        <v>1</v>
      </c>
      <c r="K24" s="172"/>
    </row>
    <row r="25" spans="1:14" s="12" customFormat="1" ht="62.4">
      <c r="A25" s="347"/>
      <c r="B25" s="321"/>
      <c r="C25" s="355"/>
      <c r="D25" s="351"/>
      <c r="E25" s="351"/>
      <c r="F25" s="31"/>
      <c r="G25" s="17" t="s">
        <v>38</v>
      </c>
      <c r="H25" s="178">
        <v>181</v>
      </c>
      <c r="I25" s="18">
        <v>71</v>
      </c>
      <c r="J25" s="175">
        <f>I25/H25</f>
        <v>0.39226519337016574</v>
      </c>
      <c r="K25" s="172" t="s">
        <v>505</v>
      </c>
    </row>
    <row r="26" spans="1:14" s="12" customFormat="1" ht="62.4">
      <c r="A26" s="347"/>
      <c r="B26" s="321"/>
      <c r="C26" s="355"/>
      <c r="D26" s="351"/>
      <c r="E26" s="351"/>
      <c r="F26" s="31"/>
      <c r="G26" s="17" t="s">
        <v>39</v>
      </c>
      <c r="H26" s="18">
        <v>170</v>
      </c>
      <c r="I26" s="18">
        <v>13</v>
      </c>
      <c r="J26" s="175">
        <f>I26/H26</f>
        <v>7.6470588235294124E-2</v>
      </c>
      <c r="K26" s="172" t="s">
        <v>505</v>
      </c>
    </row>
    <row r="27" spans="1:14" s="12" customFormat="1" ht="98.4" customHeight="1">
      <c r="A27" s="347"/>
      <c r="B27" s="321"/>
      <c r="C27" s="355"/>
      <c r="D27" s="351"/>
      <c r="E27" s="351"/>
      <c r="F27" s="31"/>
      <c r="G27" s="17" t="s">
        <v>40</v>
      </c>
      <c r="H27" s="18">
        <v>2</v>
      </c>
      <c r="I27" s="18">
        <v>2</v>
      </c>
      <c r="J27" s="175">
        <v>1</v>
      </c>
      <c r="K27" s="172"/>
    </row>
    <row r="28" spans="1:14" s="12" customFormat="1" ht="31.2">
      <c r="A28" s="347"/>
      <c r="B28" s="321"/>
      <c r="C28" s="355"/>
      <c r="D28" s="351"/>
      <c r="E28" s="351"/>
      <c r="F28" s="31"/>
      <c r="G28" s="17" t="s">
        <v>41</v>
      </c>
      <c r="H28" s="18">
        <v>1</v>
      </c>
      <c r="I28" s="18">
        <v>1</v>
      </c>
      <c r="J28" s="175">
        <f t="shared" si="1"/>
        <v>1</v>
      </c>
      <c r="K28" s="172"/>
    </row>
    <row r="29" spans="1:14" s="12" customFormat="1" ht="31.2">
      <c r="A29" s="347"/>
      <c r="B29" s="321"/>
      <c r="C29" s="355"/>
      <c r="D29" s="351"/>
      <c r="E29" s="351"/>
      <c r="F29" s="31"/>
      <c r="G29" s="17" t="s">
        <v>42</v>
      </c>
      <c r="H29" s="18">
        <v>0</v>
      </c>
      <c r="I29" s="18">
        <v>0</v>
      </c>
      <c r="J29" s="175">
        <v>0</v>
      </c>
      <c r="K29" s="172"/>
    </row>
    <row r="30" spans="1:14" s="12" customFormat="1" ht="79.8" customHeight="1">
      <c r="A30" s="347"/>
      <c r="B30" s="321"/>
      <c r="C30" s="355"/>
      <c r="D30" s="351"/>
      <c r="E30" s="351"/>
      <c r="F30" s="31"/>
      <c r="G30" s="17" t="s">
        <v>43</v>
      </c>
      <c r="H30" s="18">
        <v>10</v>
      </c>
      <c r="I30" s="18">
        <v>8</v>
      </c>
      <c r="J30" s="175">
        <f>I30/H30</f>
        <v>0.8</v>
      </c>
      <c r="K30" s="172" t="s">
        <v>506</v>
      </c>
    </row>
    <row r="31" spans="1:14" s="12" customFormat="1" ht="31.2">
      <c r="A31" s="347"/>
      <c r="B31" s="321"/>
      <c r="C31" s="355"/>
      <c r="D31" s="351"/>
      <c r="E31" s="180"/>
      <c r="F31" s="31"/>
      <c r="G31" s="17" t="s">
        <v>44</v>
      </c>
      <c r="H31" s="18">
        <v>2</v>
      </c>
      <c r="I31" s="18">
        <v>2</v>
      </c>
      <c r="J31" s="175">
        <v>1</v>
      </c>
      <c r="K31" s="172"/>
    </row>
    <row r="32" spans="1:14" s="12" customFormat="1" ht="40.200000000000003" customHeight="1">
      <c r="A32" s="347"/>
      <c r="B32" s="321"/>
      <c r="C32" s="355"/>
      <c r="D32" s="181"/>
      <c r="E32" s="180"/>
      <c r="F32" s="31"/>
      <c r="G32" s="17" t="s">
        <v>510</v>
      </c>
      <c r="H32" s="18">
        <v>1</v>
      </c>
      <c r="I32" s="18">
        <v>1</v>
      </c>
      <c r="J32" s="175">
        <v>1</v>
      </c>
      <c r="K32" s="172"/>
    </row>
    <row r="33" spans="1:11" s="12" customFormat="1" ht="31.2">
      <c r="A33" s="347"/>
      <c r="B33" s="321"/>
      <c r="C33" s="355"/>
      <c r="D33" s="181"/>
      <c r="E33" s="180"/>
      <c r="F33" s="31"/>
      <c r="G33" s="17" t="s">
        <v>45</v>
      </c>
      <c r="H33" s="18">
        <v>10</v>
      </c>
      <c r="I33" s="18">
        <v>10</v>
      </c>
      <c r="J33" s="175">
        <v>1</v>
      </c>
      <c r="K33" s="172"/>
    </row>
    <row r="34" spans="1:11" s="12" customFormat="1" ht="46.8">
      <c r="A34" s="347"/>
      <c r="B34" s="321"/>
      <c r="C34" s="355"/>
      <c r="D34" s="181"/>
      <c r="E34" s="180"/>
      <c r="F34" s="31"/>
      <c r="G34" s="17" t="s">
        <v>507</v>
      </c>
      <c r="H34" s="18">
        <v>1</v>
      </c>
      <c r="I34" s="18">
        <v>1</v>
      </c>
      <c r="J34" s="175">
        <v>1</v>
      </c>
      <c r="K34" s="172"/>
    </row>
    <row r="35" spans="1:11" s="12" customFormat="1" ht="46.8">
      <c r="A35" s="347"/>
      <c r="B35" s="321"/>
      <c r="C35" s="355"/>
      <c r="D35" s="181"/>
      <c r="E35" s="180"/>
      <c r="F35" s="31"/>
      <c r="G35" s="182" t="s">
        <v>508</v>
      </c>
      <c r="H35" s="18">
        <v>1</v>
      </c>
      <c r="I35" s="18">
        <v>1</v>
      </c>
      <c r="J35" s="175">
        <v>1</v>
      </c>
      <c r="K35" s="172"/>
    </row>
    <row r="36" spans="1:11" s="12" customFormat="1" ht="29.4" customHeight="1">
      <c r="A36" s="347"/>
      <c r="B36" s="321"/>
      <c r="C36" s="355"/>
      <c r="D36" s="177"/>
      <c r="E36" s="180"/>
      <c r="F36" s="31"/>
      <c r="G36" s="336" t="s">
        <v>46</v>
      </c>
      <c r="H36" s="337"/>
      <c r="I36" s="337"/>
      <c r="J36" s="337"/>
      <c r="K36" s="338"/>
    </row>
    <row r="37" spans="1:11" s="12" customFormat="1" ht="78">
      <c r="A37" s="347"/>
      <c r="B37" s="321"/>
      <c r="C37" s="355"/>
      <c r="D37" s="177"/>
      <c r="E37" s="180"/>
      <c r="F37" s="31"/>
      <c r="G37" s="17" t="s">
        <v>47</v>
      </c>
      <c r="H37" s="18">
        <v>8</v>
      </c>
      <c r="I37" s="18">
        <v>8</v>
      </c>
      <c r="J37" s="175">
        <f>I37/H37</f>
        <v>1</v>
      </c>
      <c r="K37" s="172"/>
    </row>
    <row r="38" spans="1:11" s="12" customFormat="1" ht="46.8">
      <c r="A38" s="347"/>
      <c r="B38" s="321"/>
      <c r="C38" s="355"/>
      <c r="D38" s="177"/>
      <c r="E38" s="180"/>
      <c r="F38" s="31"/>
      <c r="G38" s="17" t="s">
        <v>48</v>
      </c>
      <c r="H38" s="178">
        <v>1589.41</v>
      </c>
      <c r="I38" s="178">
        <v>1589.41</v>
      </c>
      <c r="J38" s="175">
        <f t="shared" si="1"/>
        <v>1</v>
      </c>
      <c r="K38" s="172"/>
    </row>
    <row r="39" spans="1:11" s="12" customFormat="1" ht="46.8">
      <c r="A39" s="347"/>
      <c r="B39" s="321"/>
      <c r="C39" s="179"/>
      <c r="D39" s="351"/>
      <c r="E39" s="180"/>
      <c r="F39" s="31"/>
      <c r="G39" s="17" t="s">
        <v>49</v>
      </c>
      <c r="H39" s="18">
        <v>2</v>
      </c>
      <c r="I39" s="18">
        <v>2</v>
      </c>
      <c r="J39" s="175">
        <f t="shared" si="1"/>
        <v>1</v>
      </c>
      <c r="K39" s="172"/>
    </row>
    <row r="40" spans="1:11" s="12" customFormat="1" ht="39" customHeight="1">
      <c r="A40" s="347"/>
      <c r="B40" s="321"/>
      <c r="C40" s="179"/>
      <c r="D40" s="351"/>
      <c r="E40" s="180"/>
      <c r="F40" s="31"/>
      <c r="G40" s="17" t="s">
        <v>50</v>
      </c>
      <c r="H40" s="18">
        <v>0</v>
      </c>
      <c r="I40" s="18">
        <v>0</v>
      </c>
      <c r="J40" s="178">
        <v>0</v>
      </c>
      <c r="K40" s="172"/>
    </row>
    <row r="41" spans="1:11" s="12" customFormat="1" ht="34.200000000000003" customHeight="1">
      <c r="A41" s="347"/>
      <c r="B41" s="321"/>
      <c r="C41" s="179"/>
      <c r="D41" s="351"/>
      <c r="E41" s="180"/>
      <c r="F41" s="31"/>
      <c r="G41" s="336" t="s">
        <v>51</v>
      </c>
      <c r="H41" s="337"/>
      <c r="I41" s="337"/>
      <c r="J41" s="337"/>
      <c r="K41" s="338"/>
    </row>
    <row r="42" spans="1:11" s="12" customFormat="1" ht="46.8">
      <c r="A42" s="347"/>
      <c r="B42" s="321"/>
      <c r="C42" s="179"/>
      <c r="D42" s="351"/>
      <c r="E42" s="180"/>
      <c r="F42" s="31"/>
      <c r="G42" s="17" t="s">
        <v>52</v>
      </c>
      <c r="H42" s="18">
        <v>450</v>
      </c>
      <c r="I42" s="18">
        <v>450</v>
      </c>
      <c r="J42" s="175">
        <f t="shared" si="1"/>
        <v>1</v>
      </c>
      <c r="K42" s="172"/>
    </row>
    <row r="43" spans="1:11" s="12" customFormat="1" ht="54.6" customHeight="1">
      <c r="A43" s="347"/>
      <c r="B43" s="321"/>
      <c r="C43" s="179"/>
      <c r="D43" s="177"/>
      <c r="E43" s="180"/>
      <c r="F43" s="31"/>
      <c r="G43" s="17" t="s">
        <v>53</v>
      </c>
      <c r="H43" s="183">
        <v>187.3</v>
      </c>
      <c r="I43" s="32">
        <v>187.3</v>
      </c>
      <c r="J43" s="175">
        <f t="shared" si="1"/>
        <v>1</v>
      </c>
      <c r="K43" s="172"/>
    </row>
    <row r="44" spans="1:11" s="12" customFormat="1" ht="46.8">
      <c r="A44" s="347"/>
      <c r="B44" s="321"/>
      <c r="C44" s="179"/>
      <c r="D44" s="177"/>
      <c r="E44" s="180"/>
      <c r="F44" s="31"/>
      <c r="G44" s="17" t="s">
        <v>54</v>
      </c>
      <c r="H44" s="184">
        <v>5400</v>
      </c>
      <c r="I44" s="184">
        <v>5400</v>
      </c>
      <c r="J44" s="175">
        <f t="shared" si="1"/>
        <v>1</v>
      </c>
      <c r="K44" s="172"/>
    </row>
    <row r="45" spans="1:11" s="12" customFormat="1" ht="37.799999999999997" customHeight="1">
      <c r="A45" s="347"/>
      <c r="B45" s="321"/>
      <c r="C45" s="179"/>
      <c r="D45" s="177"/>
      <c r="E45" s="180"/>
      <c r="F45" s="31"/>
      <c r="G45" s="336" t="s">
        <v>55</v>
      </c>
      <c r="H45" s="337"/>
      <c r="I45" s="337"/>
      <c r="J45" s="337"/>
      <c r="K45" s="338"/>
    </row>
    <row r="46" spans="1:11" s="12" customFormat="1" ht="52.8" customHeight="1">
      <c r="A46" s="347"/>
      <c r="B46" s="321"/>
      <c r="C46" s="179"/>
      <c r="D46" s="177"/>
      <c r="E46" s="180"/>
      <c r="F46" s="31"/>
      <c r="G46" s="17" t="s">
        <v>56</v>
      </c>
      <c r="H46" s="18">
        <v>393112</v>
      </c>
      <c r="I46" s="18">
        <v>393112</v>
      </c>
      <c r="J46" s="175">
        <f t="shared" si="1"/>
        <v>1</v>
      </c>
      <c r="K46" s="172"/>
    </row>
    <row r="47" spans="1:11" s="12" customFormat="1" ht="31.2">
      <c r="A47" s="347"/>
      <c r="B47" s="321"/>
      <c r="C47" s="179"/>
      <c r="D47" s="177"/>
      <c r="E47" s="180"/>
      <c r="F47" s="31"/>
      <c r="G47" s="17" t="s">
        <v>57</v>
      </c>
      <c r="H47" s="172">
        <v>100</v>
      </c>
      <c r="I47" s="185">
        <v>100</v>
      </c>
      <c r="J47" s="175">
        <f t="shared" si="1"/>
        <v>1</v>
      </c>
      <c r="K47" s="172"/>
    </row>
    <row r="48" spans="1:11" s="12" customFormat="1" ht="46.8">
      <c r="A48" s="347"/>
      <c r="B48" s="321"/>
      <c r="C48" s="179"/>
      <c r="D48" s="177"/>
      <c r="E48" s="180"/>
      <c r="F48" s="31"/>
      <c r="G48" s="17" t="s">
        <v>58</v>
      </c>
      <c r="H48" s="172">
        <v>100</v>
      </c>
      <c r="I48" s="185">
        <v>100</v>
      </c>
      <c r="J48" s="175">
        <f t="shared" si="1"/>
        <v>1</v>
      </c>
      <c r="K48" s="172"/>
    </row>
    <row r="49" spans="1:11" s="12" customFormat="1" ht="31.2">
      <c r="A49" s="347"/>
      <c r="B49" s="321"/>
      <c r="C49" s="179"/>
      <c r="D49" s="177"/>
      <c r="E49" s="180"/>
      <c r="F49" s="31"/>
      <c r="G49" s="17" t="s">
        <v>59</v>
      </c>
      <c r="H49" s="172">
        <v>100</v>
      </c>
      <c r="I49" s="185">
        <v>100</v>
      </c>
      <c r="J49" s="175">
        <f t="shared" si="1"/>
        <v>1</v>
      </c>
      <c r="K49" s="172"/>
    </row>
    <row r="50" spans="1:11" s="12" customFormat="1" ht="46.8">
      <c r="A50" s="347"/>
      <c r="B50" s="321"/>
      <c r="C50" s="179"/>
      <c r="D50" s="177"/>
      <c r="E50" s="180"/>
      <c r="F50" s="31"/>
      <c r="G50" s="17" t="s">
        <v>60</v>
      </c>
      <c r="H50" s="172">
        <v>100</v>
      </c>
      <c r="I50" s="185">
        <v>100</v>
      </c>
      <c r="J50" s="175">
        <f t="shared" si="1"/>
        <v>1</v>
      </c>
      <c r="K50" s="172"/>
    </row>
    <row r="51" spans="1:11" s="12" customFormat="1" ht="46.8">
      <c r="A51" s="347"/>
      <c r="B51" s="321"/>
      <c r="C51" s="179"/>
      <c r="D51" s="177"/>
      <c r="E51" s="180"/>
      <c r="F51" s="31"/>
      <c r="G51" s="17" t="s">
        <v>61</v>
      </c>
      <c r="H51" s="172">
        <v>100</v>
      </c>
      <c r="I51" s="185">
        <v>100</v>
      </c>
      <c r="J51" s="175">
        <f t="shared" si="1"/>
        <v>1</v>
      </c>
      <c r="K51" s="172"/>
    </row>
    <row r="52" spans="1:11" s="12" customFormat="1" ht="46.8">
      <c r="A52" s="347"/>
      <c r="B52" s="321"/>
      <c r="C52" s="179"/>
      <c r="D52" s="177"/>
      <c r="E52" s="180"/>
      <c r="F52" s="31"/>
      <c r="G52" s="17" t="s">
        <v>62</v>
      </c>
      <c r="H52" s="172">
        <v>100</v>
      </c>
      <c r="I52" s="185">
        <v>100</v>
      </c>
      <c r="J52" s="175">
        <f t="shared" si="1"/>
        <v>1</v>
      </c>
      <c r="K52" s="172"/>
    </row>
    <row r="53" spans="1:11" s="12" customFormat="1" ht="46.8">
      <c r="A53" s="347"/>
      <c r="B53" s="321"/>
      <c r="C53" s="179"/>
      <c r="D53" s="177"/>
      <c r="E53" s="180"/>
      <c r="F53" s="31"/>
      <c r="G53" s="17" t="s">
        <v>63</v>
      </c>
      <c r="H53" s="18">
        <v>1380</v>
      </c>
      <c r="I53" s="185">
        <v>1380</v>
      </c>
      <c r="J53" s="175">
        <f t="shared" si="1"/>
        <v>1</v>
      </c>
      <c r="K53" s="172"/>
    </row>
    <row r="54" spans="1:11" s="12" customFormat="1" ht="31.2">
      <c r="A54" s="347"/>
      <c r="B54" s="321"/>
      <c r="C54" s="179"/>
      <c r="D54" s="177"/>
      <c r="E54" s="180"/>
      <c r="F54" s="31"/>
      <c r="G54" s="17" t="s">
        <v>64</v>
      </c>
      <c r="H54" s="186">
        <v>75</v>
      </c>
      <c r="I54" s="185">
        <v>75</v>
      </c>
      <c r="J54" s="175">
        <f t="shared" si="1"/>
        <v>1</v>
      </c>
      <c r="K54" s="172"/>
    </row>
    <row r="55" spans="1:11" s="12" customFormat="1" ht="31.2">
      <c r="A55" s="347"/>
      <c r="B55" s="321"/>
      <c r="C55" s="179"/>
      <c r="D55" s="177"/>
      <c r="E55" s="180"/>
      <c r="F55" s="31"/>
      <c r="G55" s="17" t="s">
        <v>65</v>
      </c>
      <c r="H55" s="18">
        <v>1</v>
      </c>
      <c r="I55" s="185">
        <v>1</v>
      </c>
      <c r="J55" s="175">
        <v>1</v>
      </c>
      <c r="K55" s="172"/>
    </row>
    <row r="56" spans="1:11" s="12" customFormat="1" ht="45.6" customHeight="1">
      <c r="A56" s="347"/>
      <c r="B56" s="321"/>
      <c r="C56" s="179"/>
      <c r="D56" s="177"/>
      <c r="E56" s="180"/>
      <c r="F56" s="31"/>
      <c r="G56" s="336" t="s">
        <v>66</v>
      </c>
      <c r="H56" s="337"/>
      <c r="I56" s="337"/>
      <c r="J56" s="337"/>
      <c r="K56" s="338"/>
    </row>
    <row r="57" spans="1:11" s="12" customFormat="1" ht="62.4">
      <c r="A57" s="347"/>
      <c r="B57" s="321"/>
      <c r="C57" s="179"/>
      <c r="D57" s="351"/>
      <c r="E57" s="180"/>
      <c r="F57" s="31"/>
      <c r="G57" s="17" t="s">
        <v>67</v>
      </c>
      <c r="H57" s="18">
        <v>40</v>
      </c>
      <c r="I57" s="299">
        <v>53</v>
      </c>
      <c r="J57" s="175">
        <f>I57/H57</f>
        <v>1.325</v>
      </c>
      <c r="K57" s="172"/>
    </row>
    <row r="58" spans="1:11" s="12" customFormat="1" ht="46.8">
      <c r="A58" s="347"/>
      <c r="B58" s="321"/>
      <c r="C58" s="179"/>
      <c r="D58" s="351"/>
      <c r="E58" s="180"/>
      <c r="F58" s="31"/>
      <c r="G58" s="17" t="s">
        <v>68</v>
      </c>
      <c r="H58" s="172">
        <v>20</v>
      </c>
      <c r="I58" s="172">
        <v>20</v>
      </c>
      <c r="J58" s="175">
        <v>1</v>
      </c>
      <c r="K58" s="172"/>
    </row>
    <row r="59" spans="1:11" s="12" customFormat="1" ht="88.8" customHeight="1">
      <c r="A59" s="347"/>
      <c r="B59" s="321"/>
      <c r="C59" s="179"/>
      <c r="D59" s="351"/>
      <c r="E59" s="180"/>
      <c r="F59" s="31"/>
      <c r="G59" s="17" t="s">
        <v>69</v>
      </c>
      <c r="H59" s="18">
        <v>1360</v>
      </c>
      <c r="I59" s="18">
        <v>1434</v>
      </c>
      <c r="J59" s="33">
        <f>I59/H59</f>
        <v>1.0544117647058824</v>
      </c>
      <c r="K59" s="172" t="s">
        <v>509</v>
      </c>
    </row>
    <row r="60" spans="1:11" s="12" customFormat="1" ht="31.2">
      <c r="A60" s="159"/>
      <c r="B60" s="321"/>
      <c r="C60" s="179"/>
      <c r="D60" s="351"/>
      <c r="E60" s="180"/>
      <c r="F60" s="31"/>
      <c r="G60" s="17" t="s">
        <v>70</v>
      </c>
      <c r="H60" s="18">
        <v>1</v>
      </c>
      <c r="I60" s="18">
        <v>1</v>
      </c>
      <c r="J60" s="33">
        <v>1</v>
      </c>
      <c r="K60" s="172"/>
    </row>
    <row r="61" spans="1:11" s="12" customFormat="1" ht="15.6">
      <c r="A61" s="159"/>
      <c r="B61" s="321"/>
      <c r="C61" s="179"/>
      <c r="D61" s="351"/>
      <c r="E61" s="180"/>
      <c r="F61" s="31"/>
      <c r="G61" s="34" t="s">
        <v>71</v>
      </c>
      <c r="H61" s="18"/>
      <c r="I61" s="18"/>
      <c r="J61" s="33"/>
      <c r="K61" s="172"/>
    </row>
    <row r="62" spans="1:11" s="12" customFormat="1" ht="31.2">
      <c r="A62" s="159"/>
      <c r="B62" s="322"/>
      <c r="C62" s="187"/>
      <c r="D62" s="352"/>
      <c r="E62" s="188"/>
      <c r="F62" s="189"/>
      <c r="G62" s="17" t="s">
        <v>72</v>
      </c>
      <c r="H62" s="18">
        <v>2</v>
      </c>
      <c r="I62" s="18">
        <v>2</v>
      </c>
      <c r="J62" s="175">
        <f t="shared" si="1"/>
        <v>1</v>
      </c>
      <c r="K62" s="172"/>
    </row>
    <row r="63" spans="1:11" s="12" customFormat="1" ht="15.6">
      <c r="A63" s="20"/>
      <c r="B63" s="345" t="s">
        <v>26</v>
      </c>
      <c r="C63" s="345"/>
      <c r="D63" s="21">
        <f>SUM(D18:D22)</f>
        <v>107597.19</v>
      </c>
      <c r="E63" s="22">
        <f>SUM(E18:E20)</f>
        <v>106981.35500000001</v>
      </c>
      <c r="F63" s="23">
        <f>E63/D63</f>
        <v>0.99427647692286392</v>
      </c>
      <c r="G63" s="24"/>
      <c r="H63" s="35"/>
      <c r="I63" s="20"/>
      <c r="J63" s="20"/>
      <c r="K63" s="25"/>
    </row>
    <row r="64" spans="1:11" s="12" customFormat="1" ht="15.6" customHeight="1">
      <c r="A64" s="346">
        <v>3</v>
      </c>
      <c r="B64" s="369" t="s">
        <v>73</v>
      </c>
      <c r="C64" s="349" t="s">
        <v>18</v>
      </c>
      <c r="D64" s="356">
        <v>75213.25</v>
      </c>
      <c r="E64" s="357">
        <v>74120.62</v>
      </c>
      <c r="F64" s="339">
        <f>E64/D64</f>
        <v>0.98547290537239107</v>
      </c>
      <c r="G64" s="190" t="s">
        <v>74</v>
      </c>
      <c r="H64" s="35"/>
      <c r="I64" s="20"/>
      <c r="J64" s="20"/>
      <c r="K64" s="303" t="s">
        <v>438</v>
      </c>
    </row>
    <row r="65" spans="1:11" s="12" customFormat="1" ht="373.2" customHeight="1">
      <c r="A65" s="347"/>
      <c r="B65" s="370"/>
      <c r="C65" s="350"/>
      <c r="D65" s="356"/>
      <c r="E65" s="358"/>
      <c r="F65" s="332"/>
      <c r="G65" s="19" t="s">
        <v>75</v>
      </c>
      <c r="H65" s="185">
        <v>4</v>
      </c>
      <c r="I65" s="185">
        <v>4</v>
      </c>
      <c r="J65" s="175">
        <v>1</v>
      </c>
      <c r="K65" s="304"/>
    </row>
    <row r="66" spans="1:11" s="12" customFormat="1" ht="39.6" customHeight="1">
      <c r="A66" s="347"/>
      <c r="B66" s="370"/>
      <c r="C66" s="169" t="s">
        <v>76</v>
      </c>
      <c r="D66" s="171">
        <v>230864.52</v>
      </c>
      <c r="E66" s="154">
        <v>213769.78</v>
      </c>
      <c r="F66" s="164">
        <f>E66/D66</f>
        <v>0.92595336866834288</v>
      </c>
      <c r="G66" s="19" t="s">
        <v>77</v>
      </c>
      <c r="H66" s="191">
        <v>7.2279999999999998</v>
      </c>
      <c r="I66" s="178">
        <v>7.2279999999999998</v>
      </c>
      <c r="J66" s="175">
        <f t="shared" ref="J66:J71" si="2">I66/H66</f>
        <v>1</v>
      </c>
      <c r="K66" s="192"/>
    </row>
    <row r="67" spans="1:11" s="12" customFormat="1" ht="31.2">
      <c r="A67" s="347"/>
      <c r="B67" s="370"/>
      <c r="C67" s="361"/>
      <c r="D67" s="364"/>
      <c r="E67" s="365"/>
      <c r="F67" s="343"/>
      <c r="G67" s="193" t="s">
        <v>78</v>
      </c>
      <c r="H67" s="191">
        <v>3125.4</v>
      </c>
      <c r="I67" s="178">
        <v>3125.4</v>
      </c>
      <c r="J67" s="175">
        <v>1</v>
      </c>
      <c r="K67" s="194"/>
    </row>
    <row r="68" spans="1:11" s="12" customFormat="1" ht="31.2">
      <c r="A68" s="347"/>
      <c r="B68" s="370"/>
      <c r="C68" s="362"/>
      <c r="D68" s="364"/>
      <c r="E68" s="366"/>
      <c r="F68" s="344"/>
      <c r="G68" s="17" t="s">
        <v>79</v>
      </c>
      <c r="H68" s="191" t="s">
        <v>439</v>
      </c>
      <c r="I68" s="178">
        <v>3855</v>
      </c>
      <c r="J68" s="175">
        <f t="shared" si="2"/>
        <v>1</v>
      </c>
      <c r="K68" s="19"/>
    </row>
    <row r="69" spans="1:11" s="12" customFormat="1" ht="31.2">
      <c r="A69" s="347"/>
      <c r="B69" s="370"/>
      <c r="C69" s="362"/>
      <c r="D69" s="364"/>
      <c r="E69" s="366"/>
      <c r="F69" s="344"/>
      <c r="G69" s="17" t="s">
        <v>80</v>
      </c>
      <c r="H69" s="191" t="s">
        <v>547</v>
      </c>
      <c r="I69" s="178">
        <v>4845.3999999999996</v>
      </c>
      <c r="J69" s="175">
        <f t="shared" si="2"/>
        <v>1</v>
      </c>
      <c r="K69" s="19"/>
    </row>
    <row r="70" spans="1:11" s="12" customFormat="1" ht="31.2">
      <c r="A70" s="159"/>
      <c r="B70" s="370"/>
      <c r="C70" s="362"/>
      <c r="D70" s="364"/>
      <c r="E70" s="366"/>
      <c r="F70" s="344"/>
      <c r="G70" s="17" t="s">
        <v>81</v>
      </c>
      <c r="H70" s="191">
        <v>9</v>
      </c>
      <c r="I70" s="178">
        <v>9</v>
      </c>
      <c r="J70" s="175">
        <f t="shared" si="2"/>
        <v>1</v>
      </c>
      <c r="K70" s="172"/>
    </row>
    <row r="71" spans="1:11" s="12" customFormat="1" ht="46.8">
      <c r="A71" s="159"/>
      <c r="B71" s="371"/>
      <c r="C71" s="363"/>
      <c r="D71" s="364"/>
      <c r="E71" s="367"/>
      <c r="F71" s="368"/>
      <c r="G71" s="17" t="s">
        <v>82</v>
      </c>
      <c r="H71" s="191" t="s">
        <v>83</v>
      </c>
      <c r="I71" s="178">
        <v>196.13499999999999</v>
      </c>
      <c r="J71" s="175">
        <f t="shared" si="2"/>
        <v>1</v>
      </c>
      <c r="K71" s="172"/>
    </row>
    <row r="72" spans="1:11" s="12" customFormat="1" ht="15.6">
      <c r="A72" s="20"/>
      <c r="B72" s="345" t="s">
        <v>26</v>
      </c>
      <c r="C72" s="345"/>
      <c r="D72" s="21">
        <f>D64+D66</f>
        <v>306077.77</v>
      </c>
      <c r="E72" s="22">
        <f>E64+E66</f>
        <v>287890.40000000002</v>
      </c>
      <c r="F72" s="23">
        <f>E72/D72</f>
        <v>0.94057925212928728</v>
      </c>
      <c r="G72" s="24"/>
      <c r="H72" s="20"/>
      <c r="I72" s="20"/>
      <c r="J72" s="36"/>
      <c r="K72" s="25"/>
    </row>
    <row r="73" spans="1:11" s="12" customFormat="1" ht="15.6">
      <c r="A73" s="346">
        <v>4</v>
      </c>
      <c r="B73" s="348" t="s">
        <v>84</v>
      </c>
      <c r="C73" s="359" t="s">
        <v>18</v>
      </c>
      <c r="D73" s="326">
        <v>20066.189999999999</v>
      </c>
      <c r="E73" s="326">
        <v>20066.189999999999</v>
      </c>
      <c r="F73" s="339">
        <v>1</v>
      </c>
      <c r="G73" s="34" t="s">
        <v>74</v>
      </c>
      <c r="H73" s="37"/>
      <c r="I73" s="195"/>
      <c r="J73" s="196"/>
      <c r="K73" s="172"/>
    </row>
    <row r="74" spans="1:11" s="12" customFormat="1" ht="85.8" customHeight="1">
      <c r="A74" s="347"/>
      <c r="B74" s="321"/>
      <c r="C74" s="324"/>
      <c r="D74" s="327"/>
      <c r="E74" s="327"/>
      <c r="F74" s="331"/>
      <c r="G74" s="17" t="s">
        <v>85</v>
      </c>
      <c r="H74" s="172">
        <v>101</v>
      </c>
      <c r="I74" s="172">
        <v>67.5</v>
      </c>
      <c r="J74" s="197">
        <f>H74/I74</f>
        <v>1.4962962962962962</v>
      </c>
      <c r="K74" s="19" t="s">
        <v>86</v>
      </c>
    </row>
    <row r="75" spans="1:11" s="12" customFormat="1" ht="46.8">
      <c r="A75" s="347"/>
      <c r="B75" s="321"/>
      <c r="C75" s="324"/>
      <c r="D75" s="327"/>
      <c r="E75" s="327"/>
      <c r="F75" s="331"/>
      <c r="G75" s="17" t="s">
        <v>87</v>
      </c>
      <c r="H75" s="172">
        <v>1</v>
      </c>
      <c r="I75" s="172">
        <v>1</v>
      </c>
      <c r="J75" s="175">
        <f>I75/H75</f>
        <v>1</v>
      </c>
      <c r="K75" s="19"/>
    </row>
    <row r="76" spans="1:11" s="12" customFormat="1" ht="15.6">
      <c r="A76" s="347"/>
      <c r="B76" s="321"/>
      <c r="C76" s="324"/>
      <c r="D76" s="327"/>
      <c r="E76" s="327"/>
      <c r="F76" s="331"/>
      <c r="G76" s="34" t="s">
        <v>88</v>
      </c>
      <c r="H76" s="172"/>
      <c r="I76" s="172"/>
      <c r="J76" s="175"/>
      <c r="K76" s="19"/>
    </row>
    <row r="77" spans="1:11" s="12" customFormat="1" ht="31.2">
      <c r="A77" s="347"/>
      <c r="B77" s="321"/>
      <c r="C77" s="324"/>
      <c r="D77" s="327"/>
      <c r="E77" s="327"/>
      <c r="F77" s="331"/>
      <c r="G77" s="17" t="s">
        <v>89</v>
      </c>
      <c r="H77" s="172">
        <v>0</v>
      </c>
      <c r="I77" s="172">
        <v>0</v>
      </c>
      <c r="J77" s="175">
        <v>1</v>
      </c>
      <c r="K77" s="19"/>
    </row>
    <row r="78" spans="1:11" s="12" customFormat="1" ht="15.6">
      <c r="A78" s="347"/>
      <c r="B78" s="321"/>
      <c r="C78" s="324"/>
      <c r="D78" s="327"/>
      <c r="E78" s="327"/>
      <c r="F78" s="331"/>
      <c r="G78" s="17" t="s">
        <v>90</v>
      </c>
      <c r="H78" s="25"/>
      <c r="I78" s="172"/>
      <c r="J78" s="175"/>
      <c r="K78" s="19"/>
    </row>
    <row r="79" spans="1:11" s="12" customFormat="1" ht="91.8" customHeight="1">
      <c r="A79" s="347"/>
      <c r="B79" s="321"/>
      <c r="C79" s="325"/>
      <c r="D79" s="328"/>
      <c r="E79" s="328"/>
      <c r="F79" s="332"/>
      <c r="G79" s="17" t="s">
        <v>91</v>
      </c>
      <c r="H79" s="172">
        <v>10</v>
      </c>
      <c r="I79" s="172">
        <v>8</v>
      </c>
      <c r="J79" s="175">
        <f>H79/I79</f>
        <v>1.25</v>
      </c>
      <c r="K79" s="19" t="s">
        <v>86</v>
      </c>
    </row>
    <row r="80" spans="1:11" s="12" customFormat="1" ht="46.2" customHeight="1">
      <c r="A80" s="347"/>
      <c r="B80" s="321"/>
      <c r="C80" s="198" t="s">
        <v>76</v>
      </c>
      <c r="D80" s="171">
        <v>4242.5140000000001</v>
      </c>
      <c r="E80" s="171">
        <v>2470.4699999999998</v>
      </c>
      <c r="F80" s="28">
        <f>E80/D80</f>
        <v>0.58231275135450344</v>
      </c>
      <c r="G80" s="17" t="s">
        <v>92</v>
      </c>
      <c r="H80" s="172">
        <v>6</v>
      </c>
      <c r="I80" s="172">
        <v>8</v>
      </c>
      <c r="J80" s="175">
        <f>H80/I80</f>
        <v>0.75</v>
      </c>
      <c r="K80" s="19" t="s">
        <v>93</v>
      </c>
    </row>
    <row r="81" spans="1:11" s="12" customFormat="1" ht="15.6">
      <c r="A81" s="347"/>
      <c r="B81" s="321"/>
      <c r="C81" s="359"/>
      <c r="D81" s="326"/>
      <c r="E81" s="326"/>
      <c r="F81" s="339"/>
      <c r="G81" s="34" t="s">
        <v>94</v>
      </c>
      <c r="H81" s="172"/>
      <c r="I81" s="172"/>
      <c r="J81" s="175"/>
      <c r="K81" s="19"/>
    </row>
    <row r="82" spans="1:11" s="12" customFormat="1" ht="46.8">
      <c r="A82" s="347"/>
      <c r="B82" s="321"/>
      <c r="C82" s="360"/>
      <c r="D82" s="327"/>
      <c r="E82" s="327"/>
      <c r="F82" s="331"/>
      <c r="G82" s="17" t="s">
        <v>95</v>
      </c>
      <c r="H82" s="172">
        <v>0</v>
      </c>
      <c r="I82" s="172">
        <v>0</v>
      </c>
      <c r="J82" s="175">
        <v>1</v>
      </c>
      <c r="K82" s="172"/>
    </row>
    <row r="83" spans="1:11" s="12" customFormat="1" ht="31.2">
      <c r="A83" s="347"/>
      <c r="B83" s="321"/>
      <c r="C83" s="360"/>
      <c r="D83" s="327"/>
      <c r="E83" s="327"/>
      <c r="F83" s="331"/>
      <c r="G83" s="17" t="s">
        <v>96</v>
      </c>
      <c r="H83" s="172">
        <v>28</v>
      </c>
      <c r="I83" s="172">
        <v>28</v>
      </c>
      <c r="J83" s="175">
        <v>1</v>
      </c>
      <c r="K83" s="172"/>
    </row>
    <row r="84" spans="1:11" s="12" customFormat="1" ht="78">
      <c r="A84" s="347"/>
      <c r="B84" s="321"/>
      <c r="C84" s="360"/>
      <c r="D84" s="327"/>
      <c r="E84" s="327"/>
      <c r="F84" s="331"/>
      <c r="G84" s="17" t="s">
        <v>97</v>
      </c>
      <c r="H84" s="172">
        <v>35</v>
      </c>
      <c r="I84" s="172">
        <v>48</v>
      </c>
      <c r="J84" s="175">
        <f>I84/H84</f>
        <v>1.3714285714285714</v>
      </c>
      <c r="K84" s="172"/>
    </row>
    <row r="85" spans="1:11" s="12" customFormat="1" ht="62.4">
      <c r="A85" s="347"/>
      <c r="B85" s="321"/>
      <c r="C85" s="360"/>
      <c r="D85" s="327"/>
      <c r="E85" s="327"/>
      <c r="F85" s="331"/>
      <c r="G85" s="17" t="s">
        <v>98</v>
      </c>
      <c r="H85" s="172">
        <v>2</v>
      </c>
      <c r="I85" s="172">
        <v>2</v>
      </c>
      <c r="J85" s="175">
        <f>I85/H85</f>
        <v>1</v>
      </c>
      <c r="K85" s="172"/>
    </row>
    <row r="86" spans="1:11" s="12" customFormat="1" ht="15.6">
      <c r="A86" s="347"/>
      <c r="B86" s="321"/>
      <c r="C86" s="360"/>
      <c r="D86" s="327"/>
      <c r="E86" s="327"/>
      <c r="F86" s="331"/>
      <c r="G86" s="34" t="s">
        <v>99</v>
      </c>
      <c r="H86" s="172"/>
      <c r="I86" s="172"/>
      <c r="J86" s="175"/>
      <c r="K86" s="172"/>
    </row>
    <row r="87" spans="1:11" s="12" customFormat="1" ht="46.8">
      <c r="A87" s="347"/>
      <c r="B87" s="321"/>
      <c r="C87" s="360"/>
      <c r="D87" s="327"/>
      <c r="E87" s="327"/>
      <c r="F87" s="331"/>
      <c r="G87" s="17" t="s">
        <v>100</v>
      </c>
      <c r="H87" s="172">
        <v>195</v>
      </c>
      <c r="I87" s="172">
        <v>185</v>
      </c>
      <c r="J87" s="33">
        <f>H87/I87</f>
        <v>1.0540540540540539</v>
      </c>
      <c r="K87" s="297" t="s">
        <v>548</v>
      </c>
    </row>
    <row r="88" spans="1:11" s="12" customFormat="1" ht="31.2">
      <c r="A88" s="347"/>
      <c r="B88" s="321"/>
      <c r="C88" s="360"/>
      <c r="D88" s="327"/>
      <c r="E88" s="327"/>
      <c r="F88" s="331"/>
      <c r="G88" s="17" t="s">
        <v>101</v>
      </c>
      <c r="H88" s="172">
        <v>435</v>
      </c>
      <c r="I88" s="172">
        <v>440</v>
      </c>
      <c r="J88" s="33">
        <f>I88/H88</f>
        <v>1.0114942528735633</v>
      </c>
      <c r="K88" s="172"/>
    </row>
    <row r="89" spans="1:11" s="12" customFormat="1" ht="31.2">
      <c r="A89" s="347"/>
      <c r="B89" s="321"/>
      <c r="C89" s="360"/>
      <c r="D89" s="327"/>
      <c r="E89" s="327"/>
      <c r="F89" s="331"/>
      <c r="G89" s="199" t="s">
        <v>102</v>
      </c>
      <c r="H89" s="172">
        <v>5450</v>
      </c>
      <c r="I89" s="172">
        <v>5600</v>
      </c>
      <c r="J89" s="33">
        <f>I89/H89</f>
        <v>1.0275229357798166</v>
      </c>
      <c r="K89" s="172"/>
    </row>
    <row r="90" spans="1:11" s="12" customFormat="1" ht="15.6">
      <c r="A90" s="347"/>
      <c r="B90" s="321"/>
      <c r="C90" s="360"/>
      <c r="D90" s="327"/>
      <c r="E90" s="327"/>
      <c r="F90" s="331"/>
      <c r="G90" s="200" t="s">
        <v>71</v>
      </c>
      <c r="H90" s="25"/>
      <c r="I90" s="172"/>
      <c r="J90" s="33"/>
      <c r="K90" s="172"/>
    </row>
    <row r="91" spans="1:11" s="12" customFormat="1" ht="62.4">
      <c r="A91" s="347"/>
      <c r="B91" s="321"/>
      <c r="C91" s="360"/>
      <c r="D91" s="327"/>
      <c r="E91" s="327"/>
      <c r="F91" s="331"/>
      <c r="G91" s="199" t="s">
        <v>103</v>
      </c>
      <c r="H91" s="172">
        <v>100</v>
      </c>
      <c r="I91" s="172">
        <v>100</v>
      </c>
      <c r="J91" s="33">
        <f>I91/H91</f>
        <v>1</v>
      </c>
      <c r="K91" s="172"/>
    </row>
    <row r="92" spans="1:11" s="12" customFormat="1" ht="78">
      <c r="A92" s="347"/>
      <c r="B92" s="321"/>
      <c r="C92" s="360"/>
      <c r="D92" s="327"/>
      <c r="E92" s="327"/>
      <c r="F92" s="331"/>
      <c r="G92" s="199" t="s">
        <v>104</v>
      </c>
      <c r="H92" s="172">
        <v>100</v>
      </c>
      <c r="I92" s="172">
        <v>100</v>
      </c>
      <c r="J92" s="33">
        <f>I92/H92</f>
        <v>1</v>
      </c>
      <c r="K92" s="172"/>
    </row>
    <row r="93" spans="1:11" s="12" customFormat="1" ht="62.4">
      <c r="A93" s="347"/>
      <c r="B93" s="321"/>
      <c r="C93" s="360"/>
      <c r="D93" s="327"/>
      <c r="E93" s="327"/>
      <c r="F93" s="331"/>
      <c r="G93" s="199" t="s">
        <v>105</v>
      </c>
      <c r="H93" s="172">
        <v>10</v>
      </c>
      <c r="I93" s="172">
        <v>10</v>
      </c>
      <c r="J93" s="33">
        <f>I93/H93</f>
        <v>1</v>
      </c>
      <c r="K93" s="172"/>
    </row>
    <row r="94" spans="1:11" s="12" customFormat="1" ht="83.4" customHeight="1">
      <c r="A94" s="347"/>
      <c r="B94" s="321"/>
      <c r="C94" s="360"/>
      <c r="D94" s="327"/>
      <c r="E94" s="327"/>
      <c r="F94" s="331"/>
      <c r="G94" s="199" t="s">
        <v>106</v>
      </c>
      <c r="H94" s="172">
        <v>0</v>
      </c>
      <c r="I94" s="172">
        <v>16</v>
      </c>
      <c r="J94" s="33">
        <v>0</v>
      </c>
      <c r="K94" s="172" t="s">
        <v>107</v>
      </c>
    </row>
    <row r="95" spans="1:11" s="12" customFormat="1" ht="31.2">
      <c r="A95" s="347"/>
      <c r="B95" s="321"/>
      <c r="C95" s="360"/>
      <c r="D95" s="327"/>
      <c r="E95" s="327"/>
      <c r="F95" s="331"/>
      <c r="G95" s="199" t="s">
        <v>108</v>
      </c>
      <c r="H95" s="172">
        <v>12</v>
      </c>
      <c r="I95" s="172">
        <v>12</v>
      </c>
      <c r="J95" s="33">
        <f>I95/H95</f>
        <v>1</v>
      </c>
      <c r="K95" s="172"/>
    </row>
    <row r="96" spans="1:11" s="12" customFormat="1" ht="93.6">
      <c r="A96" s="347"/>
      <c r="B96" s="321"/>
      <c r="C96" s="360"/>
      <c r="D96" s="327"/>
      <c r="E96" s="327"/>
      <c r="F96" s="331"/>
      <c r="G96" s="199" t="s">
        <v>109</v>
      </c>
      <c r="H96" s="172">
        <v>5</v>
      </c>
      <c r="I96" s="172">
        <v>5</v>
      </c>
      <c r="J96" s="33">
        <f>I96/H96</f>
        <v>1</v>
      </c>
      <c r="K96" s="172"/>
    </row>
    <row r="97" spans="1:11" s="12" customFormat="1" ht="93.6">
      <c r="A97" s="347"/>
      <c r="B97" s="321"/>
      <c r="C97" s="360"/>
      <c r="D97" s="327"/>
      <c r="E97" s="327"/>
      <c r="F97" s="331"/>
      <c r="G97" s="199" t="s">
        <v>110</v>
      </c>
      <c r="H97" s="172">
        <v>5</v>
      </c>
      <c r="I97" s="172">
        <v>5</v>
      </c>
      <c r="J97" s="33">
        <v>1</v>
      </c>
      <c r="K97" s="172"/>
    </row>
    <row r="98" spans="1:11" s="12" customFormat="1" ht="62.4">
      <c r="A98" s="347"/>
      <c r="B98" s="321"/>
      <c r="C98" s="360"/>
      <c r="D98" s="327"/>
      <c r="E98" s="327"/>
      <c r="F98" s="331"/>
      <c r="G98" s="199" t="s">
        <v>111</v>
      </c>
      <c r="H98" s="172">
        <v>5</v>
      </c>
      <c r="I98" s="172">
        <v>5</v>
      </c>
      <c r="J98" s="33">
        <f>I98/H98</f>
        <v>1</v>
      </c>
      <c r="K98" s="172"/>
    </row>
    <row r="99" spans="1:11" s="12" customFormat="1" ht="15.6">
      <c r="A99" s="347"/>
      <c r="B99" s="321"/>
      <c r="C99" s="360"/>
      <c r="D99" s="327"/>
      <c r="E99" s="327"/>
      <c r="F99" s="331"/>
      <c r="G99" s="200" t="s">
        <v>112</v>
      </c>
      <c r="H99" s="25"/>
      <c r="I99" s="172"/>
      <c r="J99" s="33"/>
      <c r="K99" s="172"/>
    </row>
    <row r="100" spans="1:11" s="12" customFormat="1" ht="46.8">
      <c r="A100" s="347"/>
      <c r="B100" s="321"/>
      <c r="C100" s="360"/>
      <c r="D100" s="327"/>
      <c r="E100" s="327"/>
      <c r="F100" s="331"/>
      <c r="G100" s="199" t="s">
        <v>113</v>
      </c>
      <c r="H100" s="172">
        <v>18</v>
      </c>
      <c r="I100" s="172">
        <v>18</v>
      </c>
      <c r="J100" s="33">
        <f>I100/H100</f>
        <v>1</v>
      </c>
      <c r="K100" s="172"/>
    </row>
    <row r="101" spans="1:11" s="12" customFormat="1" ht="15.6">
      <c r="A101" s="347"/>
      <c r="B101" s="321"/>
      <c r="C101" s="360"/>
      <c r="D101" s="327"/>
      <c r="E101" s="327"/>
      <c r="F101" s="331"/>
      <c r="G101" s="199" t="s">
        <v>114</v>
      </c>
      <c r="H101" s="172">
        <v>12</v>
      </c>
      <c r="I101" s="172">
        <v>12</v>
      </c>
      <c r="J101" s="33">
        <f>I101/H101</f>
        <v>1</v>
      </c>
      <c r="K101" s="172"/>
    </row>
    <row r="102" spans="1:11" s="12" customFormat="1" ht="31.2">
      <c r="A102" s="347"/>
      <c r="B102" s="321"/>
      <c r="C102" s="360"/>
      <c r="D102" s="327"/>
      <c r="E102" s="327"/>
      <c r="F102" s="331"/>
      <c r="G102" s="199" t="s">
        <v>115</v>
      </c>
      <c r="H102" s="172">
        <v>120</v>
      </c>
      <c r="I102" s="172">
        <v>124</v>
      </c>
      <c r="J102" s="33">
        <f>I102/H102</f>
        <v>1.0333333333333334</v>
      </c>
      <c r="K102" s="172"/>
    </row>
    <row r="103" spans="1:11" s="12" customFormat="1" ht="15.6">
      <c r="A103" s="347"/>
      <c r="B103" s="321"/>
      <c r="C103" s="360"/>
      <c r="D103" s="327"/>
      <c r="E103" s="327"/>
      <c r="F103" s="331"/>
      <c r="G103" s="200" t="s">
        <v>116</v>
      </c>
      <c r="H103" s="172"/>
      <c r="I103" s="172"/>
      <c r="J103" s="33"/>
      <c r="K103" s="172"/>
    </row>
    <row r="104" spans="1:11" s="12" customFormat="1" ht="55.2" customHeight="1">
      <c r="A104" s="347"/>
      <c r="B104" s="321"/>
      <c r="C104" s="360"/>
      <c r="D104" s="327"/>
      <c r="E104" s="327"/>
      <c r="F104" s="331"/>
      <c r="G104" s="199" t="s">
        <v>117</v>
      </c>
      <c r="H104" s="172">
        <v>91</v>
      </c>
      <c r="I104" s="172">
        <v>98</v>
      </c>
      <c r="J104" s="33">
        <f>I104/H104</f>
        <v>1.0769230769230769</v>
      </c>
      <c r="K104" s="172"/>
    </row>
    <row r="105" spans="1:11" s="12" customFormat="1" ht="54.6" customHeight="1">
      <c r="A105" s="347"/>
      <c r="B105" s="321"/>
      <c r="C105" s="360"/>
      <c r="D105" s="327"/>
      <c r="E105" s="327"/>
      <c r="F105" s="331"/>
      <c r="G105" s="199" t="s">
        <v>118</v>
      </c>
      <c r="H105" s="172">
        <v>100</v>
      </c>
      <c r="I105" s="172">
        <v>100</v>
      </c>
      <c r="J105" s="33">
        <v>1</v>
      </c>
      <c r="K105" s="172"/>
    </row>
    <row r="106" spans="1:11" s="12" customFormat="1" ht="46.8">
      <c r="A106" s="347"/>
      <c r="B106" s="321"/>
      <c r="C106" s="360"/>
      <c r="D106" s="327"/>
      <c r="E106" s="327"/>
      <c r="F106" s="331"/>
      <c r="G106" s="199" t="s">
        <v>119</v>
      </c>
      <c r="H106" s="172">
        <v>0</v>
      </c>
      <c r="I106" s="172">
        <v>0</v>
      </c>
      <c r="J106" s="33">
        <v>1</v>
      </c>
      <c r="K106" s="172"/>
    </row>
    <row r="107" spans="1:11" s="12" customFormat="1" ht="31.2">
      <c r="A107" s="347"/>
      <c r="B107" s="321"/>
      <c r="C107" s="360"/>
      <c r="D107" s="327"/>
      <c r="E107" s="327"/>
      <c r="F107" s="331"/>
      <c r="G107" s="199" t="s">
        <v>120</v>
      </c>
      <c r="H107" s="172">
        <v>0</v>
      </c>
      <c r="I107" s="172">
        <v>0</v>
      </c>
      <c r="J107" s="33">
        <v>1</v>
      </c>
      <c r="K107" s="201"/>
    </row>
    <row r="108" spans="1:11" s="12" customFormat="1" ht="190.8" customHeight="1">
      <c r="A108" s="347"/>
      <c r="B108" s="321"/>
      <c r="C108" s="360"/>
      <c r="D108" s="327"/>
      <c r="E108" s="327"/>
      <c r="F108" s="331"/>
      <c r="G108" s="199" t="s">
        <v>121</v>
      </c>
      <c r="H108" s="172">
        <v>62</v>
      </c>
      <c r="I108" s="172">
        <v>63</v>
      </c>
      <c r="J108" s="33">
        <f>I108/H108</f>
        <v>1.0161290322580645</v>
      </c>
      <c r="K108" s="172"/>
    </row>
    <row r="109" spans="1:11" s="12" customFormat="1" ht="15.6">
      <c r="A109" s="347"/>
      <c r="B109" s="321"/>
      <c r="C109" s="360"/>
      <c r="D109" s="327"/>
      <c r="E109" s="327"/>
      <c r="F109" s="331"/>
      <c r="G109" s="200" t="s">
        <v>122</v>
      </c>
      <c r="H109" s="25"/>
      <c r="I109" s="172"/>
      <c r="J109" s="33"/>
      <c r="K109" s="172"/>
    </row>
    <row r="110" spans="1:11" s="12" customFormat="1" ht="51.6" customHeight="1">
      <c r="A110" s="347"/>
      <c r="B110" s="321"/>
      <c r="C110" s="360"/>
      <c r="D110" s="327"/>
      <c r="E110" s="327"/>
      <c r="F110" s="331"/>
      <c r="G110" s="199" t="s">
        <v>123</v>
      </c>
      <c r="H110" s="172">
        <v>120</v>
      </c>
      <c r="I110" s="172">
        <v>160</v>
      </c>
      <c r="J110" s="33">
        <f>I110/H110</f>
        <v>1.3333333333333333</v>
      </c>
      <c r="K110" s="172"/>
    </row>
    <row r="111" spans="1:11" s="12" customFormat="1" ht="31.2">
      <c r="A111" s="347"/>
      <c r="B111" s="321"/>
      <c r="C111" s="360"/>
      <c r="D111" s="327"/>
      <c r="E111" s="327"/>
      <c r="F111" s="331"/>
      <c r="G111" s="199" t="s">
        <v>124</v>
      </c>
      <c r="H111" s="172">
        <v>28</v>
      </c>
      <c r="I111" s="172">
        <v>28</v>
      </c>
      <c r="J111" s="33">
        <f>I111/H111</f>
        <v>1</v>
      </c>
      <c r="K111" s="172"/>
    </row>
    <row r="112" spans="1:11" s="12" customFormat="1" ht="15.6">
      <c r="A112" s="347"/>
      <c r="B112" s="321"/>
      <c r="C112" s="324"/>
      <c r="D112" s="327"/>
      <c r="E112" s="327"/>
      <c r="F112" s="331"/>
      <c r="G112" s="200" t="s">
        <v>125</v>
      </c>
      <c r="H112" s="172"/>
      <c r="I112" s="172"/>
      <c r="J112" s="33"/>
      <c r="K112" s="172"/>
    </row>
    <row r="113" spans="1:11" s="12" customFormat="1" ht="31.2">
      <c r="A113" s="347"/>
      <c r="B113" s="321"/>
      <c r="C113" s="360"/>
      <c r="D113" s="327"/>
      <c r="E113" s="327"/>
      <c r="F113" s="331"/>
      <c r="G113" s="199" t="s">
        <v>126</v>
      </c>
      <c r="H113" s="172">
        <v>600</v>
      </c>
      <c r="I113" s="172">
        <v>1105</v>
      </c>
      <c r="J113" s="33">
        <f>I113/H113</f>
        <v>1.8416666666666666</v>
      </c>
      <c r="K113" s="172"/>
    </row>
    <row r="114" spans="1:11" s="12" customFormat="1" ht="31.2">
      <c r="A114" s="347"/>
      <c r="B114" s="321"/>
      <c r="C114" s="360"/>
      <c r="D114" s="327"/>
      <c r="E114" s="327"/>
      <c r="F114" s="331"/>
      <c r="G114" s="199" t="s">
        <v>127</v>
      </c>
      <c r="H114" s="172">
        <v>63.2</v>
      </c>
      <c r="I114" s="172">
        <v>63.2</v>
      </c>
      <c r="J114" s="33">
        <f>I114/H114</f>
        <v>1</v>
      </c>
      <c r="K114" s="172"/>
    </row>
    <row r="115" spans="1:11" s="12" customFormat="1" ht="46.8">
      <c r="A115" s="347"/>
      <c r="B115" s="321"/>
      <c r="C115" s="360"/>
      <c r="D115" s="327"/>
      <c r="E115" s="327"/>
      <c r="F115" s="331"/>
      <c r="G115" s="199" t="s">
        <v>128</v>
      </c>
      <c r="H115" s="172">
        <v>29.9</v>
      </c>
      <c r="I115" s="38">
        <v>29.9</v>
      </c>
      <c r="J115" s="33">
        <v>1</v>
      </c>
      <c r="K115" s="172"/>
    </row>
    <row r="116" spans="1:11" s="12" customFormat="1" ht="73.2" customHeight="1">
      <c r="A116" s="347"/>
      <c r="B116" s="321"/>
      <c r="C116" s="360"/>
      <c r="D116" s="327"/>
      <c r="E116" s="327"/>
      <c r="F116" s="331"/>
      <c r="G116" s="199" t="s">
        <v>129</v>
      </c>
      <c r="H116" s="172">
        <v>381</v>
      </c>
      <c r="I116" s="172">
        <v>243</v>
      </c>
      <c r="J116" s="33">
        <f>I116/H116</f>
        <v>0.63779527559055116</v>
      </c>
      <c r="K116" s="17" t="s">
        <v>499</v>
      </c>
    </row>
    <row r="117" spans="1:11" s="12" customFormat="1" ht="15.6">
      <c r="A117" s="347"/>
      <c r="B117" s="321"/>
      <c r="C117" s="360"/>
      <c r="D117" s="327"/>
      <c r="E117" s="327"/>
      <c r="F117" s="331"/>
      <c r="G117" s="200" t="s">
        <v>130</v>
      </c>
      <c r="H117" s="172"/>
      <c r="I117" s="172"/>
      <c r="J117" s="33"/>
      <c r="K117" s="172"/>
    </row>
    <row r="118" spans="1:11" s="12" customFormat="1" ht="46.8">
      <c r="A118" s="347"/>
      <c r="B118" s="321"/>
      <c r="C118" s="360"/>
      <c r="D118" s="327"/>
      <c r="E118" s="327"/>
      <c r="F118" s="331"/>
      <c r="G118" s="199" t="s">
        <v>131</v>
      </c>
      <c r="H118" s="172">
        <v>0</v>
      </c>
      <c r="I118" s="172">
        <v>0</v>
      </c>
      <c r="J118" s="33">
        <v>1</v>
      </c>
      <c r="K118" s="172"/>
    </row>
    <row r="119" spans="1:11" s="12" customFormat="1" ht="99.6" customHeight="1">
      <c r="A119" s="372"/>
      <c r="B119" s="322"/>
      <c r="C119" s="380"/>
      <c r="D119" s="328"/>
      <c r="E119" s="328"/>
      <c r="F119" s="332"/>
      <c r="G119" s="199" t="s">
        <v>132</v>
      </c>
      <c r="H119" s="172">
        <v>0</v>
      </c>
      <c r="I119" s="172">
        <v>0</v>
      </c>
      <c r="J119" s="33">
        <v>1</v>
      </c>
      <c r="K119" s="172"/>
    </row>
    <row r="120" spans="1:11" s="12" customFormat="1" ht="15.6">
      <c r="A120" s="20"/>
      <c r="B120" s="345" t="s">
        <v>26</v>
      </c>
      <c r="C120" s="345"/>
      <c r="D120" s="21">
        <f>SUM(D73:D80)</f>
        <v>24308.703999999998</v>
      </c>
      <c r="E120" s="22">
        <f>SUM(E73:E80)</f>
        <v>22536.66</v>
      </c>
      <c r="F120" s="23">
        <f>E120/D120</f>
        <v>0.92710248970903597</v>
      </c>
      <c r="G120" s="24"/>
      <c r="H120" s="20"/>
      <c r="I120" s="20"/>
      <c r="J120" s="20"/>
      <c r="K120" s="25"/>
    </row>
    <row r="121" spans="1:11" s="12" customFormat="1" ht="31.2" customHeight="1">
      <c r="A121" s="346">
        <v>5</v>
      </c>
      <c r="B121" s="369" t="s">
        <v>133</v>
      </c>
      <c r="C121" s="349" t="s">
        <v>18</v>
      </c>
      <c r="D121" s="356">
        <v>4010.89</v>
      </c>
      <c r="E121" s="357">
        <v>3943.17</v>
      </c>
      <c r="F121" s="339">
        <f>E121/D121</f>
        <v>0.98311596678044033</v>
      </c>
      <c r="G121" s="373" t="s">
        <v>134</v>
      </c>
      <c r="H121" s="374"/>
      <c r="I121" s="374"/>
      <c r="J121" s="374"/>
      <c r="K121" s="375"/>
    </row>
    <row r="122" spans="1:11" s="12" customFormat="1">
      <c r="A122" s="347"/>
      <c r="B122" s="370"/>
      <c r="C122" s="350"/>
      <c r="D122" s="356"/>
      <c r="E122" s="358"/>
      <c r="F122" s="332"/>
      <c r="G122" s="376" t="s">
        <v>135</v>
      </c>
      <c r="H122" s="377">
        <v>13</v>
      </c>
      <c r="I122" s="346">
        <v>13</v>
      </c>
      <c r="J122" s="343">
        <f>I122/H122</f>
        <v>1</v>
      </c>
      <c r="K122" s="346"/>
    </row>
    <row r="123" spans="1:11" s="12" customFormat="1" ht="15.6">
      <c r="A123" s="39"/>
      <c r="B123" s="370"/>
      <c r="C123" s="26" t="s">
        <v>76</v>
      </c>
      <c r="D123" s="198" t="s">
        <v>542</v>
      </c>
      <c r="E123" s="152" t="s">
        <v>447</v>
      </c>
      <c r="F123" s="28">
        <v>1</v>
      </c>
      <c r="G123" s="376"/>
      <c r="H123" s="378"/>
      <c r="I123" s="360"/>
      <c r="J123" s="360"/>
      <c r="K123" s="360"/>
    </row>
    <row r="124" spans="1:11" s="12" customFormat="1" ht="15.6">
      <c r="A124" s="40"/>
      <c r="B124" s="371"/>
      <c r="C124" s="26" t="s">
        <v>33</v>
      </c>
      <c r="D124" s="113">
        <v>1034.56</v>
      </c>
      <c r="E124" s="152" t="s">
        <v>448</v>
      </c>
      <c r="F124" s="28">
        <f>E124/D124</f>
        <v>0.98312326012991036</v>
      </c>
      <c r="G124" s="376"/>
      <c r="H124" s="379"/>
      <c r="I124" s="380"/>
      <c r="J124" s="380"/>
      <c r="K124" s="380"/>
    </row>
    <row r="125" spans="1:11" s="12" customFormat="1" ht="15.6">
      <c r="A125" s="20"/>
      <c r="B125" s="345" t="s">
        <v>26</v>
      </c>
      <c r="C125" s="345"/>
      <c r="D125" s="21">
        <f>SUM(D121+D123+D124)</f>
        <v>10870.885</v>
      </c>
      <c r="E125" s="202" t="s">
        <v>449</v>
      </c>
      <c r="F125" s="23">
        <f>E125/D125</f>
        <v>0.98445802710634878</v>
      </c>
      <c r="G125" s="24"/>
      <c r="H125" s="20"/>
      <c r="I125" s="20"/>
      <c r="J125" s="20"/>
      <c r="K125" s="25"/>
    </row>
    <row r="126" spans="1:11" s="12" customFormat="1" ht="21" customHeight="1">
      <c r="A126" s="346">
        <v>6</v>
      </c>
      <c r="B126" s="348" t="s">
        <v>136</v>
      </c>
      <c r="C126" s="349" t="s">
        <v>18</v>
      </c>
      <c r="D126" s="356">
        <v>2644.5329999999999</v>
      </c>
      <c r="E126" s="357">
        <v>2020.4749999999999</v>
      </c>
      <c r="F126" s="339">
        <f>E126/D126</f>
        <v>0.76401958304169393</v>
      </c>
      <c r="G126" s="340" t="s">
        <v>137</v>
      </c>
      <c r="H126" s="341"/>
      <c r="I126" s="341"/>
      <c r="J126" s="341"/>
      <c r="K126" s="342"/>
    </row>
    <row r="127" spans="1:11" s="12" customFormat="1" ht="15.6">
      <c r="A127" s="347"/>
      <c r="B127" s="321"/>
      <c r="C127" s="381"/>
      <c r="D127" s="356"/>
      <c r="E127" s="382"/>
      <c r="F127" s="331"/>
      <c r="G127" s="17" t="s">
        <v>138</v>
      </c>
      <c r="H127" s="18">
        <v>14334</v>
      </c>
      <c r="I127" s="18">
        <v>14721</v>
      </c>
      <c r="J127" s="33">
        <f>I127/H127</f>
        <v>1.0269987442444537</v>
      </c>
      <c r="K127" s="172"/>
    </row>
    <row r="128" spans="1:11" s="12" customFormat="1" ht="24" customHeight="1">
      <c r="A128" s="347"/>
      <c r="B128" s="321"/>
      <c r="C128" s="350"/>
      <c r="D128" s="356"/>
      <c r="E128" s="358"/>
      <c r="F128" s="332"/>
      <c r="G128" s="336" t="s">
        <v>139</v>
      </c>
      <c r="H128" s="337"/>
      <c r="I128" s="337"/>
      <c r="J128" s="337"/>
      <c r="K128" s="338"/>
    </row>
    <row r="129" spans="1:11" s="12" customFormat="1" ht="66.599999999999994" customHeight="1">
      <c r="A129" s="372"/>
      <c r="B129" s="322"/>
      <c r="C129" s="26" t="s">
        <v>76</v>
      </c>
      <c r="D129" s="171">
        <v>154951.01199999999</v>
      </c>
      <c r="E129" s="27">
        <v>154951.01199999999</v>
      </c>
      <c r="F129" s="28">
        <v>1</v>
      </c>
      <c r="G129" s="17" t="s">
        <v>140</v>
      </c>
      <c r="H129" s="18">
        <v>3</v>
      </c>
      <c r="I129" s="38">
        <v>2</v>
      </c>
      <c r="J129" s="33">
        <f>I129/H129</f>
        <v>0.66666666666666663</v>
      </c>
      <c r="K129" s="280" t="s">
        <v>546</v>
      </c>
    </row>
    <row r="130" spans="1:11" s="12" customFormat="1" ht="15.6">
      <c r="A130" s="20"/>
      <c r="B130" s="345" t="s">
        <v>26</v>
      </c>
      <c r="C130" s="345"/>
      <c r="D130" s="21">
        <f>SUM(D126:D129)</f>
        <v>157595.54499999998</v>
      </c>
      <c r="E130" s="22">
        <f>SUM(E126:E129)</f>
        <v>156971.48699999999</v>
      </c>
      <c r="F130" s="23">
        <f>E130/D130</f>
        <v>0.99604012918004758</v>
      </c>
      <c r="G130" s="24"/>
      <c r="H130" s="20"/>
      <c r="I130" s="20"/>
      <c r="J130" s="20"/>
      <c r="K130" s="25"/>
    </row>
    <row r="131" spans="1:11" s="12" customFormat="1" ht="31.2">
      <c r="A131" s="346">
        <v>7</v>
      </c>
      <c r="B131" s="348" t="s">
        <v>141</v>
      </c>
      <c r="C131" s="26" t="s">
        <v>18</v>
      </c>
      <c r="D131" s="171">
        <v>259.98</v>
      </c>
      <c r="E131" s="27">
        <v>259.98</v>
      </c>
      <c r="F131" s="28">
        <v>1</v>
      </c>
      <c r="G131" s="17" t="s">
        <v>142</v>
      </c>
      <c r="H131" s="172">
        <v>15</v>
      </c>
      <c r="I131" s="172">
        <v>15</v>
      </c>
      <c r="J131" s="33">
        <v>1</v>
      </c>
      <c r="K131" s="172"/>
    </row>
    <row r="132" spans="1:11" s="12" customFormat="1" ht="46.8">
      <c r="A132" s="347"/>
      <c r="B132" s="321"/>
      <c r="C132" s="26" t="s">
        <v>76</v>
      </c>
      <c r="D132" s="171">
        <v>0</v>
      </c>
      <c r="E132" s="27">
        <f>'[1]Касса на 01.04.'!H27</f>
        <v>0</v>
      </c>
      <c r="F132" s="28">
        <v>0</v>
      </c>
      <c r="G132" s="17" t="s">
        <v>143</v>
      </c>
      <c r="H132" s="172">
        <v>1</v>
      </c>
      <c r="I132" s="172">
        <v>1</v>
      </c>
      <c r="J132" s="33">
        <f>I132/H132</f>
        <v>1</v>
      </c>
      <c r="K132" s="172"/>
    </row>
    <row r="133" spans="1:11" s="12" customFormat="1" ht="78">
      <c r="A133" s="372"/>
      <c r="B133" s="322"/>
      <c r="C133" s="29"/>
      <c r="D133" s="38"/>
      <c r="E133" s="203"/>
      <c r="F133" s="33"/>
      <c r="G133" s="17" t="s">
        <v>144</v>
      </c>
      <c r="H133" s="172">
        <v>1</v>
      </c>
      <c r="I133" s="172">
        <v>1</v>
      </c>
      <c r="J133" s="33">
        <v>1</v>
      </c>
      <c r="K133" s="172"/>
    </row>
    <row r="134" spans="1:11" s="12" customFormat="1" ht="15.6">
      <c r="A134" s="20"/>
      <c r="B134" s="345" t="s">
        <v>26</v>
      </c>
      <c r="C134" s="345"/>
      <c r="D134" s="21">
        <v>259.98</v>
      </c>
      <c r="E134" s="22">
        <v>259.98</v>
      </c>
      <c r="F134" s="23">
        <v>1</v>
      </c>
      <c r="G134" s="24"/>
      <c r="H134" s="20"/>
      <c r="I134" s="20"/>
      <c r="J134" s="20"/>
      <c r="K134" s="25"/>
    </row>
    <row r="135" spans="1:11" s="12" customFormat="1" ht="40.799999999999997" customHeight="1">
      <c r="A135" s="346">
        <v>8</v>
      </c>
      <c r="B135" s="348" t="s">
        <v>145</v>
      </c>
      <c r="C135" s="349" t="s">
        <v>18</v>
      </c>
      <c r="D135" s="356">
        <v>83508.89</v>
      </c>
      <c r="E135" s="357">
        <v>83200.767999999996</v>
      </c>
      <c r="F135" s="339">
        <f>E135/D135</f>
        <v>0.99631030899823958</v>
      </c>
      <c r="G135" s="340" t="s">
        <v>500</v>
      </c>
      <c r="H135" s="341"/>
      <c r="I135" s="341"/>
      <c r="J135" s="341"/>
      <c r="K135" s="342"/>
    </row>
    <row r="136" spans="1:11" s="12" customFormat="1" ht="62.4">
      <c r="A136" s="347"/>
      <c r="B136" s="321"/>
      <c r="C136" s="350"/>
      <c r="D136" s="356"/>
      <c r="E136" s="358"/>
      <c r="F136" s="332"/>
      <c r="G136" s="17" t="s">
        <v>146</v>
      </c>
      <c r="H136" s="172">
        <v>0</v>
      </c>
      <c r="I136" s="172">
        <v>0</v>
      </c>
      <c r="J136" s="33">
        <v>1</v>
      </c>
      <c r="K136" s="172"/>
    </row>
    <row r="137" spans="1:11" s="12" customFormat="1" ht="36" customHeight="1">
      <c r="A137" s="347"/>
      <c r="B137" s="321"/>
      <c r="C137" s="349" t="s">
        <v>76</v>
      </c>
      <c r="D137" s="356">
        <v>3297.29</v>
      </c>
      <c r="E137" s="357">
        <v>3043.54</v>
      </c>
      <c r="F137" s="339">
        <f>E137/D137</f>
        <v>0.9230428624719087</v>
      </c>
      <c r="G137" s="336" t="s">
        <v>147</v>
      </c>
      <c r="H137" s="337"/>
      <c r="I137" s="337"/>
      <c r="J137" s="337"/>
      <c r="K137" s="338"/>
    </row>
    <row r="138" spans="1:11" s="12" customFormat="1" ht="62.4">
      <c r="A138" s="347"/>
      <c r="B138" s="321"/>
      <c r="C138" s="350"/>
      <c r="D138" s="356"/>
      <c r="E138" s="358"/>
      <c r="F138" s="332"/>
      <c r="G138" s="17" t="s">
        <v>148</v>
      </c>
      <c r="H138" s="172">
        <v>1</v>
      </c>
      <c r="I138" s="172">
        <v>0</v>
      </c>
      <c r="J138" s="33">
        <v>1</v>
      </c>
      <c r="K138" s="172"/>
    </row>
    <row r="139" spans="1:11" s="12" customFormat="1" ht="62.4">
      <c r="A139" s="347"/>
      <c r="B139" s="321"/>
      <c r="C139" s="26" t="s">
        <v>149</v>
      </c>
      <c r="D139" s="171">
        <f>'[1]Касса на 01.04.'!E13</f>
        <v>0</v>
      </c>
      <c r="E139" s="27">
        <f>'[1]Касса на 01.04.'!I13</f>
        <v>0</v>
      </c>
      <c r="F139" s="28">
        <v>0</v>
      </c>
      <c r="G139" s="17" t="s">
        <v>150</v>
      </c>
      <c r="H139" s="172">
        <v>0</v>
      </c>
      <c r="I139" s="172">
        <v>0</v>
      </c>
      <c r="J139" s="33">
        <v>1</v>
      </c>
      <c r="K139" s="172"/>
    </row>
    <row r="140" spans="1:11" s="12" customFormat="1" ht="78">
      <c r="A140" s="347"/>
      <c r="B140" s="321"/>
      <c r="C140" s="383"/>
      <c r="D140" s="386"/>
      <c r="E140" s="386"/>
      <c r="F140" s="343"/>
      <c r="G140" s="17" t="s">
        <v>151</v>
      </c>
      <c r="H140" s="172">
        <v>0</v>
      </c>
      <c r="I140" s="172">
        <v>0</v>
      </c>
      <c r="J140" s="33">
        <v>1</v>
      </c>
      <c r="K140" s="172"/>
    </row>
    <row r="141" spans="1:11" s="12" customFormat="1" ht="62.4">
      <c r="A141" s="347"/>
      <c r="B141" s="321"/>
      <c r="C141" s="384"/>
      <c r="D141" s="387"/>
      <c r="E141" s="387"/>
      <c r="F141" s="344"/>
      <c r="G141" s="17" t="s">
        <v>152</v>
      </c>
      <c r="H141" s="172">
        <v>0</v>
      </c>
      <c r="I141" s="172">
        <v>0</v>
      </c>
      <c r="J141" s="33">
        <v>1</v>
      </c>
      <c r="K141" s="172"/>
    </row>
    <row r="142" spans="1:11" s="12" customFormat="1" ht="15.6">
      <c r="A142" s="347"/>
      <c r="B142" s="321"/>
      <c r="C142" s="384"/>
      <c r="D142" s="387"/>
      <c r="E142" s="387"/>
      <c r="F142" s="344"/>
      <c r="G142" s="336" t="s">
        <v>153</v>
      </c>
      <c r="H142" s="337"/>
      <c r="I142" s="337"/>
      <c r="J142" s="337"/>
      <c r="K142" s="338"/>
    </row>
    <row r="143" spans="1:11" s="12" customFormat="1" ht="54" customHeight="1">
      <c r="A143" s="347"/>
      <c r="B143" s="321"/>
      <c r="C143" s="384"/>
      <c r="D143" s="387"/>
      <c r="E143" s="387"/>
      <c r="F143" s="344"/>
      <c r="G143" s="17" t="s">
        <v>154</v>
      </c>
      <c r="H143" s="172">
        <v>0</v>
      </c>
      <c r="I143" s="172">
        <v>0</v>
      </c>
      <c r="J143" s="204">
        <v>0</v>
      </c>
      <c r="K143" s="172"/>
    </row>
    <row r="144" spans="1:11" s="12" customFormat="1" ht="62.4">
      <c r="A144" s="347"/>
      <c r="B144" s="321"/>
      <c r="C144" s="384"/>
      <c r="D144" s="387"/>
      <c r="E144" s="387"/>
      <c r="F144" s="344"/>
      <c r="G144" s="17" t="s">
        <v>155</v>
      </c>
      <c r="H144" s="172">
        <v>11</v>
      </c>
      <c r="I144" s="172">
        <v>11</v>
      </c>
      <c r="J144" s="33">
        <f>I144/H144</f>
        <v>1</v>
      </c>
      <c r="K144" s="172"/>
    </row>
    <row r="145" spans="1:11" s="12" customFormat="1" ht="46.8">
      <c r="A145" s="41"/>
      <c r="B145" s="321"/>
      <c r="C145" s="384"/>
      <c r="D145" s="387"/>
      <c r="E145" s="387"/>
      <c r="F145" s="344"/>
      <c r="G145" s="17" t="s">
        <v>156</v>
      </c>
      <c r="H145" s="172">
        <v>3</v>
      </c>
      <c r="I145" s="172">
        <v>3</v>
      </c>
      <c r="J145" s="33">
        <f>I145/H145</f>
        <v>1</v>
      </c>
      <c r="K145" s="172"/>
    </row>
    <row r="146" spans="1:11" s="12" customFormat="1" ht="31.2">
      <c r="A146" s="41"/>
      <c r="B146" s="321"/>
      <c r="C146" s="384"/>
      <c r="D146" s="387"/>
      <c r="E146" s="387"/>
      <c r="F146" s="344"/>
      <c r="G146" s="17" t="s">
        <v>157</v>
      </c>
      <c r="H146" s="172">
        <v>2</v>
      </c>
      <c r="I146" s="172">
        <v>2</v>
      </c>
      <c r="J146" s="33">
        <f>I146/H146</f>
        <v>1</v>
      </c>
      <c r="K146" s="172"/>
    </row>
    <row r="147" spans="1:11" s="12" customFormat="1" ht="15.6">
      <c r="A147" s="41"/>
      <c r="B147" s="321"/>
      <c r="C147" s="384"/>
      <c r="D147" s="387"/>
      <c r="E147" s="387"/>
      <c r="F147" s="344"/>
      <c r="G147" s="336" t="s">
        <v>158</v>
      </c>
      <c r="H147" s="389"/>
      <c r="I147" s="389"/>
      <c r="J147" s="389"/>
      <c r="K147" s="390"/>
    </row>
    <row r="148" spans="1:11" s="12" customFormat="1" ht="51" customHeight="1">
      <c r="A148" s="41"/>
      <c r="B148" s="322"/>
      <c r="C148" s="385"/>
      <c r="D148" s="388"/>
      <c r="E148" s="388"/>
      <c r="F148" s="368"/>
      <c r="G148" s="17" t="s">
        <v>159</v>
      </c>
      <c r="H148" s="172" t="s">
        <v>160</v>
      </c>
      <c r="I148" s="172" t="s">
        <v>160</v>
      </c>
      <c r="J148" s="33">
        <v>0</v>
      </c>
      <c r="K148" s="172"/>
    </row>
    <row r="149" spans="1:11" s="12" customFormat="1" ht="15.6">
      <c r="A149" s="162"/>
      <c r="B149" s="391" t="s">
        <v>26</v>
      </c>
      <c r="C149" s="392"/>
      <c r="D149" s="21">
        <f>SUM(D135:D138)</f>
        <v>86806.18</v>
      </c>
      <c r="E149" s="22">
        <f>SUM(E135:E138)</f>
        <v>86244.30799999999</v>
      </c>
      <c r="F149" s="23">
        <f>E149/D149</f>
        <v>0.9935272811221505</v>
      </c>
      <c r="G149" s="24"/>
      <c r="H149" s="20"/>
      <c r="I149" s="20"/>
      <c r="J149" s="20"/>
      <c r="K149" s="25"/>
    </row>
    <row r="150" spans="1:11" s="12" customFormat="1" ht="15.6">
      <c r="A150" s="346">
        <v>9</v>
      </c>
      <c r="B150" s="393" t="s">
        <v>161</v>
      </c>
      <c r="C150" s="359" t="s">
        <v>18</v>
      </c>
      <c r="D150" s="326">
        <v>24076.546999999999</v>
      </c>
      <c r="E150" s="326">
        <v>24076.546999999999</v>
      </c>
      <c r="F150" s="339">
        <v>1</v>
      </c>
      <c r="G150" s="373" t="s">
        <v>162</v>
      </c>
      <c r="H150" s="374"/>
      <c r="I150" s="374"/>
      <c r="J150" s="374"/>
      <c r="K150" s="375"/>
    </row>
    <row r="151" spans="1:11" s="12" customFormat="1" ht="58.2" customHeight="1">
      <c r="A151" s="347"/>
      <c r="B151" s="394"/>
      <c r="C151" s="324"/>
      <c r="D151" s="327"/>
      <c r="E151" s="327"/>
      <c r="F151" s="331"/>
      <c r="G151" s="17" t="s">
        <v>163</v>
      </c>
      <c r="H151" s="185">
        <v>100</v>
      </c>
      <c r="I151" s="172">
        <v>108</v>
      </c>
      <c r="J151" s="33">
        <v>1.08</v>
      </c>
      <c r="K151" s="172"/>
    </row>
    <row r="152" spans="1:11" s="12" customFormat="1" ht="46.8">
      <c r="A152" s="347"/>
      <c r="B152" s="394"/>
      <c r="C152" s="324"/>
      <c r="D152" s="327"/>
      <c r="E152" s="327"/>
      <c r="F152" s="331"/>
      <c r="G152" s="17" t="s">
        <v>164</v>
      </c>
      <c r="H152" s="38">
        <v>51.5</v>
      </c>
      <c r="I152" s="172">
        <v>52</v>
      </c>
      <c r="J152" s="33">
        <v>1.2</v>
      </c>
      <c r="K152" s="172"/>
    </row>
    <row r="153" spans="1:11" s="12" customFormat="1" ht="31.2">
      <c r="A153" s="347"/>
      <c r="B153" s="394"/>
      <c r="C153" s="324"/>
      <c r="D153" s="327"/>
      <c r="E153" s="327"/>
      <c r="F153" s="331"/>
      <c r="G153" s="17" t="s">
        <v>165</v>
      </c>
      <c r="H153" s="18">
        <v>110000</v>
      </c>
      <c r="I153" s="18">
        <v>152477</v>
      </c>
      <c r="J153" s="33">
        <v>1.3859999999999999</v>
      </c>
      <c r="K153" s="172"/>
    </row>
    <row r="154" spans="1:11" s="12" customFormat="1" ht="31.2">
      <c r="A154" s="347"/>
      <c r="B154" s="394"/>
      <c r="C154" s="324"/>
      <c r="D154" s="327"/>
      <c r="E154" s="327"/>
      <c r="F154" s="331"/>
      <c r="G154" s="17" t="s">
        <v>166</v>
      </c>
      <c r="H154" s="18">
        <v>1</v>
      </c>
      <c r="I154" s="18">
        <v>2</v>
      </c>
      <c r="J154" s="204">
        <v>200</v>
      </c>
      <c r="K154" s="172"/>
    </row>
    <row r="155" spans="1:11" s="12" customFormat="1" ht="62.4">
      <c r="A155" s="347"/>
      <c r="B155" s="394"/>
      <c r="C155" s="324"/>
      <c r="D155" s="327"/>
      <c r="E155" s="327"/>
      <c r="F155" s="331"/>
      <c r="G155" s="17" t="s">
        <v>167</v>
      </c>
      <c r="H155" s="183">
        <v>36.299999999999997</v>
      </c>
      <c r="I155" s="183">
        <v>38.1</v>
      </c>
      <c r="J155" s="33">
        <v>1.04</v>
      </c>
      <c r="K155" s="172"/>
    </row>
    <row r="156" spans="1:11" s="12" customFormat="1" ht="15.6">
      <c r="A156" s="347"/>
      <c r="B156" s="394"/>
      <c r="C156" s="324"/>
      <c r="D156" s="327"/>
      <c r="E156" s="327"/>
      <c r="F156" s="331"/>
      <c r="G156" s="395" t="s">
        <v>168</v>
      </c>
      <c r="H156" s="396"/>
      <c r="I156" s="396"/>
      <c r="J156" s="396"/>
      <c r="K156" s="397"/>
    </row>
    <row r="157" spans="1:11" s="12" customFormat="1" ht="109.2">
      <c r="A157" s="347"/>
      <c r="B157" s="394"/>
      <c r="C157" s="324"/>
      <c r="D157" s="327"/>
      <c r="E157" s="327"/>
      <c r="F157" s="331"/>
      <c r="G157" s="17" t="s">
        <v>169</v>
      </c>
      <c r="H157" s="185">
        <v>100</v>
      </c>
      <c r="I157" s="18">
        <v>108</v>
      </c>
      <c r="J157" s="33">
        <v>1.08</v>
      </c>
      <c r="K157" s="172"/>
    </row>
    <row r="158" spans="1:11" s="12" customFormat="1" ht="97.2" customHeight="1">
      <c r="A158" s="372"/>
      <c r="B158" s="333"/>
      <c r="C158" s="325"/>
      <c r="D158" s="328"/>
      <c r="E158" s="328"/>
      <c r="F158" s="332"/>
      <c r="G158" s="193" t="s">
        <v>170</v>
      </c>
      <c r="H158" s="205">
        <v>12.3</v>
      </c>
      <c r="I158" s="158">
        <v>12.3</v>
      </c>
      <c r="J158" s="206">
        <v>1</v>
      </c>
      <c r="K158" s="172"/>
    </row>
    <row r="159" spans="1:11" s="12" customFormat="1" ht="15.6">
      <c r="A159" s="20"/>
      <c r="B159" s="398" t="s">
        <v>26</v>
      </c>
      <c r="C159" s="399"/>
      <c r="D159" s="42">
        <v>24076.546999999999</v>
      </c>
      <c r="E159" s="42">
        <v>24076.546999999999</v>
      </c>
      <c r="F159" s="43">
        <v>1</v>
      </c>
      <c r="G159" s="24"/>
      <c r="H159" s="20"/>
      <c r="I159" s="20"/>
      <c r="J159" s="20"/>
      <c r="K159" s="25"/>
    </row>
    <row r="160" spans="1:11" s="12" customFormat="1" ht="34.200000000000003" customHeight="1">
      <c r="A160" s="158">
        <v>10</v>
      </c>
      <c r="B160" s="348" t="s">
        <v>172</v>
      </c>
      <c r="C160" s="359" t="s">
        <v>18</v>
      </c>
      <c r="D160" s="326">
        <v>123421.65</v>
      </c>
      <c r="E160" s="326">
        <v>123265.80899999999</v>
      </c>
      <c r="F160" s="339">
        <f>E160/D160</f>
        <v>0.99873732849949748</v>
      </c>
      <c r="G160" s="340" t="s">
        <v>173</v>
      </c>
      <c r="H160" s="341"/>
      <c r="I160" s="341"/>
      <c r="J160" s="341"/>
      <c r="K160" s="342"/>
    </row>
    <row r="161" spans="1:11" s="12" customFormat="1" ht="113.4" customHeight="1">
      <c r="A161" s="159"/>
      <c r="B161" s="321"/>
      <c r="C161" s="324"/>
      <c r="D161" s="327"/>
      <c r="E161" s="327"/>
      <c r="F161" s="331"/>
      <c r="G161" s="17" t="s">
        <v>174</v>
      </c>
      <c r="H161" s="172">
        <v>1</v>
      </c>
      <c r="I161" s="172">
        <v>1</v>
      </c>
      <c r="J161" s="33">
        <v>1</v>
      </c>
      <c r="K161" s="172" t="s">
        <v>503</v>
      </c>
    </row>
    <row r="162" spans="1:11" s="12" customFormat="1" ht="33" customHeight="1">
      <c r="A162" s="159"/>
      <c r="B162" s="321"/>
      <c r="C162" s="324"/>
      <c r="D162" s="327"/>
      <c r="E162" s="327"/>
      <c r="F162" s="331"/>
      <c r="G162" s="336" t="s">
        <v>175</v>
      </c>
      <c r="H162" s="337"/>
      <c r="I162" s="337"/>
      <c r="J162" s="337"/>
      <c r="K162" s="338"/>
    </row>
    <row r="163" spans="1:11" s="12" customFormat="1" ht="208.2" customHeight="1">
      <c r="A163" s="159"/>
      <c r="B163" s="321"/>
      <c r="C163" s="324"/>
      <c r="D163" s="327"/>
      <c r="E163" s="327"/>
      <c r="F163" s="331"/>
      <c r="G163" s="298" t="s">
        <v>549</v>
      </c>
      <c r="H163" s="195">
        <v>0</v>
      </c>
      <c r="I163" s="195">
        <v>0.46</v>
      </c>
      <c r="J163" s="279"/>
      <c r="K163" s="174" t="s">
        <v>545</v>
      </c>
    </row>
    <row r="164" spans="1:11" s="12" customFormat="1" ht="39.6" customHeight="1">
      <c r="A164" s="159"/>
      <c r="B164" s="321"/>
      <c r="C164" s="324"/>
      <c r="D164" s="327"/>
      <c r="E164" s="327"/>
      <c r="F164" s="331"/>
      <c r="G164" s="17" t="s">
        <v>176</v>
      </c>
      <c r="H164" s="172">
        <v>2443</v>
      </c>
      <c r="I164" s="172">
        <v>2663</v>
      </c>
      <c r="J164" s="33">
        <f>I164/H164</f>
        <v>1.0900532132623824</v>
      </c>
      <c r="K164" s="172"/>
    </row>
    <row r="165" spans="1:11" s="12" customFormat="1" ht="42.6" customHeight="1">
      <c r="A165" s="159"/>
      <c r="B165" s="321"/>
      <c r="C165" s="324"/>
      <c r="D165" s="327"/>
      <c r="E165" s="327"/>
      <c r="F165" s="331"/>
      <c r="G165" s="336" t="s">
        <v>177</v>
      </c>
      <c r="H165" s="337"/>
      <c r="I165" s="337"/>
      <c r="J165" s="337"/>
      <c r="K165" s="338"/>
    </row>
    <row r="166" spans="1:11" s="12" customFormat="1" ht="37.200000000000003" customHeight="1">
      <c r="A166" s="159"/>
      <c r="B166" s="321"/>
      <c r="C166" s="324"/>
      <c r="D166" s="327"/>
      <c r="E166" s="327"/>
      <c r="F166" s="331"/>
      <c r="G166" s="17" t="s">
        <v>178</v>
      </c>
      <c r="H166" s="18">
        <v>1000</v>
      </c>
      <c r="I166" s="208">
        <v>1852</v>
      </c>
      <c r="J166" s="33">
        <f>I166/H166</f>
        <v>1.8520000000000001</v>
      </c>
      <c r="K166" s="172"/>
    </row>
    <row r="167" spans="1:11" s="12" customFormat="1" ht="15.6">
      <c r="A167" s="159"/>
      <c r="B167" s="321"/>
      <c r="C167" s="325"/>
      <c r="D167" s="328"/>
      <c r="E167" s="328"/>
      <c r="F167" s="332"/>
      <c r="G167" s="336" t="s">
        <v>179</v>
      </c>
      <c r="H167" s="337"/>
      <c r="I167" s="337"/>
      <c r="J167" s="337"/>
      <c r="K167" s="338"/>
    </row>
    <row r="168" spans="1:11" s="12" customFormat="1" ht="39.6" customHeight="1">
      <c r="A168" s="159"/>
      <c r="B168" s="321"/>
      <c r="C168" s="26" t="s">
        <v>76</v>
      </c>
      <c r="D168" s="171">
        <v>10607.391</v>
      </c>
      <c r="E168" s="27">
        <v>7732.3029999999999</v>
      </c>
      <c r="F168" s="28">
        <f>E168/D168</f>
        <v>0.72895427348723174</v>
      </c>
      <c r="G168" s="17" t="s">
        <v>180</v>
      </c>
      <c r="H168" s="18">
        <v>41</v>
      </c>
      <c r="I168" s="18">
        <v>47</v>
      </c>
      <c r="J168" s="33">
        <f>I168/H168</f>
        <v>1.1463414634146341</v>
      </c>
      <c r="K168" s="172"/>
    </row>
    <row r="169" spans="1:11" s="12" customFormat="1" ht="52.8" customHeight="1">
      <c r="A169" s="159"/>
      <c r="B169" s="321"/>
      <c r="C169" s="209" t="s">
        <v>33</v>
      </c>
      <c r="D169" s="30">
        <v>227.3</v>
      </c>
      <c r="E169" s="176">
        <v>227.3</v>
      </c>
      <c r="F169" s="28">
        <v>1</v>
      </c>
      <c r="G169" s="17" t="s">
        <v>181</v>
      </c>
      <c r="H169" s="18">
        <v>225570</v>
      </c>
      <c r="I169" s="18">
        <v>254097</v>
      </c>
      <c r="J169" s="33">
        <f>I169/H169</f>
        <v>1.126466285410294</v>
      </c>
      <c r="K169" s="172"/>
    </row>
    <row r="170" spans="1:11" s="12" customFormat="1" ht="31.2">
      <c r="A170" s="159"/>
      <c r="B170" s="321"/>
      <c r="C170" s="29" t="s">
        <v>182</v>
      </c>
      <c r="D170" s="171">
        <v>0</v>
      </c>
      <c r="E170" s="27">
        <v>0</v>
      </c>
      <c r="F170" s="28">
        <v>0</v>
      </c>
      <c r="G170" s="336" t="s">
        <v>183</v>
      </c>
      <c r="H170" s="337"/>
      <c r="I170" s="337"/>
      <c r="J170" s="337"/>
      <c r="K170" s="338"/>
    </row>
    <row r="171" spans="1:11" s="12" customFormat="1" ht="117" customHeight="1">
      <c r="A171" s="159"/>
      <c r="B171" s="321"/>
      <c r="C171" s="210"/>
      <c r="D171" s="210"/>
      <c r="E171" s="210"/>
      <c r="F171" s="206"/>
      <c r="G171" s="17" t="s">
        <v>184</v>
      </c>
      <c r="H171" s="172">
        <v>12</v>
      </c>
      <c r="I171" s="172">
        <v>13</v>
      </c>
      <c r="J171" s="33">
        <f>I171/H171</f>
        <v>1.0833333333333333</v>
      </c>
      <c r="K171" s="174" t="s">
        <v>544</v>
      </c>
    </row>
    <row r="172" spans="1:11" s="12" customFormat="1" ht="15.6">
      <c r="A172" s="159"/>
      <c r="B172" s="321"/>
      <c r="C172" s="211"/>
      <c r="D172" s="211"/>
      <c r="E172" s="211"/>
      <c r="F172" s="31"/>
      <c r="G172" s="336" t="s">
        <v>185</v>
      </c>
      <c r="H172" s="337"/>
      <c r="I172" s="337"/>
      <c r="J172" s="337"/>
      <c r="K172" s="338"/>
    </row>
    <row r="173" spans="1:11" s="12" customFormat="1" ht="78">
      <c r="A173" s="159"/>
      <c r="B173" s="322"/>
      <c r="C173" s="211"/>
      <c r="D173" s="211"/>
      <c r="E173" s="211"/>
      <c r="F173" s="31"/>
      <c r="G173" s="193" t="s">
        <v>186</v>
      </c>
      <c r="H173" s="212">
        <v>95</v>
      </c>
      <c r="I173" s="212">
        <v>97</v>
      </c>
      <c r="J173" s="206">
        <f>I173/H173</f>
        <v>1.0210526315789474</v>
      </c>
      <c r="K173" s="172"/>
    </row>
    <row r="174" spans="1:11" s="12" customFormat="1" ht="15.6">
      <c r="A174" s="20"/>
      <c r="B174" s="398" t="s">
        <v>26</v>
      </c>
      <c r="C174" s="399"/>
      <c r="D174" s="44">
        <v>134256.34</v>
      </c>
      <c r="E174" s="44">
        <f>SUM(E160:E169)</f>
        <v>131225.41199999998</v>
      </c>
      <c r="F174" s="45">
        <f>E174/D174</f>
        <v>0.97742432126482803</v>
      </c>
      <c r="G174" s="24"/>
      <c r="H174" s="20"/>
      <c r="I174" s="20"/>
      <c r="J174" s="20"/>
      <c r="K174" s="25"/>
    </row>
    <row r="175" spans="1:11" s="12" customFormat="1" ht="15.6">
      <c r="A175" s="346">
        <v>11</v>
      </c>
      <c r="B175" s="348" t="s">
        <v>187</v>
      </c>
      <c r="C175" s="359" t="s">
        <v>18</v>
      </c>
      <c r="D175" s="326">
        <v>8096.6</v>
      </c>
      <c r="E175" s="326">
        <v>8096.6</v>
      </c>
      <c r="F175" s="339">
        <f>E175/D175</f>
        <v>1</v>
      </c>
      <c r="G175" s="336" t="s">
        <v>188</v>
      </c>
      <c r="H175" s="337"/>
      <c r="I175" s="337"/>
      <c r="J175" s="337"/>
      <c r="K175" s="338"/>
    </row>
    <row r="176" spans="1:11" s="12" customFormat="1" ht="62.4">
      <c r="A176" s="347"/>
      <c r="B176" s="321"/>
      <c r="C176" s="324"/>
      <c r="D176" s="327"/>
      <c r="E176" s="327"/>
      <c r="F176" s="331"/>
      <c r="G176" s="17" t="s">
        <v>189</v>
      </c>
      <c r="H176" s="172">
        <v>150</v>
      </c>
      <c r="I176" s="172">
        <v>250</v>
      </c>
      <c r="J176" s="33">
        <f>I176/H176</f>
        <v>1.6666666666666667</v>
      </c>
      <c r="K176" s="172"/>
    </row>
    <row r="177" spans="1:11" s="12" customFormat="1" ht="62.4">
      <c r="A177" s="347"/>
      <c r="B177" s="321"/>
      <c r="C177" s="324"/>
      <c r="D177" s="327"/>
      <c r="E177" s="327"/>
      <c r="F177" s="331"/>
      <c r="G177" s="17" t="s">
        <v>190</v>
      </c>
      <c r="H177" s="172">
        <v>15</v>
      </c>
      <c r="I177" s="172">
        <v>24</v>
      </c>
      <c r="J177" s="33">
        <f>I177/H177</f>
        <v>1.6</v>
      </c>
      <c r="K177" s="172"/>
    </row>
    <row r="178" spans="1:11" s="12" customFormat="1" ht="15.6">
      <c r="A178" s="347"/>
      <c r="B178" s="321"/>
      <c r="C178" s="324"/>
      <c r="D178" s="327"/>
      <c r="E178" s="327"/>
      <c r="F178" s="331"/>
      <c r="G178" s="336" t="s">
        <v>191</v>
      </c>
      <c r="H178" s="337"/>
      <c r="I178" s="337"/>
      <c r="J178" s="337"/>
      <c r="K178" s="338"/>
    </row>
    <row r="179" spans="1:11" s="12" customFormat="1" ht="62.4">
      <c r="A179" s="347"/>
      <c r="B179" s="321"/>
      <c r="C179" s="324"/>
      <c r="D179" s="327"/>
      <c r="E179" s="327"/>
      <c r="F179" s="331"/>
      <c r="G179" s="17" t="s">
        <v>192</v>
      </c>
      <c r="H179" s="172">
        <v>24</v>
      </c>
      <c r="I179" s="172">
        <v>31</v>
      </c>
      <c r="J179" s="33">
        <f>I179/H179</f>
        <v>1.2916666666666667</v>
      </c>
      <c r="K179" s="172"/>
    </row>
    <row r="180" spans="1:11" s="12" customFormat="1" ht="31.2">
      <c r="A180" s="347"/>
      <c r="B180" s="321"/>
      <c r="C180" s="324"/>
      <c r="D180" s="327"/>
      <c r="E180" s="327"/>
      <c r="F180" s="331"/>
      <c r="G180" s="17" t="s">
        <v>193</v>
      </c>
      <c r="H180" s="172">
        <v>850</v>
      </c>
      <c r="I180" s="172">
        <v>1886</v>
      </c>
      <c r="J180" s="33">
        <f>I180/H180</f>
        <v>2.2188235294117646</v>
      </c>
      <c r="K180" s="172"/>
    </row>
    <row r="181" spans="1:11" s="12" customFormat="1" ht="15.6">
      <c r="A181" s="347"/>
      <c r="B181" s="321"/>
      <c r="C181" s="325"/>
      <c r="D181" s="328"/>
      <c r="E181" s="328"/>
      <c r="F181" s="332"/>
      <c r="G181" s="336" t="s">
        <v>194</v>
      </c>
      <c r="H181" s="337"/>
      <c r="I181" s="337"/>
      <c r="J181" s="337"/>
      <c r="K181" s="338"/>
    </row>
    <row r="182" spans="1:11" s="12" customFormat="1" ht="46.8">
      <c r="A182" s="347"/>
      <c r="B182" s="321"/>
      <c r="C182" s="359" t="s">
        <v>76</v>
      </c>
      <c r="D182" s="326">
        <v>3092.346</v>
      </c>
      <c r="E182" s="326">
        <v>3092.346</v>
      </c>
      <c r="F182" s="339">
        <f>E182/D182</f>
        <v>1</v>
      </c>
      <c r="G182" s="17" t="s">
        <v>195</v>
      </c>
      <c r="H182" s="172">
        <v>95</v>
      </c>
      <c r="I182" s="172">
        <v>115</v>
      </c>
      <c r="J182" s="33" t="s">
        <v>196</v>
      </c>
      <c r="K182" s="172"/>
    </row>
    <row r="183" spans="1:11" s="12" customFormat="1" ht="37.200000000000003" customHeight="1">
      <c r="A183" s="347"/>
      <c r="B183" s="321"/>
      <c r="C183" s="324"/>
      <c r="D183" s="327"/>
      <c r="E183" s="327"/>
      <c r="F183" s="331"/>
      <c r="G183" s="17" t="s">
        <v>197</v>
      </c>
      <c r="H183" s="172" t="s">
        <v>198</v>
      </c>
      <c r="I183" s="172" t="s">
        <v>198</v>
      </c>
      <c r="J183" s="33" t="s">
        <v>198</v>
      </c>
      <c r="K183" s="172" t="s">
        <v>198</v>
      </c>
    </row>
    <row r="184" spans="1:11" s="12" customFormat="1" ht="40.200000000000003" customHeight="1">
      <c r="A184" s="347"/>
      <c r="B184" s="321"/>
      <c r="C184" s="324"/>
      <c r="D184" s="327"/>
      <c r="E184" s="327"/>
      <c r="F184" s="331"/>
      <c r="G184" s="336" t="s">
        <v>199</v>
      </c>
      <c r="H184" s="337"/>
      <c r="I184" s="337"/>
      <c r="J184" s="337"/>
      <c r="K184" s="338"/>
    </row>
    <row r="185" spans="1:11" s="12" customFormat="1" ht="31.2">
      <c r="A185" s="347"/>
      <c r="B185" s="321"/>
      <c r="C185" s="325"/>
      <c r="D185" s="328"/>
      <c r="E185" s="328"/>
      <c r="F185" s="332"/>
      <c r="G185" s="17" t="s">
        <v>200</v>
      </c>
      <c r="H185" s="172">
        <v>45</v>
      </c>
      <c r="I185" s="172">
        <v>65</v>
      </c>
      <c r="J185" s="33">
        <f>I185/H185</f>
        <v>1.4444444444444444</v>
      </c>
      <c r="K185" s="172"/>
    </row>
    <row r="186" spans="1:11" s="12" customFormat="1" ht="15.6">
      <c r="A186" s="347"/>
      <c r="B186" s="321"/>
      <c r="C186" s="417" t="s">
        <v>33</v>
      </c>
      <c r="D186" s="454">
        <v>0</v>
      </c>
      <c r="E186" s="359" t="s">
        <v>201</v>
      </c>
      <c r="F186" s="326">
        <v>0</v>
      </c>
      <c r="G186" s="17" t="s">
        <v>202</v>
      </c>
      <c r="H186" s="18">
        <v>32000</v>
      </c>
      <c r="I186" s="18">
        <v>45925</v>
      </c>
      <c r="J186" s="33">
        <f>I186/H186</f>
        <v>1.4351562499999999</v>
      </c>
      <c r="K186" s="172"/>
    </row>
    <row r="187" spans="1:11" s="12" customFormat="1" ht="31.2">
      <c r="A187" s="347"/>
      <c r="B187" s="321"/>
      <c r="C187" s="418"/>
      <c r="D187" s="455"/>
      <c r="E187" s="324"/>
      <c r="F187" s="327"/>
      <c r="G187" s="17" t="s">
        <v>203</v>
      </c>
      <c r="H187" s="18" t="s">
        <v>198</v>
      </c>
      <c r="I187" s="18" t="s">
        <v>198</v>
      </c>
      <c r="J187" s="33" t="s">
        <v>198</v>
      </c>
      <c r="K187" s="172" t="s">
        <v>198</v>
      </c>
    </row>
    <row r="188" spans="1:11" s="12" customFormat="1" ht="15.6">
      <c r="A188" s="347"/>
      <c r="B188" s="321"/>
      <c r="C188" s="418"/>
      <c r="D188" s="455"/>
      <c r="E188" s="324"/>
      <c r="F188" s="327"/>
      <c r="G188" s="336" t="s">
        <v>204</v>
      </c>
      <c r="H188" s="337"/>
      <c r="I188" s="337"/>
      <c r="J188" s="337"/>
      <c r="K188" s="338"/>
    </row>
    <row r="189" spans="1:11" s="12" customFormat="1" ht="93.6">
      <c r="A189" s="347"/>
      <c r="B189" s="321"/>
      <c r="C189" s="418"/>
      <c r="D189" s="455"/>
      <c r="E189" s="324"/>
      <c r="F189" s="327"/>
      <c r="G189" s="17" t="s">
        <v>205</v>
      </c>
      <c r="H189" s="18">
        <v>16</v>
      </c>
      <c r="I189" s="172">
        <v>33</v>
      </c>
      <c r="J189" s="33">
        <f>I189/H189</f>
        <v>2.0625</v>
      </c>
      <c r="K189" s="172"/>
    </row>
    <row r="190" spans="1:11" s="12" customFormat="1" ht="15.6">
      <c r="A190" s="347"/>
      <c r="B190" s="321"/>
      <c r="C190" s="418"/>
      <c r="D190" s="455"/>
      <c r="E190" s="324"/>
      <c r="F190" s="327"/>
      <c r="G190" s="336" t="s">
        <v>206</v>
      </c>
      <c r="H190" s="337"/>
      <c r="I190" s="337"/>
      <c r="J190" s="337"/>
      <c r="K190" s="338"/>
    </row>
    <row r="191" spans="1:11" s="12" customFormat="1" ht="31.2">
      <c r="A191" s="347"/>
      <c r="B191" s="321"/>
      <c r="C191" s="418"/>
      <c r="D191" s="455"/>
      <c r="E191" s="324"/>
      <c r="F191" s="327"/>
      <c r="G191" s="17" t="s">
        <v>207</v>
      </c>
      <c r="H191" s="172">
        <v>700</v>
      </c>
      <c r="I191" s="172">
        <v>700</v>
      </c>
      <c r="J191" s="175">
        <v>1</v>
      </c>
      <c r="K191" s="213"/>
    </row>
    <row r="192" spans="1:11" s="12" customFormat="1" ht="15.6">
      <c r="A192" s="347"/>
      <c r="B192" s="321"/>
      <c r="C192" s="418"/>
      <c r="D192" s="455"/>
      <c r="E192" s="324"/>
      <c r="F192" s="327"/>
      <c r="G192" s="336" t="s">
        <v>208</v>
      </c>
      <c r="H192" s="337"/>
      <c r="I192" s="337"/>
      <c r="J192" s="337"/>
      <c r="K192" s="338"/>
    </row>
    <row r="193" spans="1:11" s="12" customFormat="1" ht="31.2">
      <c r="A193" s="372"/>
      <c r="B193" s="322"/>
      <c r="C193" s="419"/>
      <c r="D193" s="456"/>
      <c r="E193" s="325"/>
      <c r="F193" s="328"/>
      <c r="G193" s="193" t="s">
        <v>209</v>
      </c>
      <c r="H193" s="214">
        <v>125</v>
      </c>
      <c r="I193" s="158">
        <v>164</v>
      </c>
      <c r="J193" s="206">
        <f>I193/H193</f>
        <v>1.3120000000000001</v>
      </c>
      <c r="K193" s="158"/>
    </row>
    <row r="194" spans="1:11" s="12" customFormat="1" ht="15.6">
      <c r="A194" s="20"/>
      <c r="B194" s="398" t="s">
        <v>26</v>
      </c>
      <c r="C194" s="399"/>
      <c r="D194" s="48">
        <f>SUM(D182+D175)</f>
        <v>11188.946</v>
      </c>
      <c r="E194" s="48">
        <f>SUM(E182+E175)</f>
        <v>11188.946</v>
      </c>
      <c r="F194" s="45">
        <f>E194/D194</f>
        <v>1</v>
      </c>
      <c r="G194" s="24"/>
      <c r="H194" s="20"/>
      <c r="I194" s="20"/>
      <c r="J194" s="20"/>
      <c r="K194" s="25"/>
    </row>
    <row r="195" spans="1:11" s="12" customFormat="1" ht="15.6">
      <c r="A195" s="39">
        <v>12</v>
      </c>
      <c r="B195" s="348" t="s">
        <v>210</v>
      </c>
      <c r="C195" s="359" t="s">
        <v>18</v>
      </c>
      <c r="D195" s="326">
        <v>0</v>
      </c>
      <c r="E195" s="326">
        <v>0</v>
      </c>
      <c r="F195" s="339">
        <v>0</v>
      </c>
      <c r="G195" s="400" t="s">
        <v>211</v>
      </c>
      <c r="H195" s="401"/>
      <c r="I195" s="401"/>
      <c r="J195" s="401"/>
      <c r="K195" s="402"/>
    </row>
    <row r="196" spans="1:11" s="12" customFormat="1" ht="15.6">
      <c r="A196" s="39"/>
      <c r="B196" s="360"/>
      <c r="C196" s="324"/>
      <c r="D196" s="327"/>
      <c r="E196" s="327"/>
      <c r="F196" s="331"/>
      <c r="G196" s="403"/>
      <c r="H196" s="404"/>
      <c r="I196" s="404"/>
      <c r="J196" s="404"/>
      <c r="K196" s="405"/>
    </row>
    <row r="197" spans="1:11" s="12" customFormat="1" ht="46.8">
      <c r="A197" s="39"/>
      <c r="B197" s="360"/>
      <c r="C197" s="324"/>
      <c r="D197" s="327"/>
      <c r="E197" s="327"/>
      <c r="F197" s="331"/>
      <c r="G197" s="17" t="s">
        <v>212</v>
      </c>
      <c r="H197" s="18">
        <v>3000</v>
      </c>
      <c r="I197" s="172">
        <v>2781</v>
      </c>
      <c r="J197" s="33">
        <f>I197/H197</f>
        <v>0.92700000000000005</v>
      </c>
      <c r="K197" s="172" t="s">
        <v>213</v>
      </c>
    </row>
    <row r="198" spans="1:11" s="12" customFormat="1" ht="15.6">
      <c r="A198" s="39"/>
      <c r="B198" s="360"/>
      <c r="C198" s="324"/>
      <c r="D198" s="327"/>
      <c r="E198" s="327"/>
      <c r="F198" s="331"/>
      <c r="G198" s="34" t="s">
        <v>88</v>
      </c>
      <c r="H198" s="18"/>
      <c r="I198" s="172"/>
      <c r="J198" s="33"/>
      <c r="K198" s="172"/>
    </row>
    <row r="199" spans="1:11" s="12" customFormat="1" ht="34.799999999999997" customHeight="1">
      <c r="A199" s="39"/>
      <c r="B199" s="360"/>
      <c r="C199" s="324"/>
      <c r="D199" s="327"/>
      <c r="E199" s="327"/>
      <c r="F199" s="331"/>
      <c r="G199" s="17" t="s">
        <v>214</v>
      </c>
      <c r="H199" s="172">
        <v>500</v>
      </c>
      <c r="I199" s="172">
        <v>338</v>
      </c>
      <c r="J199" s="33">
        <f>I199/H199</f>
        <v>0.67600000000000005</v>
      </c>
      <c r="K199" s="172" t="s">
        <v>511</v>
      </c>
    </row>
    <row r="200" spans="1:11" s="12" customFormat="1" ht="69" customHeight="1">
      <c r="A200" s="39"/>
      <c r="B200" s="360"/>
      <c r="C200" s="324"/>
      <c r="D200" s="327"/>
      <c r="E200" s="327"/>
      <c r="F200" s="331"/>
      <c r="G200" s="17" t="s">
        <v>215</v>
      </c>
      <c r="H200" s="18">
        <v>1200</v>
      </c>
      <c r="I200" s="18">
        <v>1178</v>
      </c>
      <c r="J200" s="33">
        <f t="shared" ref="J200:J202" si="3">I200/H200</f>
        <v>0.98166666666666669</v>
      </c>
      <c r="K200" s="172" t="s">
        <v>216</v>
      </c>
    </row>
    <row r="201" spans="1:11" s="12" customFormat="1" ht="46.8">
      <c r="A201" s="39"/>
      <c r="B201" s="360"/>
      <c r="C201" s="324"/>
      <c r="D201" s="327"/>
      <c r="E201" s="327"/>
      <c r="F201" s="331"/>
      <c r="G201" s="17" t="s">
        <v>217</v>
      </c>
      <c r="H201" s="172">
        <v>30</v>
      </c>
      <c r="I201" s="172">
        <v>0</v>
      </c>
      <c r="J201" s="33">
        <f t="shared" si="3"/>
        <v>0</v>
      </c>
      <c r="K201" s="172" t="s">
        <v>218</v>
      </c>
    </row>
    <row r="202" spans="1:11" s="12" customFormat="1" ht="46.8">
      <c r="A202" s="39"/>
      <c r="B202" s="406" t="s">
        <v>219</v>
      </c>
      <c r="C202" s="324"/>
      <c r="D202" s="327"/>
      <c r="E202" s="327"/>
      <c r="F202" s="331"/>
      <c r="G202" s="17" t="s">
        <v>220</v>
      </c>
      <c r="H202" s="172">
        <v>100</v>
      </c>
      <c r="I202" s="172">
        <v>128</v>
      </c>
      <c r="J202" s="33">
        <f t="shared" si="3"/>
        <v>1.28</v>
      </c>
      <c r="K202" s="172" t="s">
        <v>512</v>
      </c>
    </row>
    <row r="203" spans="1:11" s="12" customFormat="1" ht="46.8">
      <c r="A203" s="39"/>
      <c r="B203" s="406"/>
      <c r="C203" s="324"/>
      <c r="D203" s="327"/>
      <c r="E203" s="327"/>
      <c r="F203" s="331"/>
      <c r="G203" s="17" t="s">
        <v>221</v>
      </c>
      <c r="H203" s="172">
        <v>30</v>
      </c>
      <c r="I203" s="172">
        <v>65</v>
      </c>
      <c r="J203" s="33">
        <f>I203/H203</f>
        <v>2.1666666666666665</v>
      </c>
      <c r="K203" s="172" t="s">
        <v>513</v>
      </c>
    </row>
    <row r="204" spans="1:11" s="12" customFormat="1" ht="25.8" customHeight="1">
      <c r="A204" s="39"/>
      <c r="B204" s="406"/>
      <c r="C204" s="324"/>
      <c r="D204" s="327"/>
      <c r="E204" s="327"/>
      <c r="F204" s="331"/>
      <c r="G204" s="336" t="s">
        <v>222</v>
      </c>
      <c r="H204" s="337"/>
      <c r="I204" s="337"/>
      <c r="J204" s="337"/>
      <c r="K204" s="338"/>
    </row>
    <row r="205" spans="1:11" s="12" customFormat="1" ht="46.8">
      <c r="A205" s="159"/>
      <c r="B205" s="407"/>
      <c r="C205" s="325"/>
      <c r="D205" s="328"/>
      <c r="E205" s="328"/>
      <c r="F205" s="332"/>
      <c r="G205" s="17" t="s">
        <v>223</v>
      </c>
      <c r="H205" s="18">
        <v>2200</v>
      </c>
      <c r="I205" s="18">
        <v>5073</v>
      </c>
      <c r="J205" s="33">
        <f>I205/H205</f>
        <v>2.3059090909090911</v>
      </c>
      <c r="K205" s="172" t="s">
        <v>514</v>
      </c>
    </row>
    <row r="206" spans="1:11" s="12" customFormat="1" ht="15.6">
      <c r="A206" s="159"/>
      <c r="B206" s="413" t="s">
        <v>224</v>
      </c>
      <c r="C206" s="414"/>
      <c r="D206" s="38">
        <v>0</v>
      </c>
      <c r="E206" s="38">
        <v>0</v>
      </c>
      <c r="F206" s="33">
        <v>0</v>
      </c>
      <c r="G206" s="34"/>
      <c r="H206" s="172"/>
      <c r="I206" s="25"/>
      <c r="J206" s="25"/>
      <c r="K206" s="25"/>
    </row>
    <row r="207" spans="1:11" s="12" customFormat="1" ht="15.6">
      <c r="A207" s="159"/>
      <c r="B207" s="409" t="s">
        <v>225</v>
      </c>
      <c r="C207" s="46"/>
      <c r="D207" s="47"/>
      <c r="E207" s="47"/>
      <c r="F207" s="31"/>
      <c r="G207" s="336" t="s">
        <v>515</v>
      </c>
      <c r="H207" s="337"/>
      <c r="I207" s="337"/>
      <c r="J207" s="337"/>
      <c r="K207" s="338"/>
    </row>
    <row r="208" spans="1:11" s="12" customFormat="1" ht="69" customHeight="1">
      <c r="A208" s="159"/>
      <c r="B208" s="406"/>
      <c r="C208" s="324" t="s">
        <v>18</v>
      </c>
      <c r="D208" s="327">
        <v>0</v>
      </c>
      <c r="E208" s="327">
        <v>0</v>
      </c>
      <c r="F208" s="331">
        <v>0</v>
      </c>
      <c r="G208" s="17" t="s">
        <v>226</v>
      </c>
      <c r="H208" s="191" t="s">
        <v>227</v>
      </c>
      <c r="I208" s="191" t="s">
        <v>516</v>
      </c>
      <c r="J208" s="191" t="s">
        <v>517</v>
      </c>
      <c r="K208" s="172" t="s">
        <v>228</v>
      </c>
    </row>
    <row r="209" spans="1:11" s="12" customFormat="1" ht="46.8">
      <c r="A209" s="49"/>
      <c r="B209" s="406"/>
      <c r="C209" s="324"/>
      <c r="D209" s="327"/>
      <c r="E209" s="327"/>
      <c r="F209" s="331"/>
      <c r="G209" s="17" t="s">
        <v>229</v>
      </c>
      <c r="H209" s="191" t="s">
        <v>230</v>
      </c>
      <c r="I209" s="191" t="s">
        <v>518</v>
      </c>
      <c r="J209" s="33">
        <f>I209/H209</f>
        <v>0.72</v>
      </c>
      <c r="K209" s="172" t="s">
        <v>231</v>
      </c>
    </row>
    <row r="210" spans="1:11" s="12" customFormat="1" ht="62.4">
      <c r="A210" s="49"/>
      <c r="B210" s="406"/>
      <c r="C210" s="324"/>
      <c r="D210" s="327"/>
      <c r="E210" s="327"/>
      <c r="F210" s="331"/>
      <c r="G210" s="17" t="s">
        <v>232</v>
      </c>
      <c r="H210" s="215" t="s">
        <v>233</v>
      </c>
      <c r="I210" s="191" t="s">
        <v>519</v>
      </c>
      <c r="J210" s="191" t="s">
        <v>520</v>
      </c>
      <c r="K210" s="172" t="s">
        <v>231</v>
      </c>
    </row>
    <row r="211" spans="1:11" s="12" customFormat="1" ht="31.2">
      <c r="A211" s="49"/>
      <c r="B211" s="406"/>
      <c r="C211" s="324"/>
      <c r="D211" s="327"/>
      <c r="E211" s="327"/>
      <c r="F211" s="331"/>
      <c r="G211" s="17" t="s">
        <v>234</v>
      </c>
      <c r="H211" s="215" t="s">
        <v>235</v>
      </c>
      <c r="I211" s="191" t="s">
        <v>521</v>
      </c>
      <c r="J211" s="33">
        <f>I211/H211</f>
        <v>1.2571428571428571</v>
      </c>
      <c r="K211" s="172" t="s">
        <v>231</v>
      </c>
    </row>
    <row r="212" spans="1:11" s="12" customFormat="1" ht="46.8">
      <c r="A212" s="49"/>
      <c r="B212" s="406"/>
      <c r="C212" s="324"/>
      <c r="D212" s="327"/>
      <c r="E212" s="327"/>
      <c r="F212" s="331"/>
      <c r="G212" s="17" t="s">
        <v>237</v>
      </c>
      <c r="H212" s="191" t="s">
        <v>238</v>
      </c>
      <c r="I212" s="191" t="s">
        <v>522</v>
      </c>
      <c r="J212" s="33">
        <f>I212/H212</f>
        <v>1.4</v>
      </c>
      <c r="K212" s="172" t="s">
        <v>239</v>
      </c>
    </row>
    <row r="213" spans="1:11" s="12" customFormat="1" ht="63.6" customHeight="1">
      <c r="A213" s="49"/>
      <c r="B213" s="406"/>
      <c r="C213" s="324"/>
      <c r="D213" s="327"/>
      <c r="E213" s="327"/>
      <c r="F213" s="331"/>
      <c r="G213" s="17" t="s">
        <v>240</v>
      </c>
      <c r="H213" s="191" t="s">
        <v>241</v>
      </c>
      <c r="I213" s="191" t="s">
        <v>242</v>
      </c>
      <c r="J213" s="33">
        <f>I213/H213</f>
        <v>0.2</v>
      </c>
      <c r="K213" s="172" t="s">
        <v>245</v>
      </c>
    </row>
    <row r="214" spans="1:11" s="12" customFormat="1" ht="62.4" customHeight="1">
      <c r="A214" s="49"/>
      <c r="B214" s="406"/>
      <c r="C214" s="324"/>
      <c r="D214" s="327"/>
      <c r="E214" s="327"/>
      <c r="F214" s="331"/>
      <c r="G214" s="17" t="s">
        <v>243</v>
      </c>
      <c r="H214" s="191" t="s">
        <v>244</v>
      </c>
      <c r="I214" s="191" t="s">
        <v>523</v>
      </c>
      <c r="J214" s="33">
        <f>I214/H214</f>
        <v>1.1333333333333333</v>
      </c>
      <c r="K214" s="172" t="s">
        <v>245</v>
      </c>
    </row>
    <row r="215" spans="1:11" s="12" customFormat="1" ht="70.8" customHeight="1">
      <c r="A215" s="49"/>
      <c r="B215" s="406"/>
      <c r="C215" s="324"/>
      <c r="D215" s="327"/>
      <c r="E215" s="327"/>
      <c r="F215" s="331"/>
      <c r="G215" s="17" t="s">
        <v>246</v>
      </c>
      <c r="H215" s="191" t="s">
        <v>241</v>
      </c>
      <c r="I215" s="191" t="s">
        <v>250</v>
      </c>
      <c r="J215" s="33">
        <v>1.6</v>
      </c>
      <c r="K215" s="172" t="s">
        <v>245</v>
      </c>
    </row>
    <row r="216" spans="1:11" s="12" customFormat="1" ht="70.8" customHeight="1">
      <c r="A216" s="49"/>
      <c r="B216" s="406"/>
      <c r="C216" s="324"/>
      <c r="D216" s="327"/>
      <c r="E216" s="327"/>
      <c r="F216" s="331"/>
      <c r="G216" s="17" t="s">
        <v>248</v>
      </c>
      <c r="H216" s="191" t="s">
        <v>244</v>
      </c>
      <c r="I216" s="191" t="s">
        <v>247</v>
      </c>
      <c r="J216" s="33">
        <f>I216/H216</f>
        <v>0.46666666666666667</v>
      </c>
      <c r="K216" s="172" t="s">
        <v>245</v>
      </c>
    </row>
    <row r="217" spans="1:11" s="12" customFormat="1" ht="71.400000000000006" customHeight="1">
      <c r="A217" s="49"/>
      <c r="B217" s="406"/>
      <c r="C217" s="324"/>
      <c r="D217" s="327"/>
      <c r="E217" s="327"/>
      <c r="F217" s="331"/>
      <c r="G217" s="17" t="s">
        <v>249</v>
      </c>
      <c r="H217" s="191" t="s">
        <v>250</v>
      </c>
      <c r="I217" s="191" t="s">
        <v>201</v>
      </c>
      <c r="J217" s="33">
        <f t="shared" ref="J217:J218" si="4">I217/H217</f>
        <v>0</v>
      </c>
      <c r="K217" s="172" t="s">
        <v>245</v>
      </c>
    </row>
    <row r="218" spans="1:11" s="12" customFormat="1" ht="72.599999999999994" customHeight="1">
      <c r="A218" s="49"/>
      <c r="B218" s="406"/>
      <c r="C218" s="324"/>
      <c r="D218" s="327"/>
      <c r="E218" s="327"/>
      <c r="F218" s="331"/>
      <c r="G218" s="17" t="s">
        <v>251</v>
      </c>
      <c r="H218" s="191" t="s">
        <v>250</v>
      </c>
      <c r="I218" s="191" t="s">
        <v>236</v>
      </c>
      <c r="J218" s="33">
        <f t="shared" si="4"/>
        <v>0.8125</v>
      </c>
      <c r="K218" s="172" t="s">
        <v>245</v>
      </c>
    </row>
    <row r="219" spans="1:11" s="12" customFormat="1" ht="15.6">
      <c r="A219" s="49"/>
      <c r="B219" s="406"/>
      <c r="C219" s="324"/>
      <c r="D219" s="327"/>
      <c r="E219" s="327"/>
      <c r="F219" s="331"/>
      <c r="G219" s="336" t="s">
        <v>528</v>
      </c>
      <c r="H219" s="337"/>
      <c r="I219" s="337"/>
      <c r="J219" s="337"/>
      <c r="K219" s="338"/>
    </row>
    <row r="220" spans="1:11" s="12" customFormat="1" ht="78">
      <c r="A220" s="49"/>
      <c r="B220" s="406"/>
      <c r="C220" s="324"/>
      <c r="D220" s="327"/>
      <c r="E220" s="327"/>
      <c r="F220" s="331"/>
      <c r="G220" s="17" t="s">
        <v>252</v>
      </c>
      <c r="H220" s="191" t="s">
        <v>253</v>
      </c>
      <c r="I220" s="191" t="s">
        <v>254</v>
      </c>
      <c r="J220" s="191" t="s">
        <v>524</v>
      </c>
      <c r="K220" s="172" t="s">
        <v>255</v>
      </c>
    </row>
    <row r="221" spans="1:11" s="12" customFormat="1" ht="62.4">
      <c r="A221" s="49"/>
      <c r="B221" s="406"/>
      <c r="C221" s="324"/>
      <c r="D221" s="327"/>
      <c r="E221" s="327"/>
      <c r="F221" s="331"/>
      <c r="G221" s="17" t="s">
        <v>256</v>
      </c>
      <c r="H221" s="191" t="s">
        <v>257</v>
      </c>
      <c r="I221" s="191" t="s">
        <v>525</v>
      </c>
      <c r="J221" s="33">
        <f>I221/H221</f>
        <v>2.1</v>
      </c>
      <c r="K221" s="172" t="s">
        <v>255</v>
      </c>
    </row>
    <row r="222" spans="1:11" s="12" customFormat="1" ht="46.8">
      <c r="A222" s="49"/>
      <c r="B222" s="406"/>
      <c r="C222" s="324"/>
      <c r="D222" s="327"/>
      <c r="E222" s="327"/>
      <c r="F222" s="331"/>
      <c r="G222" s="17" t="s">
        <v>258</v>
      </c>
      <c r="H222" s="191" t="s">
        <v>259</v>
      </c>
      <c r="I222" s="191" t="s">
        <v>526</v>
      </c>
      <c r="J222" s="33">
        <f>I222/H222</f>
        <v>1.7</v>
      </c>
      <c r="K222" s="172" t="s">
        <v>527</v>
      </c>
    </row>
    <row r="223" spans="1:11" s="12" customFormat="1" ht="30" customHeight="1">
      <c r="A223" s="49"/>
      <c r="B223" s="406"/>
      <c r="C223" s="324"/>
      <c r="D223" s="327"/>
      <c r="E223" s="327"/>
      <c r="F223" s="331"/>
      <c r="G223" s="336" t="s">
        <v>529</v>
      </c>
      <c r="H223" s="337"/>
      <c r="I223" s="337"/>
      <c r="J223" s="337"/>
      <c r="K223" s="338"/>
    </row>
    <row r="224" spans="1:11" s="12" customFormat="1" ht="35.4" customHeight="1">
      <c r="A224" s="49"/>
      <c r="B224" s="406"/>
      <c r="C224" s="324"/>
      <c r="D224" s="327"/>
      <c r="E224" s="327"/>
      <c r="F224" s="331"/>
      <c r="G224" s="17" t="s">
        <v>262</v>
      </c>
      <c r="H224" s="172">
        <v>0</v>
      </c>
      <c r="I224" s="172">
        <v>0</v>
      </c>
      <c r="J224" s="33">
        <v>0</v>
      </c>
      <c r="K224" s="172" t="s">
        <v>261</v>
      </c>
    </row>
    <row r="225" spans="1:11" s="12" customFormat="1" ht="35.4" customHeight="1">
      <c r="A225" s="49"/>
      <c r="B225" s="406"/>
      <c r="C225" s="324"/>
      <c r="D225" s="327"/>
      <c r="E225" s="327"/>
      <c r="F225" s="331"/>
      <c r="G225" s="17" t="s">
        <v>263</v>
      </c>
      <c r="H225" s="172">
        <v>0</v>
      </c>
      <c r="I225" s="172">
        <v>0</v>
      </c>
      <c r="J225" s="33">
        <v>0</v>
      </c>
      <c r="K225" s="172" t="s">
        <v>261</v>
      </c>
    </row>
    <row r="226" spans="1:11" s="12" customFormat="1" ht="66.599999999999994" customHeight="1">
      <c r="A226" s="49"/>
      <c r="B226" s="406"/>
      <c r="C226" s="324"/>
      <c r="D226" s="327"/>
      <c r="E226" s="327"/>
      <c r="F226" s="331"/>
      <c r="G226" s="17" t="s">
        <v>264</v>
      </c>
      <c r="H226" s="191" t="s">
        <v>265</v>
      </c>
      <c r="I226" s="191" t="s">
        <v>265</v>
      </c>
      <c r="J226" s="33">
        <v>1</v>
      </c>
      <c r="K226" s="172"/>
    </row>
    <row r="227" spans="1:11" s="12" customFormat="1" ht="66.599999999999994" customHeight="1">
      <c r="A227" s="49"/>
      <c r="B227" s="406"/>
      <c r="C227" s="324"/>
      <c r="D227" s="327"/>
      <c r="E227" s="327"/>
      <c r="F227" s="331"/>
      <c r="G227" s="17" t="s">
        <v>260</v>
      </c>
      <c r="H227" s="191" t="s">
        <v>242</v>
      </c>
      <c r="I227" s="191" t="s">
        <v>201</v>
      </c>
      <c r="J227" s="33">
        <f>I227/H227</f>
        <v>0</v>
      </c>
      <c r="K227" s="172" t="s">
        <v>261</v>
      </c>
    </row>
    <row r="228" spans="1:11" s="12" customFormat="1" ht="15.6">
      <c r="A228" s="49"/>
      <c r="B228" s="406"/>
      <c r="C228" s="324"/>
      <c r="D228" s="327"/>
      <c r="E228" s="327"/>
      <c r="F228" s="331"/>
      <c r="G228" s="336" t="s">
        <v>530</v>
      </c>
      <c r="H228" s="337"/>
      <c r="I228" s="337"/>
      <c r="J228" s="337"/>
      <c r="K228" s="338"/>
    </row>
    <row r="229" spans="1:11" s="12" customFormat="1" ht="55.2" customHeight="1">
      <c r="A229" s="49"/>
      <c r="B229" s="406"/>
      <c r="C229" s="324"/>
      <c r="D229" s="327"/>
      <c r="E229" s="327"/>
      <c r="F229" s="331"/>
      <c r="G229" s="17" t="s">
        <v>266</v>
      </c>
      <c r="H229" s="191" t="s">
        <v>267</v>
      </c>
      <c r="I229" s="191" t="s">
        <v>531</v>
      </c>
      <c r="J229" s="191" t="s">
        <v>532</v>
      </c>
      <c r="K229" s="172" t="s">
        <v>514</v>
      </c>
    </row>
    <row r="230" spans="1:11" s="12" customFormat="1" ht="15.6">
      <c r="A230" s="49"/>
      <c r="B230" s="406"/>
      <c r="C230" s="324"/>
      <c r="D230" s="327"/>
      <c r="E230" s="327"/>
      <c r="F230" s="331"/>
      <c r="G230" s="336" t="s">
        <v>533</v>
      </c>
      <c r="H230" s="337"/>
      <c r="I230" s="337"/>
      <c r="J230" s="337"/>
      <c r="K230" s="338"/>
    </row>
    <row r="231" spans="1:11" s="12" customFormat="1" ht="109.8" customHeight="1">
      <c r="A231" s="49"/>
      <c r="B231" s="406"/>
      <c r="C231" s="324"/>
      <c r="D231" s="327"/>
      <c r="E231" s="327"/>
      <c r="F231" s="331"/>
      <c r="G231" s="17" t="s">
        <v>268</v>
      </c>
      <c r="H231" s="191" t="s">
        <v>241</v>
      </c>
      <c r="I231" s="191" t="s">
        <v>241</v>
      </c>
      <c r="J231" s="33">
        <v>1</v>
      </c>
      <c r="K231" s="172" t="s">
        <v>534</v>
      </c>
    </row>
    <row r="232" spans="1:11" s="12" customFormat="1" ht="46.8">
      <c r="A232" s="50"/>
      <c r="B232" s="407"/>
      <c r="C232" s="325"/>
      <c r="D232" s="328"/>
      <c r="E232" s="328"/>
      <c r="F232" s="332"/>
      <c r="G232" s="17" t="s">
        <v>269</v>
      </c>
      <c r="H232" s="18">
        <v>2700</v>
      </c>
      <c r="I232" s="18">
        <v>1867</v>
      </c>
      <c r="J232" s="33">
        <f>I232/H232</f>
        <v>0.69148148148148147</v>
      </c>
      <c r="K232" s="172" t="s">
        <v>270</v>
      </c>
    </row>
    <row r="233" spans="1:11" s="12" customFormat="1" ht="15.6">
      <c r="A233" s="50"/>
      <c r="B233" s="413" t="s">
        <v>271</v>
      </c>
      <c r="C233" s="414"/>
      <c r="D233" s="171">
        <v>0</v>
      </c>
      <c r="E233" s="171">
        <v>0</v>
      </c>
      <c r="F233" s="33">
        <v>0</v>
      </c>
      <c r="G233" s="34"/>
      <c r="H233" s="25"/>
      <c r="I233" s="25"/>
      <c r="J233" s="25"/>
      <c r="K233" s="25"/>
    </row>
    <row r="234" spans="1:11" s="12" customFormat="1" ht="229.8" customHeight="1">
      <c r="A234" s="51"/>
      <c r="B234" s="409" t="s">
        <v>272</v>
      </c>
      <c r="C234" s="359" t="s">
        <v>18</v>
      </c>
      <c r="D234" s="155">
        <v>204</v>
      </c>
      <c r="E234" s="155">
        <v>136.55000000000001</v>
      </c>
      <c r="F234" s="164">
        <f>E234/D234</f>
        <v>0.66936274509803928</v>
      </c>
      <c r="G234" s="17" t="s">
        <v>536</v>
      </c>
      <c r="H234" s="172">
        <v>3000</v>
      </c>
      <c r="I234" s="172">
        <v>2007</v>
      </c>
      <c r="J234" s="33">
        <f>I234/H234</f>
        <v>0.66900000000000004</v>
      </c>
      <c r="K234" s="216" t="s">
        <v>273</v>
      </c>
    </row>
    <row r="235" spans="1:11" s="12" customFormat="1" ht="131.4" customHeight="1">
      <c r="A235" s="52"/>
      <c r="B235" s="407"/>
      <c r="C235" s="325"/>
      <c r="D235" s="171">
        <v>487.2</v>
      </c>
      <c r="E235" s="171">
        <v>487.2</v>
      </c>
      <c r="F235" s="28">
        <f>E235/D235</f>
        <v>1</v>
      </c>
      <c r="G235" s="17" t="s">
        <v>274</v>
      </c>
      <c r="H235" s="172">
        <v>500</v>
      </c>
      <c r="I235" s="172">
        <v>535</v>
      </c>
      <c r="J235" s="33">
        <f>I235/H235</f>
        <v>1.07</v>
      </c>
      <c r="K235" s="216" t="s">
        <v>535</v>
      </c>
    </row>
    <row r="236" spans="1:11" s="12" customFormat="1" ht="15.6">
      <c r="A236" s="25"/>
      <c r="B236" s="413" t="s">
        <v>275</v>
      </c>
      <c r="C236" s="414"/>
      <c r="D236" s="171">
        <f>SUM(D234:D235)</f>
        <v>691.2</v>
      </c>
      <c r="E236" s="171">
        <f>SUM(E234:E235)</f>
        <v>623.75</v>
      </c>
      <c r="F236" s="33">
        <f>E236/D236</f>
        <v>0.90241608796296291</v>
      </c>
      <c r="G236" s="34"/>
      <c r="H236" s="25"/>
      <c r="I236" s="25"/>
      <c r="J236" s="25"/>
      <c r="K236" s="25"/>
    </row>
    <row r="237" spans="1:11" s="12" customFormat="1" ht="15.6">
      <c r="A237" s="25"/>
      <c r="B237" s="346" t="s">
        <v>537</v>
      </c>
      <c r="C237" s="354" t="s">
        <v>18</v>
      </c>
      <c r="D237" s="326">
        <v>250</v>
      </c>
      <c r="E237" s="326">
        <v>220</v>
      </c>
      <c r="F237" s="339">
        <f>E237/D237</f>
        <v>0.88</v>
      </c>
      <c r="G237" s="409" t="s">
        <v>539</v>
      </c>
      <c r="H237" s="346">
        <v>800</v>
      </c>
      <c r="I237" s="346">
        <v>704</v>
      </c>
      <c r="J237" s="343">
        <v>0.88</v>
      </c>
      <c r="K237" s="346" t="s">
        <v>538</v>
      </c>
    </row>
    <row r="238" spans="1:11" s="12" customFormat="1" ht="15.6">
      <c r="A238" s="25"/>
      <c r="B238" s="347"/>
      <c r="C238" s="355"/>
      <c r="D238" s="327"/>
      <c r="E238" s="327"/>
      <c r="F238" s="331"/>
      <c r="G238" s="406"/>
      <c r="H238" s="347"/>
      <c r="I238" s="347"/>
      <c r="J238" s="347"/>
      <c r="K238" s="347"/>
    </row>
    <row r="239" spans="1:11" s="12" customFormat="1" ht="109.8" customHeight="1">
      <c r="A239" s="25"/>
      <c r="B239" s="372"/>
      <c r="C239" s="408"/>
      <c r="D239" s="328"/>
      <c r="E239" s="328"/>
      <c r="F239" s="332"/>
      <c r="G239" s="407"/>
      <c r="H239" s="372"/>
      <c r="I239" s="372"/>
      <c r="J239" s="372"/>
      <c r="K239" s="372"/>
    </row>
    <row r="240" spans="1:11" s="12" customFormat="1" ht="31.2" customHeight="1">
      <c r="A240" s="20"/>
      <c r="B240" s="398" t="s">
        <v>26</v>
      </c>
      <c r="C240" s="399"/>
      <c r="D240" s="53">
        <f>SUM(D236+D237)</f>
        <v>941.2</v>
      </c>
      <c r="E240" s="53">
        <f>SUM(E236+E237)</f>
        <v>843.75</v>
      </c>
      <c r="F240" s="54">
        <f>E240/D240</f>
        <v>0.89646196345091367</v>
      </c>
      <c r="G240" s="24"/>
      <c r="H240" s="20"/>
      <c r="I240" s="20"/>
      <c r="J240" s="20"/>
      <c r="K240" s="25"/>
    </row>
    <row r="241" spans="1:11" s="12" customFormat="1" ht="15.6" customHeight="1">
      <c r="A241" s="55">
        <v>13</v>
      </c>
      <c r="B241" s="369" t="s">
        <v>276</v>
      </c>
      <c r="C241" s="191"/>
      <c r="D241" s="53"/>
      <c r="E241" s="53"/>
      <c r="F241" s="33"/>
      <c r="G241" s="336" t="s">
        <v>277</v>
      </c>
      <c r="H241" s="337"/>
      <c r="I241" s="337"/>
      <c r="J241" s="337"/>
      <c r="K241" s="338"/>
    </row>
    <row r="242" spans="1:11" s="12" customFormat="1" ht="78">
      <c r="A242" s="159"/>
      <c r="B242" s="370"/>
      <c r="C242" s="217"/>
      <c r="D242" s="218"/>
      <c r="E242" s="218"/>
      <c r="F242" s="85"/>
      <c r="G242" s="219" t="s">
        <v>278</v>
      </c>
      <c r="H242" s="159">
        <v>1</v>
      </c>
      <c r="I242" s="220">
        <v>1</v>
      </c>
      <c r="J242" s="221">
        <v>1</v>
      </c>
      <c r="K242" s="172"/>
    </row>
    <row r="243" spans="1:11" s="12" customFormat="1" ht="15.6">
      <c r="A243" s="159"/>
      <c r="B243" s="370"/>
      <c r="C243" s="222"/>
      <c r="D243" s="223"/>
      <c r="E243" s="223"/>
      <c r="F243" s="224"/>
      <c r="G243" s="225"/>
      <c r="H243" s="225"/>
      <c r="I243" s="225"/>
      <c r="J243" s="225"/>
      <c r="K243" s="225"/>
    </row>
    <row r="244" spans="1:11" s="12" customFormat="1" ht="33" customHeight="1">
      <c r="A244" s="159"/>
      <c r="B244" s="370"/>
      <c r="C244" s="222"/>
      <c r="D244" s="223"/>
      <c r="E244" s="223"/>
      <c r="F244" s="224"/>
      <c r="G244" s="420" t="s">
        <v>279</v>
      </c>
      <c r="H244" s="420"/>
      <c r="I244" s="420"/>
      <c r="J244" s="420"/>
      <c r="K244" s="420"/>
    </row>
    <row r="245" spans="1:11" s="12" customFormat="1" ht="78">
      <c r="A245" s="159"/>
      <c r="B245" s="370"/>
      <c r="C245" s="226" t="s">
        <v>18</v>
      </c>
      <c r="D245" s="156">
        <v>4200</v>
      </c>
      <c r="E245" s="156">
        <v>4200</v>
      </c>
      <c r="F245" s="227">
        <v>1</v>
      </c>
      <c r="G245" s="17" t="s">
        <v>280</v>
      </c>
      <c r="H245" s="172">
        <v>838</v>
      </c>
      <c r="I245" s="18">
        <v>852</v>
      </c>
      <c r="J245" s="33">
        <f>I245/H245</f>
        <v>1.0167064439140812</v>
      </c>
      <c r="K245" s="172"/>
    </row>
    <row r="246" spans="1:11" s="12" customFormat="1" ht="31.2">
      <c r="A246" s="159"/>
      <c r="B246" s="370"/>
      <c r="C246" s="226" t="s">
        <v>76</v>
      </c>
      <c r="D246" s="156">
        <v>8445</v>
      </c>
      <c r="E246" s="156">
        <v>5916.7550000000001</v>
      </c>
      <c r="F246" s="228">
        <f>E246/D246</f>
        <v>0.70062226169330966</v>
      </c>
      <c r="G246" s="17" t="s">
        <v>281</v>
      </c>
      <c r="H246" s="172">
        <v>64</v>
      </c>
      <c r="I246" s="18">
        <v>196</v>
      </c>
      <c r="J246" s="33">
        <f>I246/H246</f>
        <v>3.0625</v>
      </c>
      <c r="K246" s="216"/>
    </row>
    <row r="247" spans="1:11" s="12" customFormat="1" ht="62.4">
      <c r="A247" s="159"/>
      <c r="B247" s="370"/>
      <c r="C247" s="222"/>
      <c r="D247" s="223"/>
      <c r="E247" s="223"/>
      <c r="F247" s="224"/>
      <c r="G247" s="17" t="s">
        <v>282</v>
      </c>
      <c r="H247" s="172">
        <v>135</v>
      </c>
      <c r="I247" s="18">
        <v>368</v>
      </c>
      <c r="J247" s="33">
        <f>I247/H247</f>
        <v>2.7259259259259259</v>
      </c>
      <c r="K247" s="216"/>
    </row>
    <row r="248" spans="1:11" s="12" customFormat="1" ht="15.6">
      <c r="A248" s="159"/>
      <c r="B248" s="370"/>
      <c r="C248" s="222"/>
      <c r="D248" s="223"/>
      <c r="E248" s="223"/>
      <c r="F248" s="224"/>
      <c r="G248" s="336" t="s">
        <v>283</v>
      </c>
      <c r="H248" s="337"/>
      <c r="I248" s="337"/>
      <c r="J248" s="337"/>
      <c r="K248" s="338"/>
    </row>
    <row r="249" spans="1:11" s="12" customFormat="1" ht="31.2">
      <c r="A249" s="159"/>
      <c r="B249" s="370"/>
      <c r="C249" s="222"/>
      <c r="D249" s="223"/>
      <c r="E249" s="223"/>
      <c r="F249" s="224"/>
      <c r="G249" s="17" t="s">
        <v>284</v>
      </c>
      <c r="H249" s="172">
        <v>3</v>
      </c>
      <c r="I249" s="18">
        <v>4</v>
      </c>
      <c r="J249" s="33">
        <f>I249/H249</f>
        <v>1.3333333333333333</v>
      </c>
      <c r="K249" s="172"/>
    </row>
    <row r="250" spans="1:11" s="12" customFormat="1" ht="31.2">
      <c r="A250" s="159"/>
      <c r="B250" s="370"/>
      <c r="C250" s="222"/>
      <c r="D250" s="223"/>
      <c r="E250" s="223"/>
      <c r="F250" s="224"/>
      <c r="G250" s="17" t="s">
        <v>285</v>
      </c>
      <c r="H250" s="172">
        <v>3.5</v>
      </c>
      <c r="I250" s="18">
        <v>3.65</v>
      </c>
      <c r="J250" s="33">
        <f>I250/H250</f>
        <v>1.0428571428571429</v>
      </c>
      <c r="K250" s="172"/>
    </row>
    <row r="251" spans="1:11" s="12" customFormat="1" ht="46.8">
      <c r="A251" s="159"/>
      <c r="B251" s="370"/>
      <c r="C251" s="222"/>
      <c r="D251" s="223"/>
      <c r="E251" s="223"/>
      <c r="F251" s="224"/>
      <c r="G251" s="17" t="s">
        <v>286</v>
      </c>
      <c r="H251" s="172" t="s">
        <v>198</v>
      </c>
      <c r="I251" s="18" t="s">
        <v>198</v>
      </c>
      <c r="J251" s="33" t="s">
        <v>198</v>
      </c>
      <c r="K251" s="172"/>
    </row>
    <row r="252" spans="1:11" s="12" customFormat="1" ht="15.6">
      <c r="A252" s="159"/>
      <c r="B252" s="370"/>
      <c r="C252" s="222"/>
      <c r="D252" s="223"/>
      <c r="E252" s="223"/>
      <c r="F252" s="224"/>
      <c r="G252" s="17" t="s">
        <v>287</v>
      </c>
      <c r="H252" s="172">
        <v>8</v>
      </c>
      <c r="I252" s="18">
        <v>11</v>
      </c>
      <c r="J252" s="33">
        <f>I252/H252</f>
        <v>1.375</v>
      </c>
      <c r="K252" s="172"/>
    </row>
    <row r="253" spans="1:11" s="12" customFormat="1" ht="15.6">
      <c r="A253" s="159"/>
      <c r="B253" s="370"/>
      <c r="C253" s="222"/>
      <c r="D253" s="223"/>
      <c r="E253" s="223"/>
      <c r="F253" s="224"/>
      <c r="G253" s="17" t="s">
        <v>288</v>
      </c>
      <c r="H253" s="172">
        <v>3</v>
      </c>
      <c r="I253" s="18">
        <v>5</v>
      </c>
      <c r="J253" s="33">
        <f>I253/H253</f>
        <v>1.6666666666666667</v>
      </c>
      <c r="K253" s="172"/>
    </row>
    <row r="254" spans="1:11" s="12" customFormat="1" ht="15.6">
      <c r="A254" s="159"/>
      <c r="B254" s="370"/>
      <c r="C254" s="222"/>
      <c r="D254" s="223"/>
      <c r="E254" s="223"/>
      <c r="F254" s="224"/>
      <c r="G254" s="336" t="s">
        <v>289</v>
      </c>
      <c r="H254" s="337"/>
      <c r="I254" s="337"/>
      <c r="J254" s="337"/>
      <c r="K254" s="338"/>
    </row>
    <row r="255" spans="1:11" s="12" customFormat="1" ht="59.4" customHeight="1">
      <c r="A255" s="159"/>
      <c r="B255" s="370"/>
      <c r="C255" s="222"/>
      <c r="D255" s="223"/>
      <c r="E255" s="223"/>
      <c r="F255" s="224"/>
      <c r="G255" s="229" t="s">
        <v>290</v>
      </c>
      <c r="H255" s="172">
        <v>1926</v>
      </c>
      <c r="I255" s="18">
        <v>2880</v>
      </c>
      <c r="J255" s="33">
        <f>I255/H255</f>
        <v>1.4953271028037383</v>
      </c>
      <c r="K255" s="172"/>
    </row>
    <row r="256" spans="1:11" s="12" customFormat="1" ht="31.8" customHeight="1">
      <c r="A256" s="159"/>
      <c r="B256" s="370"/>
      <c r="C256" s="222"/>
      <c r="D256" s="223"/>
      <c r="E256" s="223"/>
      <c r="F256" s="224"/>
      <c r="G256" s="229" t="s">
        <v>291</v>
      </c>
      <c r="H256" s="172">
        <v>7263</v>
      </c>
      <c r="I256" s="18">
        <v>7596</v>
      </c>
      <c r="J256" s="33">
        <f>I256/H256</f>
        <v>1.0458488228004956</v>
      </c>
      <c r="K256" s="172"/>
    </row>
    <row r="257" spans="1:11" s="12" customFormat="1" ht="39.6" customHeight="1">
      <c r="A257" s="159"/>
      <c r="B257" s="370"/>
      <c r="C257" s="222"/>
      <c r="D257" s="223"/>
      <c r="E257" s="223"/>
      <c r="F257" s="224"/>
      <c r="G257" s="229" t="s">
        <v>292</v>
      </c>
      <c r="H257" s="172">
        <v>131</v>
      </c>
      <c r="I257" s="18">
        <v>169</v>
      </c>
      <c r="J257" s="33">
        <f>I257/H257</f>
        <v>1.2900763358778626</v>
      </c>
      <c r="K257" s="172"/>
    </row>
    <row r="258" spans="1:11" s="12" customFormat="1" ht="46.8">
      <c r="A258" s="159"/>
      <c r="B258" s="370"/>
      <c r="C258" s="222"/>
      <c r="D258" s="223"/>
      <c r="E258" s="223"/>
      <c r="F258" s="224"/>
      <c r="G258" s="229" t="s">
        <v>293</v>
      </c>
      <c r="H258" s="172">
        <v>48</v>
      </c>
      <c r="I258" s="18">
        <v>54</v>
      </c>
      <c r="J258" s="33">
        <f>I258/H258</f>
        <v>1.125</v>
      </c>
      <c r="K258" s="172"/>
    </row>
    <row r="259" spans="1:11" s="12" customFormat="1" ht="43.2" customHeight="1">
      <c r="A259" s="159"/>
      <c r="B259" s="370"/>
      <c r="C259" s="222"/>
      <c r="D259" s="223"/>
      <c r="E259" s="223"/>
      <c r="F259" s="224"/>
      <c r="G259" s="229" t="s">
        <v>294</v>
      </c>
      <c r="H259" s="172">
        <v>5</v>
      </c>
      <c r="I259" s="18">
        <v>9</v>
      </c>
      <c r="J259" s="33">
        <f>I259/H259</f>
        <v>1.8</v>
      </c>
      <c r="K259" s="172"/>
    </row>
    <row r="260" spans="1:11" s="12" customFormat="1" ht="32.4" customHeight="1">
      <c r="A260" s="159"/>
      <c r="B260" s="370"/>
      <c r="C260" s="222"/>
      <c r="D260" s="223"/>
      <c r="E260" s="223"/>
      <c r="F260" s="224"/>
      <c r="G260" s="340" t="s">
        <v>295</v>
      </c>
      <c r="H260" s="341"/>
      <c r="I260" s="341"/>
      <c r="J260" s="341"/>
      <c r="K260" s="342"/>
    </row>
    <row r="261" spans="1:11" s="12" customFormat="1" ht="62.4">
      <c r="A261" s="159"/>
      <c r="B261" s="370"/>
      <c r="C261" s="222"/>
      <c r="D261" s="223"/>
      <c r="E261" s="223"/>
      <c r="F261" s="224"/>
      <c r="G261" s="17" t="s">
        <v>296</v>
      </c>
      <c r="H261" s="25">
        <v>7</v>
      </c>
      <c r="I261" s="18">
        <v>14</v>
      </c>
      <c r="J261" s="33">
        <f>I261/H261</f>
        <v>2</v>
      </c>
      <c r="K261" s="172"/>
    </row>
    <row r="262" spans="1:11" s="12" customFormat="1" ht="15.6">
      <c r="A262" s="159"/>
      <c r="B262" s="370"/>
      <c r="C262" s="222"/>
      <c r="D262" s="223"/>
      <c r="E262" s="223"/>
      <c r="F262" s="224"/>
      <c r="G262" s="336" t="s">
        <v>297</v>
      </c>
      <c r="H262" s="337"/>
      <c r="I262" s="337"/>
      <c r="J262" s="337"/>
      <c r="K262" s="338"/>
    </row>
    <row r="263" spans="1:11" s="12" customFormat="1" ht="62.4">
      <c r="A263" s="159"/>
      <c r="B263" s="370"/>
      <c r="C263" s="222"/>
      <c r="D263" s="327"/>
      <c r="E263" s="223"/>
      <c r="F263" s="224"/>
      <c r="G263" s="17" t="s">
        <v>298</v>
      </c>
      <c r="H263" s="172">
        <v>4</v>
      </c>
      <c r="I263" s="18">
        <v>6</v>
      </c>
      <c r="J263" s="33">
        <v>1.5</v>
      </c>
      <c r="K263" s="172"/>
    </row>
    <row r="264" spans="1:11" s="12" customFormat="1" ht="15.6">
      <c r="A264" s="159"/>
      <c r="B264" s="370"/>
      <c r="C264" s="222"/>
      <c r="D264" s="360"/>
      <c r="E264" s="223"/>
      <c r="F264" s="224"/>
      <c r="G264" s="336" t="s">
        <v>299</v>
      </c>
      <c r="H264" s="337"/>
      <c r="I264" s="337"/>
      <c r="J264" s="337"/>
      <c r="K264" s="338"/>
    </row>
    <row r="265" spans="1:11" s="12" customFormat="1" ht="15.6">
      <c r="A265" s="159"/>
      <c r="B265" s="370"/>
      <c r="C265" s="222"/>
      <c r="D265" s="360"/>
      <c r="E265" s="223"/>
      <c r="F265" s="224"/>
      <c r="G265" s="17" t="s">
        <v>300</v>
      </c>
      <c r="H265" s="172">
        <v>4</v>
      </c>
      <c r="I265" s="18">
        <v>7</v>
      </c>
      <c r="J265" s="33">
        <v>1.75</v>
      </c>
      <c r="K265" s="172"/>
    </row>
    <row r="266" spans="1:11" s="12" customFormat="1" ht="46.8">
      <c r="A266" s="159"/>
      <c r="B266" s="370"/>
      <c r="C266" s="222"/>
      <c r="D266" s="360"/>
      <c r="E266" s="223"/>
      <c r="F266" s="224"/>
      <c r="G266" s="17" t="s">
        <v>301</v>
      </c>
      <c r="H266" s="172">
        <v>758.8</v>
      </c>
      <c r="I266" s="18">
        <v>1749.8</v>
      </c>
      <c r="J266" s="33">
        <f>I266/H266</f>
        <v>2.3060094886663154</v>
      </c>
      <c r="K266" s="172"/>
    </row>
    <row r="267" spans="1:11" s="12" customFormat="1" ht="15.6">
      <c r="A267" s="159"/>
      <c r="B267" s="370"/>
      <c r="C267" s="222"/>
      <c r="D267" s="360"/>
      <c r="E267" s="223"/>
      <c r="F267" s="224"/>
      <c r="G267" s="410" t="s">
        <v>302</v>
      </c>
      <c r="H267" s="411"/>
      <c r="I267" s="411"/>
      <c r="J267" s="411"/>
      <c r="K267" s="412"/>
    </row>
    <row r="268" spans="1:11" s="12" customFormat="1" ht="46.8" customHeight="1">
      <c r="A268" s="159"/>
      <c r="B268" s="370"/>
      <c r="C268" s="222"/>
      <c r="D268" s="360"/>
      <c r="E268" s="223"/>
      <c r="F268" s="224"/>
      <c r="G268" s="17" t="s">
        <v>303</v>
      </c>
      <c r="H268" s="172">
        <v>105.7</v>
      </c>
      <c r="I268" s="18" t="s">
        <v>540</v>
      </c>
      <c r="J268" s="33"/>
      <c r="K268" s="172" t="s">
        <v>541</v>
      </c>
    </row>
    <row r="269" spans="1:11" s="12" customFormat="1" ht="130.19999999999999" customHeight="1">
      <c r="A269" s="159"/>
      <c r="B269" s="370"/>
      <c r="C269" s="222"/>
      <c r="D269" s="360"/>
      <c r="E269" s="223"/>
      <c r="F269" s="230"/>
      <c r="G269" s="17" t="s">
        <v>304</v>
      </c>
      <c r="H269" s="172">
        <v>17</v>
      </c>
      <c r="I269" s="18">
        <v>26</v>
      </c>
      <c r="J269" s="33">
        <f>I269/H269</f>
        <v>1.5294117647058822</v>
      </c>
      <c r="K269" s="172"/>
    </row>
    <row r="270" spans="1:11" s="12" customFormat="1" ht="62.4">
      <c r="A270" s="159"/>
      <c r="B270" s="370"/>
      <c r="C270" s="222"/>
      <c r="D270" s="360"/>
      <c r="E270" s="223"/>
      <c r="F270" s="231"/>
      <c r="G270" s="17" t="s">
        <v>305</v>
      </c>
      <c r="H270" s="172">
        <v>8</v>
      </c>
      <c r="I270" s="18">
        <v>9</v>
      </c>
      <c r="J270" s="33">
        <f>I270/H270</f>
        <v>1.125</v>
      </c>
      <c r="K270" s="172"/>
    </row>
    <row r="271" spans="1:11" s="12" customFormat="1" ht="140.4" customHeight="1">
      <c r="A271" s="159"/>
      <c r="B271" s="370"/>
      <c r="C271" s="222"/>
      <c r="D271" s="360"/>
      <c r="E271" s="223"/>
      <c r="F271" s="232"/>
      <c r="G271" s="17" t="s">
        <v>306</v>
      </c>
      <c r="H271" s="172">
        <v>18</v>
      </c>
      <c r="I271" s="38">
        <v>18</v>
      </c>
      <c r="J271" s="33">
        <v>1</v>
      </c>
      <c r="K271" s="172"/>
    </row>
    <row r="272" spans="1:11" s="12" customFormat="1" ht="15.6">
      <c r="A272" s="39"/>
      <c r="B272" s="370"/>
      <c r="C272" s="222"/>
      <c r="D272" s="360"/>
      <c r="E272" s="223"/>
      <c r="F272" s="231"/>
      <c r="G272" s="336" t="s">
        <v>307</v>
      </c>
      <c r="H272" s="337"/>
      <c r="I272" s="337"/>
      <c r="J272" s="337"/>
      <c r="K272" s="338"/>
    </row>
    <row r="273" spans="1:11" s="12" customFormat="1" ht="93.6">
      <c r="A273" s="39"/>
      <c r="B273" s="370"/>
      <c r="C273" s="222"/>
      <c r="D273" s="360"/>
      <c r="E273" s="223"/>
      <c r="F273" s="231"/>
      <c r="G273" s="17" t="s">
        <v>308</v>
      </c>
      <c r="H273" s="172">
        <v>4</v>
      </c>
      <c r="I273" s="18">
        <v>19</v>
      </c>
      <c r="J273" s="33">
        <f>I273/H273</f>
        <v>4.75</v>
      </c>
      <c r="K273" s="18"/>
    </row>
    <row r="274" spans="1:11" s="12" customFormat="1" ht="15.6">
      <c r="A274" s="39"/>
      <c r="B274" s="370"/>
      <c r="C274" s="222"/>
      <c r="D274" s="360"/>
      <c r="E274" s="223"/>
      <c r="F274" s="231"/>
      <c r="G274" s="336" t="s">
        <v>309</v>
      </c>
      <c r="H274" s="337"/>
      <c r="I274" s="337"/>
      <c r="J274" s="337"/>
      <c r="K274" s="338"/>
    </row>
    <row r="275" spans="1:11" s="12" customFormat="1" ht="62.4">
      <c r="A275" s="39"/>
      <c r="B275" s="371"/>
      <c r="C275" s="233"/>
      <c r="D275" s="380"/>
      <c r="E275" s="234"/>
      <c r="F275" s="28"/>
      <c r="G275" s="17" t="s">
        <v>310</v>
      </c>
      <c r="H275" s="172">
        <v>4</v>
      </c>
      <c r="I275" s="18">
        <v>6</v>
      </c>
      <c r="J275" s="33">
        <f>I275/H275</f>
        <v>1.5</v>
      </c>
      <c r="K275" s="172"/>
    </row>
    <row r="276" spans="1:11" s="12" customFormat="1" ht="15.6">
      <c r="A276" s="19"/>
      <c r="B276" s="398" t="s">
        <v>26</v>
      </c>
      <c r="C276" s="399"/>
      <c r="D276" s="44">
        <f>SUM(D242:D269)</f>
        <v>12645</v>
      </c>
      <c r="E276" s="44">
        <f>SUM(E242:E269)</f>
        <v>10116.755000000001</v>
      </c>
      <c r="F276" s="54">
        <f>E276/D276</f>
        <v>0.80005970739422705</v>
      </c>
      <c r="G276" s="24"/>
      <c r="H276" s="20"/>
      <c r="I276" s="20"/>
      <c r="J276" s="20"/>
      <c r="K276" s="25"/>
    </row>
    <row r="277" spans="1:11" s="12" customFormat="1" ht="15.6">
      <c r="A277" s="346">
        <v>14</v>
      </c>
      <c r="B277" s="369" t="s">
        <v>311</v>
      </c>
      <c r="C277" s="359" t="s">
        <v>18</v>
      </c>
      <c r="D277" s="326">
        <v>11816.712</v>
      </c>
      <c r="E277" s="326">
        <v>11695.264999999999</v>
      </c>
      <c r="F277" s="339">
        <f>E277/D277</f>
        <v>0.98972243717203223</v>
      </c>
      <c r="G277" s="373" t="s">
        <v>312</v>
      </c>
      <c r="H277" s="374"/>
      <c r="I277" s="374"/>
      <c r="J277" s="374"/>
      <c r="K277" s="375"/>
    </row>
    <row r="278" spans="1:11" s="12" customFormat="1" ht="79.8" customHeight="1">
      <c r="A278" s="347"/>
      <c r="B278" s="371"/>
      <c r="C278" s="324"/>
      <c r="D278" s="327"/>
      <c r="E278" s="327"/>
      <c r="F278" s="331"/>
      <c r="G278" s="17" t="s">
        <v>313</v>
      </c>
      <c r="H278" s="172">
        <v>25</v>
      </c>
      <c r="I278" s="172">
        <v>25</v>
      </c>
      <c r="J278" s="33">
        <v>1</v>
      </c>
      <c r="K278" s="18"/>
    </row>
    <row r="279" spans="1:11" s="12" customFormat="1" ht="15.6">
      <c r="A279" s="347"/>
      <c r="B279" s="346" t="s">
        <v>314</v>
      </c>
      <c r="C279" s="324"/>
      <c r="D279" s="327"/>
      <c r="E279" s="327"/>
      <c r="F279" s="331"/>
      <c r="G279" s="336" t="s">
        <v>315</v>
      </c>
      <c r="H279" s="337"/>
      <c r="I279" s="337"/>
      <c r="J279" s="337"/>
      <c r="K279" s="338"/>
    </row>
    <row r="280" spans="1:11" s="12" customFormat="1" ht="46.8">
      <c r="A280" s="347"/>
      <c r="B280" s="347"/>
      <c r="C280" s="324"/>
      <c r="D280" s="327"/>
      <c r="E280" s="327"/>
      <c r="F280" s="331"/>
      <c r="G280" s="17" t="s">
        <v>316</v>
      </c>
      <c r="H280" s="172">
        <v>5</v>
      </c>
      <c r="I280" s="172">
        <v>5</v>
      </c>
      <c r="J280" s="33">
        <v>1</v>
      </c>
      <c r="K280" s="18"/>
    </row>
    <row r="281" spans="1:11" s="12" customFormat="1" ht="15.6">
      <c r="A281" s="347"/>
      <c r="B281" s="347"/>
      <c r="C281" s="324"/>
      <c r="D281" s="327"/>
      <c r="E281" s="327"/>
      <c r="F281" s="331"/>
      <c r="G281" s="336" t="s">
        <v>317</v>
      </c>
      <c r="H281" s="337"/>
      <c r="I281" s="337"/>
      <c r="J281" s="337"/>
      <c r="K281" s="338"/>
    </row>
    <row r="282" spans="1:11" s="12" customFormat="1" ht="62.4">
      <c r="A282" s="347"/>
      <c r="B282" s="347"/>
      <c r="C282" s="324"/>
      <c r="D282" s="327"/>
      <c r="E282" s="327"/>
      <c r="F282" s="331"/>
      <c r="G282" s="17" t="s">
        <v>318</v>
      </c>
      <c r="H282" s="172">
        <v>13</v>
      </c>
      <c r="I282" s="172">
        <v>17</v>
      </c>
      <c r="J282" s="33">
        <f t="shared" ref="J282:J293" si="5">I282/H282</f>
        <v>1.3076923076923077</v>
      </c>
      <c r="K282" s="18"/>
    </row>
    <row r="283" spans="1:11" s="12" customFormat="1">
      <c r="A283" s="347"/>
      <c r="B283" s="347"/>
      <c r="C283" s="324"/>
      <c r="D283" s="327"/>
      <c r="E283" s="327"/>
      <c r="F283" s="331"/>
      <c r="G283" s="376" t="s">
        <v>319</v>
      </c>
      <c r="H283" s="319">
        <v>0</v>
      </c>
      <c r="I283" s="319">
        <v>0</v>
      </c>
      <c r="J283" s="343"/>
      <c r="K283" s="319"/>
    </row>
    <row r="284" spans="1:11" s="12" customFormat="1" ht="27" customHeight="1">
      <c r="A284" s="347"/>
      <c r="B284" s="347"/>
      <c r="C284" s="324"/>
      <c r="D284" s="327"/>
      <c r="E284" s="327"/>
      <c r="F284" s="331"/>
      <c r="G284" s="376"/>
      <c r="H284" s="319"/>
      <c r="I284" s="319"/>
      <c r="J284" s="368"/>
      <c r="K284" s="319"/>
    </row>
    <row r="285" spans="1:11" s="12" customFormat="1" ht="19.2" customHeight="1">
      <c r="A285" s="347"/>
      <c r="B285" s="347"/>
      <c r="C285" s="324"/>
      <c r="D285" s="327"/>
      <c r="E285" s="327"/>
      <c r="F285" s="331"/>
      <c r="G285" s="336" t="s">
        <v>320</v>
      </c>
      <c r="H285" s="337"/>
      <c r="I285" s="337"/>
      <c r="J285" s="337"/>
      <c r="K285" s="338"/>
    </row>
    <row r="286" spans="1:11" s="12" customFormat="1" ht="72.599999999999994" customHeight="1">
      <c r="A286" s="347"/>
      <c r="B286" s="347"/>
      <c r="C286" s="324"/>
      <c r="D286" s="327"/>
      <c r="E286" s="327"/>
      <c r="F286" s="331"/>
      <c r="G286" s="17" t="s">
        <v>321</v>
      </c>
      <c r="H286" s="172">
        <v>53</v>
      </c>
      <c r="I286" s="172">
        <v>76</v>
      </c>
      <c r="J286" s="33">
        <f t="shared" si="5"/>
        <v>1.4339622641509433</v>
      </c>
      <c r="K286" s="172" t="s">
        <v>322</v>
      </c>
    </row>
    <row r="287" spans="1:11" s="12" customFormat="1" ht="38.4" customHeight="1">
      <c r="A287" s="347"/>
      <c r="B287" s="347"/>
      <c r="C287" s="324"/>
      <c r="D287" s="327"/>
      <c r="E287" s="327"/>
      <c r="F287" s="331"/>
      <c r="G287" s="336" t="s">
        <v>323</v>
      </c>
      <c r="H287" s="337"/>
      <c r="I287" s="337"/>
      <c r="J287" s="337"/>
      <c r="K287" s="338"/>
    </row>
    <row r="288" spans="1:11" s="12" customFormat="1" ht="71.400000000000006" customHeight="1">
      <c r="A288" s="347"/>
      <c r="B288" s="372"/>
      <c r="C288" s="325"/>
      <c r="D288" s="328"/>
      <c r="E288" s="328"/>
      <c r="F288" s="332"/>
      <c r="G288" s="193" t="s">
        <v>324</v>
      </c>
      <c r="H288" s="173">
        <v>558</v>
      </c>
      <c r="I288" s="173">
        <v>570</v>
      </c>
      <c r="J288" s="33">
        <f>I288/H288</f>
        <v>1.021505376344086</v>
      </c>
      <c r="K288" s="172" t="s">
        <v>322</v>
      </c>
    </row>
    <row r="289" spans="1:11" s="12" customFormat="1" ht="15.6">
      <c r="A289" s="347"/>
      <c r="B289" s="413" t="s">
        <v>325</v>
      </c>
      <c r="C289" s="414"/>
      <c r="D289" s="57"/>
      <c r="E289" s="58"/>
      <c r="F289" s="59"/>
      <c r="G289" s="34"/>
      <c r="H289" s="172"/>
      <c r="I289" s="25"/>
      <c r="J289" s="25"/>
      <c r="K289" s="25"/>
    </row>
    <row r="290" spans="1:11" s="12" customFormat="1" ht="15.6">
      <c r="A290" s="347"/>
      <c r="B290" s="409" t="s">
        <v>326</v>
      </c>
      <c r="C290" s="417"/>
      <c r="D290" s="417"/>
      <c r="E290" s="417"/>
      <c r="F290" s="421"/>
      <c r="G290" s="168" t="s">
        <v>327</v>
      </c>
      <c r="H290" s="172"/>
      <c r="I290" s="172"/>
      <c r="J290" s="33"/>
      <c r="K290" s="172"/>
    </row>
    <row r="291" spans="1:11" s="12" customFormat="1" ht="162.6" customHeight="1">
      <c r="A291" s="347"/>
      <c r="B291" s="415"/>
      <c r="C291" s="418"/>
      <c r="D291" s="418"/>
      <c r="E291" s="418"/>
      <c r="F291" s="422"/>
      <c r="G291" s="301" t="s">
        <v>551</v>
      </c>
      <c r="H291" s="172">
        <v>65</v>
      </c>
      <c r="I291" s="172">
        <v>66</v>
      </c>
      <c r="J291" s="33">
        <f t="shared" si="5"/>
        <v>1.0153846153846153</v>
      </c>
      <c r="K291" s="172"/>
    </row>
    <row r="292" spans="1:11" s="12" customFormat="1" ht="31.2">
      <c r="A292" s="347"/>
      <c r="B292" s="415"/>
      <c r="C292" s="418"/>
      <c r="D292" s="418"/>
      <c r="E292" s="418"/>
      <c r="F292" s="422"/>
      <c r="G292" s="17" t="s">
        <v>328</v>
      </c>
      <c r="H292" s="172">
        <v>2</v>
      </c>
      <c r="I292" s="172">
        <v>6</v>
      </c>
      <c r="J292" s="33">
        <f t="shared" si="5"/>
        <v>3</v>
      </c>
      <c r="K292" s="302"/>
    </row>
    <row r="293" spans="1:11" s="12" customFormat="1" ht="31.2">
      <c r="A293" s="347"/>
      <c r="B293" s="415"/>
      <c r="C293" s="418"/>
      <c r="D293" s="418"/>
      <c r="E293" s="418"/>
      <c r="F293" s="422"/>
      <c r="G293" s="17" t="s">
        <v>329</v>
      </c>
      <c r="H293" s="172">
        <v>63</v>
      </c>
      <c r="I293" s="172">
        <v>60</v>
      </c>
      <c r="J293" s="33">
        <f t="shared" si="5"/>
        <v>0.95238095238095233</v>
      </c>
      <c r="K293" s="302"/>
    </row>
    <row r="294" spans="1:11" s="12" customFormat="1" ht="132" customHeight="1">
      <c r="A294" s="372"/>
      <c r="B294" s="416"/>
      <c r="C294" s="419"/>
      <c r="D294" s="419"/>
      <c r="E294" s="419"/>
      <c r="F294" s="423"/>
      <c r="G294" s="17" t="s">
        <v>330</v>
      </c>
      <c r="H294" s="172">
        <v>80</v>
      </c>
      <c r="I294" s="172">
        <v>100</v>
      </c>
      <c r="J294" s="33">
        <f>I294/H294</f>
        <v>1.25</v>
      </c>
      <c r="K294" s="172"/>
    </row>
    <row r="295" spans="1:11" s="12" customFormat="1" ht="15.6">
      <c r="A295" s="160"/>
      <c r="B295" s="413" t="s">
        <v>331</v>
      </c>
      <c r="C295" s="414"/>
      <c r="D295" s="53">
        <v>0</v>
      </c>
      <c r="E295" s="60">
        <v>0</v>
      </c>
      <c r="F295" s="54">
        <v>0</v>
      </c>
      <c r="G295" s="34"/>
      <c r="H295" s="25"/>
      <c r="I295" s="25"/>
      <c r="J295" s="25"/>
      <c r="K295" s="25"/>
    </row>
    <row r="296" spans="1:11" s="12" customFormat="1" ht="15.6">
      <c r="A296" s="20"/>
      <c r="B296" s="398" t="s">
        <v>26</v>
      </c>
      <c r="C296" s="399"/>
      <c r="D296" s="61">
        <v>11816.712</v>
      </c>
      <c r="E296" s="62">
        <v>11695.264999999999</v>
      </c>
      <c r="F296" s="63">
        <f>E296/D296</f>
        <v>0.98972243717203223</v>
      </c>
      <c r="G296" s="24"/>
      <c r="H296" s="20"/>
      <c r="I296" s="20"/>
      <c r="J296" s="20"/>
      <c r="K296" s="25"/>
    </row>
    <row r="297" spans="1:11" s="12" customFormat="1" ht="30" customHeight="1">
      <c r="A297" s="346">
        <v>15</v>
      </c>
      <c r="B297" s="369" t="s">
        <v>332</v>
      </c>
      <c r="C297" s="359" t="s">
        <v>18</v>
      </c>
      <c r="D297" s="326">
        <v>0</v>
      </c>
      <c r="E297" s="326">
        <v>0</v>
      </c>
      <c r="F297" s="339">
        <v>0</v>
      </c>
      <c r="G297" s="393" t="s">
        <v>333</v>
      </c>
      <c r="H297" s="425"/>
      <c r="I297" s="425"/>
      <c r="J297" s="425"/>
      <c r="K297" s="426"/>
    </row>
    <row r="298" spans="1:11" s="12" customFormat="1" ht="14.4" customHeight="1">
      <c r="A298" s="347"/>
      <c r="B298" s="370"/>
      <c r="C298" s="324"/>
      <c r="D298" s="327"/>
      <c r="E298" s="327"/>
      <c r="F298" s="331"/>
      <c r="G298" s="333"/>
      <c r="H298" s="334"/>
      <c r="I298" s="334"/>
      <c r="J298" s="334"/>
      <c r="K298" s="335"/>
    </row>
    <row r="299" spans="1:11" s="12" customFormat="1" ht="62.4">
      <c r="A299" s="347"/>
      <c r="B299" s="370"/>
      <c r="C299" s="324"/>
      <c r="D299" s="327"/>
      <c r="E299" s="327"/>
      <c r="F299" s="331"/>
      <c r="G299" s="235" t="s">
        <v>334</v>
      </c>
      <c r="H299" s="172">
        <v>100</v>
      </c>
      <c r="I299" s="172">
        <v>100</v>
      </c>
      <c r="J299" s="175">
        <v>1</v>
      </c>
      <c r="K299" s="172"/>
    </row>
    <row r="300" spans="1:11" s="12" customFormat="1" ht="39" customHeight="1">
      <c r="A300" s="347"/>
      <c r="B300" s="370"/>
      <c r="C300" s="324"/>
      <c r="D300" s="327"/>
      <c r="E300" s="327"/>
      <c r="F300" s="331"/>
      <c r="G300" s="410" t="s">
        <v>335</v>
      </c>
      <c r="H300" s="411"/>
      <c r="I300" s="411"/>
      <c r="J300" s="411"/>
      <c r="K300" s="412"/>
    </row>
    <row r="301" spans="1:11" s="12" customFormat="1" ht="78">
      <c r="A301" s="347"/>
      <c r="B301" s="370"/>
      <c r="C301" s="324"/>
      <c r="D301" s="327"/>
      <c r="E301" s="327"/>
      <c r="F301" s="331"/>
      <c r="G301" s="17" t="s">
        <v>336</v>
      </c>
      <c r="H301" s="172" t="s">
        <v>337</v>
      </c>
      <c r="I301" s="172">
        <v>20</v>
      </c>
      <c r="J301" s="175">
        <v>0.8</v>
      </c>
      <c r="K301" s="172" t="s">
        <v>450</v>
      </c>
    </row>
    <row r="302" spans="1:11" s="12" customFormat="1" ht="62.4">
      <c r="A302" s="347"/>
      <c r="B302" s="370"/>
      <c r="C302" s="324"/>
      <c r="D302" s="327"/>
      <c r="E302" s="327"/>
      <c r="F302" s="331"/>
      <c r="G302" s="19" t="s">
        <v>338</v>
      </c>
      <c r="H302" s="172" t="s">
        <v>337</v>
      </c>
      <c r="I302" s="172">
        <v>25</v>
      </c>
      <c r="J302" s="175">
        <v>1</v>
      </c>
      <c r="K302" s="172"/>
    </row>
    <row r="303" spans="1:11" s="12" customFormat="1" ht="15.6">
      <c r="A303" s="347"/>
      <c r="B303" s="370"/>
      <c r="C303" s="324"/>
      <c r="D303" s="327"/>
      <c r="E303" s="327"/>
      <c r="F303" s="331"/>
      <c r="G303" s="336" t="s">
        <v>339</v>
      </c>
      <c r="H303" s="337"/>
      <c r="I303" s="337"/>
      <c r="J303" s="337"/>
      <c r="K303" s="338"/>
    </row>
    <row r="304" spans="1:11" s="12" customFormat="1" ht="78">
      <c r="A304" s="347"/>
      <c r="B304" s="370"/>
      <c r="C304" s="324"/>
      <c r="D304" s="327"/>
      <c r="E304" s="327"/>
      <c r="F304" s="331"/>
      <c r="G304" s="17" t="s">
        <v>340</v>
      </c>
      <c r="H304" s="172">
        <v>100</v>
      </c>
      <c r="I304" s="172">
        <v>100</v>
      </c>
      <c r="J304" s="175">
        <v>1</v>
      </c>
      <c r="K304" s="172"/>
    </row>
    <row r="305" spans="1:11" s="12" customFormat="1" ht="88.8" customHeight="1">
      <c r="A305" s="347"/>
      <c r="B305" s="370"/>
      <c r="C305" s="324"/>
      <c r="D305" s="327"/>
      <c r="E305" s="327"/>
      <c r="F305" s="331"/>
      <c r="G305" s="17" t="s">
        <v>341</v>
      </c>
      <c r="H305" s="172">
        <v>100</v>
      </c>
      <c r="I305" s="172">
        <v>100</v>
      </c>
      <c r="J305" s="175">
        <v>1</v>
      </c>
      <c r="K305" s="172"/>
    </row>
    <row r="306" spans="1:11" s="12" customFormat="1" ht="53.4" customHeight="1">
      <c r="A306" s="347"/>
      <c r="B306" s="370"/>
      <c r="C306" s="324"/>
      <c r="D306" s="327"/>
      <c r="E306" s="327"/>
      <c r="F306" s="331"/>
      <c r="G306" s="336" t="s">
        <v>342</v>
      </c>
      <c r="H306" s="337"/>
      <c r="I306" s="337"/>
      <c r="J306" s="337"/>
      <c r="K306" s="338"/>
    </row>
    <row r="307" spans="1:11" s="12" customFormat="1" ht="93.6">
      <c r="A307" s="347"/>
      <c r="B307" s="370"/>
      <c r="C307" s="324"/>
      <c r="D307" s="327"/>
      <c r="E307" s="327"/>
      <c r="F307" s="331"/>
      <c r="G307" s="17" t="s">
        <v>343</v>
      </c>
      <c r="H307" s="172">
        <v>100</v>
      </c>
      <c r="I307" s="172">
        <v>100</v>
      </c>
      <c r="J307" s="175">
        <v>1</v>
      </c>
      <c r="K307" s="172"/>
    </row>
    <row r="308" spans="1:11" s="12" customFormat="1" ht="46.8">
      <c r="A308" s="347"/>
      <c r="B308" s="370"/>
      <c r="C308" s="324"/>
      <c r="D308" s="327"/>
      <c r="E308" s="327"/>
      <c r="F308" s="331"/>
      <c r="G308" s="17" t="s">
        <v>344</v>
      </c>
      <c r="H308" s="172">
        <v>1</v>
      </c>
      <c r="I308" s="172">
        <v>1</v>
      </c>
      <c r="J308" s="175">
        <v>1</v>
      </c>
      <c r="K308" s="172"/>
    </row>
    <row r="309" spans="1:11" s="12" customFormat="1" ht="31.2">
      <c r="A309" s="347"/>
      <c r="B309" s="370"/>
      <c r="C309" s="324"/>
      <c r="D309" s="327"/>
      <c r="E309" s="327"/>
      <c r="F309" s="331"/>
      <c r="G309" s="17" t="s">
        <v>345</v>
      </c>
      <c r="H309" s="172" t="s">
        <v>346</v>
      </c>
      <c r="I309" s="172">
        <v>8</v>
      </c>
      <c r="J309" s="175">
        <v>1.6</v>
      </c>
      <c r="K309" s="172"/>
    </row>
    <row r="310" spans="1:11" s="12" customFormat="1" ht="72.599999999999994" customHeight="1">
      <c r="A310" s="347"/>
      <c r="B310" s="370"/>
      <c r="C310" s="324"/>
      <c r="D310" s="327"/>
      <c r="E310" s="327"/>
      <c r="F310" s="331"/>
      <c r="G310" s="336" t="s">
        <v>347</v>
      </c>
      <c r="H310" s="337"/>
      <c r="I310" s="337"/>
      <c r="J310" s="337"/>
      <c r="K310" s="338"/>
    </row>
    <row r="311" spans="1:11" s="12" customFormat="1" ht="78">
      <c r="A311" s="347"/>
      <c r="B311" s="370"/>
      <c r="C311" s="324"/>
      <c r="D311" s="327"/>
      <c r="E311" s="327"/>
      <c r="F311" s="331"/>
      <c r="G311" s="235" t="s">
        <v>348</v>
      </c>
      <c r="H311" s="172" t="s">
        <v>501</v>
      </c>
      <c r="I311" s="172">
        <v>18</v>
      </c>
      <c r="J311" s="175">
        <v>1.8</v>
      </c>
      <c r="K311" s="172"/>
    </row>
    <row r="312" spans="1:11" s="12" customFormat="1" ht="31.2">
      <c r="A312" s="347"/>
      <c r="B312" s="370"/>
      <c r="C312" s="324"/>
      <c r="D312" s="327"/>
      <c r="E312" s="327"/>
      <c r="F312" s="331"/>
      <c r="G312" s="235" t="s">
        <v>349</v>
      </c>
      <c r="H312" s="172">
        <v>100</v>
      </c>
      <c r="I312" s="172">
        <v>100</v>
      </c>
      <c r="J312" s="175">
        <v>1</v>
      </c>
      <c r="K312" s="172"/>
    </row>
    <row r="313" spans="1:11" s="12" customFormat="1" ht="118.2" customHeight="1">
      <c r="A313" s="347"/>
      <c r="B313" s="371"/>
      <c r="C313" s="325"/>
      <c r="D313" s="328"/>
      <c r="E313" s="328"/>
      <c r="F313" s="332"/>
      <c r="G313" s="236" t="s">
        <v>350</v>
      </c>
      <c r="H313" s="172">
        <v>100</v>
      </c>
      <c r="I313" s="172">
        <v>100</v>
      </c>
      <c r="J313" s="175">
        <v>1</v>
      </c>
      <c r="K313" s="158"/>
    </row>
    <row r="314" spans="1:11" s="12" customFormat="1" ht="15.6">
      <c r="A314" s="347"/>
      <c r="B314" s="413" t="s">
        <v>224</v>
      </c>
      <c r="C314" s="414"/>
      <c r="D314" s="38">
        <v>0</v>
      </c>
      <c r="E314" s="38">
        <v>0</v>
      </c>
      <c r="F314" s="33">
        <v>0</v>
      </c>
      <c r="G314" s="34"/>
      <c r="H314" s="25"/>
      <c r="I314" s="25"/>
      <c r="J314" s="25"/>
      <c r="K314" s="25"/>
    </row>
    <row r="315" spans="1:11" s="12" customFormat="1" ht="41.4" customHeight="1">
      <c r="A315" s="347"/>
      <c r="B315" s="409" t="s">
        <v>351</v>
      </c>
      <c r="C315" s="237"/>
      <c r="D315" s="238"/>
      <c r="E315" s="238"/>
      <c r="F315" s="232"/>
      <c r="G315" s="333" t="s">
        <v>352</v>
      </c>
      <c r="H315" s="334"/>
      <c r="I315" s="334"/>
      <c r="J315" s="334"/>
      <c r="K315" s="335"/>
    </row>
    <row r="316" spans="1:11" s="12" customFormat="1" ht="136.80000000000001" customHeight="1">
      <c r="A316" s="347"/>
      <c r="B316" s="406"/>
      <c r="C316" s="226" t="s">
        <v>18</v>
      </c>
      <c r="D316" s="156">
        <v>23115.58</v>
      </c>
      <c r="E316" s="156">
        <v>23115.58</v>
      </c>
      <c r="F316" s="165">
        <v>1</v>
      </c>
      <c r="G316" s="17" t="s">
        <v>353</v>
      </c>
      <c r="H316" s="185">
        <v>100</v>
      </c>
      <c r="I316" s="185">
        <v>100</v>
      </c>
      <c r="J316" s="33">
        <f>I316/H316</f>
        <v>1</v>
      </c>
      <c r="K316" s="172"/>
    </row>
    <row r="317" spans="1:11" s="12" customFormat="1" ht="46.8">
      <c r="A317" s="347"/>
      <c r="B317" s="406"/>
      <c r="C317" s="359" t="s">
        <v>76</v>
      </c>
      <c r="D317" s="326">
        <v>0</v>
      </c>
      <c r="E317" s="326">
        <v>0</v>
      </c>
      <c r="F317" s="339">
        <v>0</v>
      </c>
      <c r="G317" s="17" t="s">
        <v>354</v>
      </c>
      <c r="H317" s="185" t="s">
        <v>355</v>
      </c>
      <c r="I317" s="178">
        <v>0</v>
      </c>
      <c r="J317" s="33">
        <v>1</v>
      </c>
      <c r="K317" s="172"/>
    </row>
    <row r="318" spans="1:11" s="12" customFormat="1" ht="46.8">
      <c r="A318" s="347"/>
      <c r="B318" s="407"/>
      <c r="C318" s="325"/>
      <c r="D318" s="328"/>
      <c r="E318" s="328"/>
      <c r="F318" s="332"/>
      <c r="G318" s="17" t="s">
        <v>356</v>
      </c>
      <c r="H318" s="185">
        <v>99</v>
      </c>
      <c r="I318" s="178">
        <v>99</v>
      </c>
      <c r="J318" s="33">
        <f>I318/H318</f>
        <v>1</v>
      </c>
      <c r="K318" s="172"/>
    </row>
    <row r="319" spans="1:11" s="12" customFormat="1" ht="31.2" customHeight="1">
      <c r="A319" s="347"/>
      <c r="B319" s="413" t="s">
        <v>331</v>
      </c>
      <c r="C319" s="414"/>
      <c r="D319" s="53">
        <v>23115.58</v>
      </c>
      <c r="E319" s="156">
        <v>23115.58</v>
      </c>
      <c r="F319" s="54">
        <v>1</v>
      </c>
      <c r="G319" s="34"/>
      <c r="H319" s="25"/>
      <c r="I319" s="25"/>
      <c r="J319" s="25"/>
      <c r="K319" s="25"/>
    </row>
    <row r="320" spans="1:11" s="12" customFormat="1" ht="15.6" customHeight="1">
      <c r="A320" s="347"/>
      <c r="B320" s="346" t="s">
        <v>358</v>
      </c>
      <c r="C320" s="64"/>
      <c r="D320" s="239"/>
      <c r="E320" s="239"/>
      <c r="F320" s="239"/>
      <c r="G320" s="34" t="s">
        <v>74</v>
      </c>
      <c r="H320" s="25"/>
      <c r="I320" s="25"/>
      <c r="J320" s="25"/>
      <c r="K320" s="25"/>
    </row>
    <row r="321" spans="1:11" s="12" customFormat="1" ht="99" customHeight="1">
      <c r="A321" s="372"/>
      <c r="B321" s="372"/>
      <c r="C321" s="240" t="s">
        <v>18</v>
      </c>
      <c r="D321" s="241" t="s">
        <v>359</v>
      </c>
      <c r="E321" s="157">
        <v>3800</v>
      </c>
      <c r="F321" s="166">
        <f>E321/D321</f>
        <v>1</v>
      </c>
      <c r="G321" s="242" t="s">
        <v>357</v>
      </c>
      <c r="H321" s="243">
        <v>100</v>
      </c>
      <c r="I321" s="160">
        <v>100</v>
      </c>
      <c r="J321" s="189">
        <f>I321/H321</f>
        <v>1</v>
      </c>
      <c r="K321" s="160"/>
    </row>
    <row r="322" spans="1:11" s="12" customFormat="1" ht="15.6">
      <c r="A322" s="65"/>
      <c r="B322" s="413" t="s">
        <v>360</v>
      </c>
      <c r="C322" s="414"/>
      <c r="D322" s="66">
        <v>3800</v>
      </c>
      <c r="E322" s="67">
        <v>3800</v>
      </c>
      <c r="F322" s="68">
        <f>E322/D322</f>
        <v>1</v>
      </c>
      <c r="G322" s="167"/>
      <c r="H322" s="65"/>
      <c r="I322" s="65"/>
      <c r="J322" s="65"/>
      <c r="K322" s="65"/>
    </row>
    <row r="323" spans="1:11" s="12" customFormat="1" ht="15.6">
      <c r="A323" s="20"/>
      <c r="B323" s="398" t="s">
        <v>26</v>
      </c>
      <c r="C323" s="399"/>
      <c r="D323" s="48">
        <f>SUM(D319+D322)</f>
        <v>26915.58</v>
      </c>
      <c r="E323" s="48">
        <f>SUM(E319+E322)</f>
        <v>26915.58</v>
      </c>
      <c r="F323" s="45">
        <f>E323/D323</f>
        <v>1</v>
      </c>
      <c r="G323" s="24"/>
      <c r="H323" s="20"/>
      <c r="I323" s="20"/>
      <c r="J323" s="20"/>
      <c r="K323" s="25"/>
    </row>
    <row r="324" spans="1:11" s="12" customFormat="1" ht="15.6">
      <c r="A324" s="346">
        <v>16</v>
      </c>
      <c r="B324" s="348" t="s">
        <v>361</v>
      </c>
      <c r="C324" s="359" t="s">
        <v>18</v>
      </c>
      <c r="D324" s="424">
        <v>44.34</v>
      </c>
      <c r="E324" s="427">
        <v>44.34</v>
      </c>
      <c r="F324" s="428">
        <v>1</v>
      </c>
      <c r="G324" s="429" t="s">
        <v>362</v>
      </c>
      <c r="H324" s="429"/>
      <c r="I324" s="429"/>
      <c r="J324" s="429"/>
      <c r="K324" s="430"/>
    </row>
    <row r="325" spans="1:11" s="12" customFormat="1" ht="82.2" customHeight="1">
      <c r="A325" s="347"/>
      <c r="B325" s="321"/>
      <c r="C325" s="325"/>
      <c r="D325" s="424"/>
      <c r="E325" s="427"/>
      <c r="F325" s="428"/>
      <c r="G325" s="244" t="s">
        <v>363</v>
      </c>
      <c r="H325" s="216">
        <v>98</v>
      </c>
      <c r="I325" s="245">
        <v>0.99660000000000004</v>
      </c>
      <c r="J325" s="245">
        <f>I325/H325*100</f>
        <v>1.0169387755102042</v>
      </c>
      <c r="K325" s="28" t="s">
        <v>451</v>
      </c>
    </row>
    <row r="326" spans="1:11" s="12" customFormat="1" ht="35.4" customHeight="1">
      <c r="A326" s="347"/>
      <c r="B326" s="321"/>
      <c r="C326" s="161"/>
      <c r="D326" s="48"/>
      <c r="E326" s="69"/>
      <c r="F326" s="70"/>
      <c r="G326" s="431" t="s">
        <v>364</v>
      </c>
      <c r="H326" s="432"/>
      <c r="I326" s="432"/>
      <c r="J326" s="432"/>
      <c r="K326" s="433"/>
    </row>
    <row r="327" spans="1:11" s="12" customFormat="1" ht="84" customHeight="1">
      <c r="A327" s="347"/>
      <c r="B327" s="321"/>
      <c r="C327" s="170" t="s">
        <v>18</v>
      </c>
      <c r="D327" s="71">
        <v>0</v>
      </c>
      <c r="E327" s="72">
        <v>0</v>
      </c>
      <c r="F327" s="246" t="s">
        <v>201</v>
      </c>
      <c r="G327" s="247" t="s">
        <v>365</v>
      </c>
      <c r="H327" s="172">
        <v>100</v>
      </c>
      <c r="I327" s="33">
        <v>1</v>
      </c>
      <c r="J327" s="33">
        <v>1</v>
      </c>
      <c r="K327" s="247" t="s">
        <v>452</v>
      </c>
    </row>
    <row r="328" spans="1:11" s="12" customFormat="1" ht="15.6">
      <c r="A328" s="347"/>
      <c r="B328" s="321"/>
      <c r="C328" s="64"/>
      <c r="D328" s="53"/>
      <c r="E328" s="60"/>
      <c r="F328" s="54"/>
      <c r="G328" s="434" t="s">
        <v>366</v>
      </c>
      <c r="H328" s="435"/>
      <c r="I328" s="435"/>
      <c r="J328" s="435"/>
      <c r="K328" s="435"/>
    </row>
    <row r="329" spans="1:11" s="12" customFormat="1" ht="62.4">
      <c r="A329" s="347"/>
      <c r="B329" s="321"/>
      <c r="C329" s="195" t="s">
        <v>18</v>
      </c>
      <c r="D329" s="71">
        <v>28.55</v>
      </c>
      <c r="E329" s="72">
        <v>28.55</v>
      </c>
      <c r="F329" s="248">
        <v>1</v>
      </c>
      <c r="G329" s="244" t="s">
        <v>367</v>
      </c>
      <c r="H329" s="216">
        <v>100</v>
      </c>
      <c r="I329" s="245">
        <v>1</v>
      </c>
      <c r="J329" s="245">
        <v>1</v>
      </c>
      <c r="K329" s="244"/>
    </row>
    <row r="330" spans="1:11" s="12" customFormat="1" ht="31.8" customHeight="1">
      <c r="A330" s="347"/>
      <c r="B330" s="321"/>
      <c r="C330" s="73"/>
      <c r="D330" s="71"/>
      <c r="E330" s="72"/>
      <c r="F330" s="74"/>
      <c r="G330" s="434" t="s">
        <v>368</v>
      </c>
      <c r="H330" s="435"/>
      <c r="I330" s="435"/>
      <c r="J330" s="435"/>
      <c r="K330" s="435"/>
    </row>
    <row r="331" spans="1:11" s="12" customFormat="1" ht="95.4" customHeight="1">
      <c r="A331" s="347"/>
      <c r="B331" s="321"/>
      <c r="C331" s="73" t="s">
        <v>18</v>
      </c>
      <c r="D331" s="71">
        <v>212.971</v>
      </c>
      <c r="E331" s="72">
        <v>212.64</v>
      </c>
      <c r="F331" s="248">
        <v>0.99839999999999995</v>
      </c>
      <c r="G331" s="244" t="s">
        <v>369</v>
      </c>
      <c r="H331" s="216">
        <v>100</v>
      </c>
      <c r="I331" s="245">
        <v>1.9763999999999999</v>
      </c>
      <c r="J331" s="245">
        <f>I331/H331*100</f>
        <v>1.9763999999999999</v>
      </c>
      <c r="K331" s="247" t="s">
        <v>453</v>
      </c>
    </row>
    <row r="332" spans="1:11" s="12" customFormat="1" ht="15.6">
      <c r="A332" s="347"/>
      <c r="B332" s="321"/>
      <c r="C332" s="75"/>
      <c r="D332" s="71"/>
      <c r="E332" s="76"/>
      <c r="F332" s="77"/>
      <c r="G332" s="434" t="s">
        <v>370</v>
      </c>
      <c r="H332" s="439"/>
      <c r="I332" s="439"/>
      <c r="J332" s="439"/>
      <c r="K332" s="440"/>
    </row>
    <row r="333" spans="1:11" s="12" customFormat="1" ht="84">
      <c r="A333" s="347"/>
      <c r="B333" s="321"/>
      <c r="C333" s="73"/>
      <c r="D333" s="71"/>
      <c r="E333" s="72"/>
      <c r="F333" s="246"/>
      <c r="G333" s="249" t="s">
        <v>371</v>
      </c>
      <c r="H333" s="250">
        <v>160</v>
      </c>
      <c r="I333" s="251">
        <v>208</v>
      </c>
      <c r="J333" s="245">
        <f>I333/H333</f>
        <v>1.3</v>
      </c>
      <c r="K333" s="252" t="s">
        <v>454</v>
      </c>
    </row>
    <row r="334" spans="1:11" s="12" customFormat="1" ht="67.2">
      <c r="A334" s="347"/>
      <c r="B334" s="321"/>
      <c r="C334" s="253"/>
      <c r="D334" s="71"/>
      <c r="E334" s="72"/>
      <c r="F334" s="74"/>
      <c r="G334" s="249" t="s">
        <v>372</v>
      </c>
      <c r="H334" s="250">
        <v>100</v>
      </c>
      <c r="I334" s="33">
        <v>1</v>
      </c>
      <c r="J334" s="33">
        <v>1</v>
      </c>
      <c r="K334" s="252"/>
    </row>
    <row r="335" spans="1:11" s="12" customFormat="1" ht="50.4">
      <c r="A335" s="347"/>
      <c r="B335" s="321"/>
      <c r="C335" s="73" t="s">
        <v>18</v>
      </c>
      <c r="D335" s="71">
        <v>0</v>
      </c>
      <c r="E335" s="72">
        <v>0</v>
      </c>
      <c r="F335" s="254">
        <v>0</v>
      </c>
      <c r="G335" s="249" t="s">
        <v>373</v>
      </c>
      <c r="H335" s="250">
        <v>8</v>
      </c>
      <c r="I335" s="216">
        <v>8</v>
      </c>
      <c r="J335" s="245">
        <f>I335/H335</f>
        <v>1</v>
      </c>
      <c r="K335" s="252"/>
    </row>
    <row r="336" spans="1:11" s="12" customFormat="1" ht="51" customHeight="1">
      <c r="A336" s="347"/>
      <c r="B336" s="321"/>
      <c r="C336" s="253"/>
      <c r="D336" s="255"/>
      <c r="E336" s="256"/>
      <c r="F336" s="257"/>
      <c r="G336" s="258" t="s">
        <v>374</v>
      </c>
      <c r="H336" s="250">
        <v>0</v>
      </c>
      <c r="I336" s="216">
        <v>0</v>
      </c>
      <c r="J336" s="245">
        <v>1</v>
      </c>
      <c r="K336" s="252"/>
    </row>
    <row r="337" spans="1:11" s="12" customFormat="1" ht="54.6" customHeight="1">
      <c r="A337" s="347"/>
      <c r="B337" s="321"/>
      <c r="C337" s="73" t="s">
        <v>18</v>
      </c>
      <c r="D337" s="71">
        <v>51.658999999999999</v>
      </c>
      <c r="E337" s="72">
        <v>51.658999999999999</v>
      </c>
      <c r="F337" s="259">
        <v>1</v>
      </c>
      <c r="G337" s="260" t="s">
        <v>375</v>
      </c>
      <c r="H337" s="216">
        <v>2</v>
      </c>
      <c r="I337" s="216">
        <v>3</v>
      </c>
      <c r="J337" s="245">
        <v>1.5</v>
      </c>
      <c r="K337" s="252" t="s">
        <v>455</v>
      </c>
    </row>
    <row r="338" spans="1:11" s="12" customFormat="1" ht="15.6">
      <c r="A338" s="347"/>
      <c r="B338" s="321"/>
      <c r="C338" s="261"/>
      <c r="D338" s="255"/>
      <c r="E338" s="256"/>
      <c r="F338" s="257"/>
      <c r="G338" s="441" t="s">
        <v>376</v>
      </c>
      <c r="H338" s="442"/>
      <c r="I338" s="442"/>
      <c r="J338" s="442"/>
      <c r="K338" s="443"/>
    </row>
    <row r="339" spans="1:11" s="12" customFormat="1" ht="78">
      <c r="A339" s="347"/>
      <c r="B339" s="321"/>
      <c r="C339" s="261"/>
      <c r="D339" s="255"/>
      <c r="E339" s="256"/>
      <c r="F339" s="262"/>
      <c r="G339" s="244" t="s">
        <v>377</v>
      </c>
      <c r="H339" s="216">
        <v>100</v>
      </c>
      <c r="I339" s="204">
        <v>100</v>
      </c>
      <c r="J339" s="33">
        <v>1</v>
      </c>
      <c r="K339" s="244"/>
    </row>
    <row r="340" spans="1:11" s="12" customFormat="1" ht="63" customHeight="1">
      <c r="A340" s="347"/>
      <c r="B340" s="321"/>
      <c r="C340" s="261"/>
      <c r="D340" s="255"/>
      <c r="E340" s="256"/>
      <c r="F340" s="262"/>
      <c r="G340" s="444" t="s">
        <v>378</v>
      </c>
      <c r="H340" s="445"/>
      <c r="I340" s="445"/>
      <c r="J340" s="445"/>
      <c r="K340" s="443"/>
    </row>
    <row r="341" spans="1:11" s="12" customFormat="1" ht="67.2">
      <c r="A341" s="347"/>
      <c r="B341" s="321"/>
      <c r="C341" s="73"/>
      <c r="D341" s="71"/>
      <c r="E341" s="72"/>
      <c r="F341" s="254"/>
      <c r="G341" s="249" t="s">
        <v>379</v>
      </c>
      <c r="H341" s="216">
        <v>4</v>
      </c>
      <c r="I341" s="216">
        <v>0</v>
      </c>
      <c r="J341" s="245">
        <v>1</v>
      </c>
      <c r="K341" s="263" t="s">
        <v>456</v>
      </c>
    </row>
    <row r="342" spans="1:11" s="12" customFormat="1" ht="136.19999999999999" customHeight="1">
      <c r="A342" s="347"/>
      <c r="B342" s="321"/>
      <c r="C342" s="253"/>
      <c r="D342" s="71"/>
      <c r="E342" s="72"/>
      <c r="F342" s="254"/>
      <c r="G342" s="264" t="s">
        <v>380</v>
      </c>
      <c r="H342" s="216">
        <v>13</v>
      </c>
      <c r="I342" s="216">
        <v>5</v>
      </c>
      <c r="J342" s="245">
        <f>H342/I342</f>
        <v>2.6</v>
      </c>
      <c r="K342" s="265" t="s">
        <v>457</v>
      </c>
    </row>
    <row r="343" spans="1:11" s="12" customFormat="1" ht="76.2" customHeight="1">
      <c r="A343" s="347"/>
      <c r="B343" s="321"/>
      <c r="C343" s="73"/>
      <c r="D343" s="71"/>
      <c r="E343" s="72"/>
      <c r="F343" s="74"/>
      <c r="G343" s="264" t="s">
        <v>381</v>
      </c>
      <c r="H343" s="216">
        <v>34</v>
      </c>
      <c r="I343" s="216">
        <v>26.6</v>
      </c>
      <c r="J343" s="245">
        <f>H343/I343</f>
        <v>1.2781954887218046</v>
      </c>
      <c r="K343" s="247" t="s">
        <v>550</v>
      </c>
    </row>
    <row r="344" spans="1:11" s="12" customFormat="1" ht="61.8" customHeight="1">
      <c r="A344" s="347"/>
      <c r="B344" s="321"/>
      <c r="C344" s="261"/>
      <c r="D344" s="255"/>
      <c r="E344" s="256"/>
      <c r="F344" s="257"/>
      <c r="G344" s="249" t="s">
        <v>382</v>
      </c>
      <c r="H344" s="216">
        <v>4</v>
      </c>
      <c r="I344" s="216">
        <v>0</v>
      </c>
      <c r="J344" s="245">
        <v>1</v>
      </c>
      <c r="K344" s="263" t="s">
        <v>458</v>
      </c>
    </row>
    <row r="345" spans="1:11" s="12" customFormat="1" ht="84">
      <c r="A345" s="347"/>
      <c r="B345" s="321"/>
      <c r="C345" s="73" t="s">
        <v>18</v>
      </c>
      <c r="D345" s="71">
        <v>1413.03576</v>
      </c>
      <c r="E345" s="72">
        <v>1379.8603700000001</v>
      </c>
      <c r="F345" s="248">
        <f>E345/D345*100%</f>
        <v>0.97652190345133238</v>
      </c>
      <c r="G345" s="249" t="s">
        <v>383</v>
      </c>
      <c r="H345" s="216">
        <v>100</v>
      </c>
      <c r="I345" s="245">
        <v>1.0284</v>
      </c>
      <c r="J345" s="245">
        <f>I345</f>
        <v>1.0284</v>
      </c>
      <c r="K345" s="207" t="s">
        <v>459</v>
      </c>
    </row>
    <row r="346" spans="1:11" s="12" customFormat="1" ht="107.4" customHeight="1">
      <c r="A346" s="372"/>
      <c r="B346" s="322"/>
      <c r="C346" s="73" t="s">
        <v>18</v>
      </c>
      <c r="D346" s="71">
        <v>1044.1710599999999</v>
      </c>
      <c r="E346" s="72">
        <v>1042.7942599999999</v>
      </c>
      <c r="F346" s="248">
        <f>E346/D346*100%</f>
        <v>0.99868144210010956</v>
      </c>
      <c r="G346" s="258" t="s">
        <v>384</v>
      </c>
      <c r="H346" s="216">
        <v>100</v>
      </c>
      <c r="I346" s="266">
        <v>100</v>
      </c>
      <c r="J346" s="245">
        <v>1</v>
      </c>
      <c r="K346" s="244"/>
    </row>
    <row r="347" spans="1:11" s="12" customFormat="1" ht="15.6">
      <c r="A347" s="19"/>
      <c r="B347" s="398" t="s">
        <v>26</v>
      </c>
      <c r="C347" s="399"/>
      <c r="D347" s="78">
        <v>2794.7268199999999</v>
      </c>
      <c r="E347" s="79">
        <v>2759.8436299999998</v>
      </c>
      <c r="F347" s="80">
        <f>E347/D347*100%</f>
        <v>0.98751821117170946</v>
      </c>
      <c r="G347" s="24"/>
      <c r="H347" s="20"/>
      <c r="I347" s="20"/>
      <c r="J347" s="20"/>
      <c r="K347" s="25"/>
    </row>
    <row r="348" spans="1:11" s="12" customFormat="1" ht="15.6">
      <c r="A348" s="346">
        <v>17</v>
      </c>
      <c r="B348" s="348" t="s">
        <v>385</v>
      </c>
      <c r="C348" s="354" t="s">
        <v>18</v>
      </c>
      <c r="D348" s="326">
        <v>586.47</v>
      </c>
      <c r="E348" s="326">
        <v>586.47</v>
      </c>
      <c r="F348" s="339">
        <f>E348/D348</f>
        <v>1</v>
      </c>
      <c r="G348" s="373" t="s">
        <v>386</v>
      </c>
      <c r="H348" s="374"/>
      <c r="I348" s="374"/>
      <c r="J348" s="374"/>
      <c r="K348" s="375"/>
    </row>
    <row r="349" spans="1:11" s="12" customFormat="1" ht="31.2">
      <c r="A349" s="347"/>
      <c r="B349" s="321"/>
      <c r="C349" s="355"/>
      <c r="D349" s="327"/>
      <c r="E349" s="327"/>
      <c r="F349" s="331"/>
      <c r="G349" s="17" t="s">
        <v>443</v>
      </c>
      <c r="H349" s="172">
        <v>8</v>
      </c>
      <c r="I349" s="172">
        <v>8</v>
      </c>
      <c r="J349" s="33">
        <v>1</v>
      </c>
      <c r="K349" s="172"/>
    </row>
    <row r="350" spans="1:11" s="12" customFormat="1" ht="34.200000000000003" customHeight="1">
      <c r="A350" s="347"/>
      <c r="B350" s="321"/>
      <c r="C350" s="355"/>
      <c r="D350" s="327"/>
      <c r="E350" s="327"/>
      <c r="F350" s="331"/>
      <c r="G350" s="336" t="s">
        <v>387</v>
      </c>
      <c r="H350" s="337"/>
      <c r="I350" s="337"/>
      <c r="J350" s="337"/>
      <c r="K350" s="338"/>
    </row>
    <row r="351" spans="1:11" s="12" customFormat="1" ht="46.8">
      <c r="A351" s="347"/>
      <c r="B351" s="321"/>
      <c r="C351" s="355"/>
      <c r="D351" s="327"/>
      <c r="E351" s="327"/>
      <c r="F351" s="331"/>
      <c r="G351" s="17" t="s">
        <v>440</v>
      </c>
      <c r="H351" s="172">
        <v>37</v>
      </c>
      <c r="I351" s="172">
        <v>37</v>
      </c>
      <c r="J351" s="33">
        <f t="shared" ref="J351:J356" si="6">I351/H351</f>
        <v>1</v>
      </c>
      <c r="K351" s="172"/>
    </row>
    <row r="352" spans="1:11" s="12" customFormat="1" ht="96" customHeight="1">
      <c r="A352" s="347"/>
      <c r="B352" s="321"/>
      <c r="C352" s="355"/>
      <c r="D352" s="327"/>
      <c r="E352" s="327"/>
      <c r="F352" s="331"/>
      <c r="G352" s="17" t="s">
        <v>388</v>
      </c>
      <c r="H352" s="25">
        <v>7</v>
      </c>
      <c r="I352" s="172">
        <v>14</v>
      </c>
      <c r="J352" s="33">
        <f t="shared" si="6"/>
        <v>2</v>
      </c>
      <c r="K352" s="172"/>
    </row>
    <row r="353" spans="1:11" s="12" customFormat="1" ht="62.4">
      <c r="A353" s="347"/>
      <c r="B353" s="321"/>
      <c r="C353" s="355"/>
      <c r="D353" s="327"/>
      <c r="E353" s="327"/>
      <c r="F353" s="331"/>
      <c r="G353" s="17" t="s">
        <v>441</v>
      </c>
      <c r="H353" s="172">
        <v>23</v>
      </c>
      <c r="I353" s="172">
        <v>29</v>
      </c>
      <c r="J353" s="33">
        <f t="shared" si="6"/>
        <v>1.2608695652173914</v>
      </c>
      <c r="K353" s="160"/>
    </row>
    <row r="354" spans="1:11" s="12" customFormat="1" ht="37.799999999999997" customHeight="1">
      <c r="A354" s="347"/>
      <c r="B354" s="321"/>
      <c r="C354" s="355"/>
      <c r="D354" s="327"/>
      <c r="E354" s="327"/>
      <c r="F354" s="331"/>
      <c r="G354" s="17" t="s">
        <v>442</v>
      </c>
      <c r="H354" s="172">
        <v>8</v>
      </c>
      <c r="I354" s="172">
        <v>13</v>
      </c>
      <c r="J354" s="33">
        <f t="shared" si="6"/>
        <v>1.625</v>
      </c>
      <c r="K354" s="172"/>
    </row>
    <row r="355" spans="1:11" s="12" customFormat="1" ht="15.6">
      <c r="A355" s="347"/>
      <c r="B355" s="321"/>
      <c r="C355" s="40"/>
      <c r="D355" s="267"/>
      <c r="E355" s="267"/>
      <c r="F355" s="268"/>
      <c r="G355" s="336" t="s">
        <v>389</v>
      </c>
      <c r="H355" s="337"/>
      <c r="I355" s="337"/>
      <c r="J355" s="337"/>
      <c r="K355" s="338"/>
    </row>
    <row r="356" spans="1:11" s="12" customFormat="1" ht="62.4">
      <c r="A356" s="372"/>
      <c r="B356" s="322"/>
      <c r="C356" s="269" t="s">
        <v>76</v>
      </c>
      <c r="D356" s="151">
        <v>970.51</v>
      </c>
      <c r="E356" s="151">
        <v>970.51</v>
      </c>
      <c r="F356" s="206">
        <v>1</v>
      </c>
      <c r="G356" s="193" t="s">
        <v>444</v>
      </c>
      <c r="H356" s="158">
        <v>1200</v>
      </c>
      <c r="I356" s="158">
        <v>1654</v>
      </c>
      <c r="J356" s="206">
        <f t="shared" si="6"/>
        <v>1.3783333333333334</v>
      </c>
      <c r="K356" s="158"/>
    </row>
    <row r="357" spans="1:11" s="12" customFormat="1" ht="15.6">
      <c r="A357" s="20"/>
      <c r="B357" s="398" t="s">
        <v>26</v>
      </c>
      <c r="C357" s="399"/>
      <c r="D357" s="48">
        <v>1556.98</v>
      </c>
      <c r="E357" s="48">
        <v>1556.98</v>
      </c>
      <c r="F357" s="45">
        <v>1</v>
      </c>
      <c r="G357" s="24"/>
      <c r="H357" s="25"/>
      <c r="I357" s="25"/>
      <c r="J357" s="25"/>
      <c r="K357" s="25"/>
    </row>
    <row r="358" spans="1:11" s="12" customFormat="1" ht="130.19999999999999" customHeight="1">
      <c r="A358" s="160">
        <v>18</v>
      </c>
      <c r="B358" s="168" t="s">
        <v>390</v>
      </c>
      <c r="C358" s="436" t="s">
        <v>391</v>
      </c>
      <c r="D358" s="437"/>
      <c r="E358" s="437"/>
      <c r="F358" s="438"/>
      <c r="G358" s="242" t="s">
        <v>392</v>
      </c>
      <c r="H358" s="160">
        <v>57</v>
      </c>
      <c r="I358" s="160">
        <v>57</v>
      </c>
      <c r="J358" s="189">
        <v>1</v>
      </c>
      <c r="K358" s="160"/>
    </row>
    <row r="359" spans="1:11" s="12" customFormat="1" ht="15.6">
      <c r="A359" s="35"/>
      <c r="B359" s="398" t="s">
        <v>26</v>
      </c>
      <c r="C359" s="399"/>
      <c r="D359" s="81"/>
      <c r="E359" s="81"/>
      <c r="F359" s="28"/>
      <c r="G359" s="24"/>
      <c r="H359" s="20"/>
      <c r="I359" s="20"/>
      <c r="J359" s="20"/>
      <c r="K359" s="25"/>
    </row>
    <row r="360" spans="1:11" s="12" customFormat="1" ht="62.4">
      <c r="A360" s="346">
        <v>19</v>
      </c>
      <c r="B360" s="348" t="s">
        <v>393</v>
      </c>
      <c r="C360" s="359" t="s">
        <v>18</v>
      </c>
      <c r="D360" s="171">
        <v>787.05</v>
      </c>
      <c r="E360" s="27">
        <v>787.05</v>
      </c>
      <c r="F360" s="28">
        <v>1</v>
      </c>
      <c r="G360" s="17" t="s">
        <v>394</v>
      </c>
      <c r="H360" s="172">
        <v>9</v>
      </c>
      <c r="I360" s="172">
        <v>9</v>
      </c>
      <c r="J360" s="33">
        <f>I360/H360</f>
        <v>1</v>
      </c>
      <c r="K360" s="172"/>
    </row>
    <row r="361" spans="1:11" s="12" customFormat="1" ht="31.2">
      <c r="A361" s="347"/>
      <c r="B361" s="321"/>
      <c r="C361" s="324"/>
      <c r="D361" s="171">
        <v>0</v>
      </c>
      <c r="E361" s="171">
        <v>0</v>
      </c>
      <c r="F361" s="28">
        <v>0</v>
      </c>
      <c r="G361" s="17" t="s">
        <v>395</v>
      </c>
      <c r="H361" s="172">
        <v>0</v>
      </c>
      <c r="I361" s="172">
        <v>0</v>
      </c>
      <c r="J361" s="33">
        <v>0</v>
      </c>
      <c r="K361" s="172"/>
    </row>
    <row r="362" spans="1:11" s="12" customFormat="1" ht="62.4">
      <c r="A362" s="347"/>
      <c r="B362" s="321"/>
      <c r="C362" s="324"/>
      <c r="D362" s="171">
        <v>0</v>
      </c>
      <c r="E362" s="171">
        <v>0</v>
      </c>
      <c r="F362" s="28">
        <v>0</v>
      </c>
      <c r="G362" s="17" t="s">
        <v>396</v>
      </c>
      <c r="H362" s="172">
        <v>0</v>
      </c>
      <c r="I362" s="172">
        <v>0</v>
      </c>
      <c r="J362" s="33">
        <v>0</v>
      </c>
      <c r="K362" s="172"/>
    </row>
    <row r="363" spans="1:11" s="12" customFormat="1" ht="46.8">
      <c r="A363" s="372"/>
      <c r="B363" s="322"/>
      <c r="C363" s="325"/>
      <c r="D363" s="171">
        <v>178</v>
      </c>
      <c r="E363" s="27">
        <v>100</v>
      </c>
      <c r="F363" s="28">
        <f>E363/D363</f>
        <v>0.5617977528089888</v>
      </c>
      <c r="G363" s="17" t="s">
        <v>397</v>
      </c>
      <c r="H363" s="172">
        <v>11</v>
      </c>
      <c r="I363" s="172">
        <v>11</v>
      </c>
      <c r="J363" s="33">
        <v>1</v>
      </c>
      <c r="K363" s="172"/>
    </row>
    <row r="364" spans="1:11" s="12" customFormat="1" ht="15.6">
      <c r="A364" s="20"/>
      <c r="B364" s="398" t="s">
        <v>26</v>
      </c>
      <c r="C364" s="399"/>
      <c r="D364" s="53">
        <v>965.05</v>
      </c>
      <c r="E364" s="37">
        <v>887.05</v>
      </c>
      <c r="F364" s="45">
        <f>E364/D364</f>
        <v>0.91917517227086676</v>
      </c>
      <c r="G364" s="24"/>
      <c r="H364" s="20"/>
      <c r="I364" s="20"/>
      <c r="J364" s="20"/>
      <c r="K364" s="25"/>
    </row>
    <row r="365" spans="1:11" s="12" customFormat="1" ht="15.6">
      <c r="A365" s="346">
        <v>20</v>
      </c>
      <c r="B365" s="348" t="s">
        <v>398</v>
      </c>
      <c r="C365" s="354" t="s">
        <v>399</v>
      </c>
      <c r="D365" s="326">
        <v>5246.28</v>
      </c>
      <c r="E365" s="326">
        <v>5193.2790000000005</v>
      </c>
      <c r="F365" s="339">
        <f>E365/D365</f>
        <v>0.98989741302408574</v>
      </c>
      <c r="G365" s="190" t="s">
        <v>74</v>
      </c>
      <c r="H365" s="20"/>
      <c r="I365" s="20"/>
      <c r="J365" s="20"/>
      <c r="K365" s="25"/>
    </row>
    <row r="366" spans="1:11" s="12" customFormat="1" ht="40.799999999999997" customHeight="1">
      <c r="A366" s="347"/>
      <c r="B366" s="321"/>
      <c r="C366" s="355"/>
      <c r="D366" s="327"/>
      <c r="E366" s="327"/>
      <c r="F366" s="331"/>
      <c r="G366" s="17" t="s">
        <v>400</v>
      </c>
      <c r="H366" s="172">
        <v>3</v>
      </c>
      <c r="I366" s="172">
        <v>3</v>
      </c>
      <c r="J366" s="28">
        <f>I366/H366</f>
        <v>1</v>
      </c>
      <c r="K366" s="172"/>
    </row>
    <row r="367" spans="1:11" s="12" customFormat="1" ht="36.6" customHeight="1">
      <c r="A367" s="347"/>
      <c r="B367" s="321"/>
      <c r="C367" s="355"/>
      <c r="D367" s="327"/>
      <c r="E367" s="327"/>
      <c r="F367" s="331"/>
      <c r="G367" s="17" t="s">
        <v>401</v>
      </c>
      <c r="H367" s="172">
        <v>9</v>
      </c>
      <c r="I367" s="172">
        <v>9</v>
      </c>
      <c r="J367" s="28">
        <v>1</v>
      </c>
      <c r="K367" s="172"/>
    </row>
    <row r="368" spans="1:11" s="12" customFormat="1" ht="31.2">
      <c r="A368" s="347"/>
      <c r="B368" s="321"/>
      <c r="C368" s="355"/>
      <c r="D368" s="327"/>
      <c r="E368" s="327"/>
      <c r="F368" s="331"/>
      <c r="G368" s="17" t="s">
        <v>402</v>
      </c>
      <c r="H368" s="172">
        <v>1.74</v>
      </c>
      <c r="I368" s="172">
        <v>1.74</v>
      </c>
      <c r="J368" s="28">
        <f>I368/H368</f>
        <v>1</v>
      </c>
      <c r="K368" s="172"/>
    </row>
    <row r="369" spans="1:11" s="12" customFormat="1" ht="35.4" customHeight="1">
      <c r="A369" s="347"/>
      <c r="B369" s="321"/>
      <c r="C369" s="408"/>
      <c r="D369" s="328"/>
      <c r="E369" s="328"/>
      <c r="F369" s="332"/>
      <c r="G369" s="17" t="s">
        <v>403</v>
      </c>
      <c r="H369" s="172">
        <v>28.12</v>
      </c>
      <c r="I369" s="172">
        <v>28.12</v>
      </c>
      <c r="J369" s="33">
        <v>1</v>
      </c>
      <c r="K369" s="172"/>
    </row>
    <row r="370" spans="1:11" s="12" customFormat="1" ht="57" customHeight="1">
      <c r="A370" s="347"/>
      <c r="B370" s="321"/>
      <c r="C370" s="195" t="s">
        <v>76</v>
      </c>
      <c r="D370" s="171">
        <v>36151.85</v>
      </c>
      <c r="E370" s="27">
        <v>36151.85</v>
      </c>
      <c r="F370" s="28">
        <v>1</v>
      </c>
      <c r="G370" s="17" t="s">
        <v>404</v>
      </c>
      <c r="H370" s="172" t="s">
        <v>405</v>
      </c>
      <c r="I370" s="172" t="s">
        <v>405</v>
      </c>
      <c r="J370" s="33">
        <v>1</v>
      </c>
      <c r="K370" s="172"/>
    </row>
    <row r="371" spans="1:11" s="12" customFormat="1" ht="72" customHeight="1">
      <c r="A371" s="372"/>
      <c r="B371" s="322"/>
      <c r="C371" s="270" t="s">
        <v>33</v>
      </c>
      <c r="D371" s="155">
        <v>58170.55</v>
      </c>
      <c r="E371" s="155">
        <v>58170.55</v>
      </c>
      <c r="F371" s="164">
        <v>1</v>
      </c>
      <c r="G371" s="17" t="s">
        <v>406</v>
      </c>
      <c r="H371" s="172" t="s">
        <v>407</v>
      </c>
      <c r="I371" s="172" t="s">
        <v>407</v>
      </c>
      <c r="J371" s="33">
        <v>1</v>
      </c>
      <c r="K371" s="172"/>
    </row>
    <row r="372" spans="1:11" s="12" customFormat="1" ht="15.6">
      <c r="A372" s="35"/>
      <c r="B372" s="398" t="s">
        <v>408</v>
      </c>
      <c r="C372" s="399"/>
      <c r="D372" s="48">
        <f>SUM(D365:D371)</f>
        <v>99568.68</v>
      </c>
      <c r="E372" s="48">
        <f>SUM(E365:E371)</f>
        <v>99515.679000000004</v>
      </c>
      <c r="F372" s="45">
        <f>E372/D372</f>
        <v>0.99946769405801117</v>
      </c>
      <c r="G372" s="82"/>
      <c r="H372" s="35"/>
      <c r="I372" s="172"/>
      <c r="J372" s="172"/>
      <c r="K372" s="172"/>
    </row>
    <row r="373" spans="1:11" s="12" customFormat="1">
      <c r="A373" s="346">
        <v>21</v>
      </c>
      <c r="B373" s="348" t="s">
        <v>409</v>
      </c>
      <c r="C373" s="354" t="s">
        <v>18</v>
      </c>
      <c r="D373" s="326">
        <v>745</v>
      </c>
      <c r="E373" s="326">
        <v>740.375</v>
      </c>
      <c r="F373" s="339">
        <f>E373/D373*100%</f>
        <v>0.99379194630872481</v>
      </c>
      <c r="G373" s="409" t="s">
        <v>445</v>
      </c>
      <c r="H373" s="346">
        <v>10</v>
      </c>
      <c r="I373" s="346">
        <v>10</v>
      </c>
      <c r="J373" s="343">
        <f>I373/H373</f>
        <v>1</v>
      </c>
      <c r="K373" s="346"/>
    </row>
    <row r="374" spans="1:11" s="12" customFormat="1" ht="35.4" customHeight="1">
      <c r="A374" s="347"/>
      <c r="B374" s="321"/>
      <c r="C374" s="408"/>
      <c r="D374" s="328"/>
      <c r="E374" s="328"/>
      <c r="F374" s="332"/>
      <c r="G374" s="407"/>
      <c r="H374" s="372"/>
      <c r="I374" s="372"/>
      <c r="J374" s="368"/>
      <c r="K374" s="372"/>
    </row>
    <row r="375" spans="1:11" s="12" customFormat="1" ht="186" customHeight="1">
      <c r="A375" s="372"/>
      <c r="B375" s="321"/>
      <c r="C375" s="271" t="s">
        <v>76</v>
      </c>
      <c r="D375" s="171">
        <v>0</v>
      </c>
      <c r="E375" s="27">
        <f>'[1]Касса на 01.04.'!H27</f>
        <v>0</v>
      </c>
      <c r="F375" s="28">
        <v>0</v>
      </c>
      <c r="G375" s="193" t="s">
        <v>446</v>
      </c>
      <c r="H375" s="158">
        <v>8</v>
      </c>
      <c r="I375" s="158">
        <v>8</v>
      </c>
      <c r="J375" s="206">
        <f>I375/H375</f>
        <v>1</v>
      </c>
      <c r="K375" s="172"/>
    </row>
    <row r="376" spans="1:11" s="12" customFormat="1" ht="15.6">
      <c r="A376" s="172"/>
      <c r="B376" s="398" t="s">
        <v>408</v>
      </c>
      <c r="C376" s="399"/>
      <c r="D376" s="53">
        <v>795</v>
      </c>
      <c r="E376" s="53">
        <v>740.375</v>
      </c>
      <c r="F376" s="54">
        <f>E376/D376</f>
        <v>0.93128930817610067</v>
      </c>
      <c r="G376" s="17"/>
      <c r="H376" s="172"/>
      <c r="I376" s="172"/>
      <c r="J376" s="172"/>
      <c r="K376" s="172"/>
    </row>
    <row r="377" spans="1:11" s="12" customFormat="1" ht="15.6">
      <c r="A377" s="346">
        <v>22</v>
      </c>
      <c r="B377" s="369" t="s">
        <v>410</v>
      </c>
      <c r="C377" s="354" t="s">
        <v>18</v>
      </c>
      <c r="D377" s="326">
        <v>0</v>
      </c>
      <c r="E377" s="356">
        <v>0</v>
      </c>
      <c r="F377" s="446">
        <v>0</v>
      </c>
      <c r="G377" s="336" t="s">
        <v>411</v>
      </c>
      <c r="H377" s="389"/>
      <c r="I377" s="389"/>
      <c r="J377" s="389"/>
      <c r="K377" s="390"/>
    </row>
    <row r="378" spans="1:11" s="12" customFormat="1" ht="31.2">
      <c r="A378" s="347"/>
      <c r="B378" s="370"/>
      <c r="C378" s="355"/>
      <c r="D378" s="327"/>
      <c r="E378" s="356"/>
      <c r="F378" s="447"/>
      <c r="G378" s="17" t="s">
        <v>412</v>
      </c>
      <c r="H378" s="172">
        <v>39</v>
      </c>
      <c r="I378" s="172">
        <v>39</v>
      </c>
      <c r="J378" s="33">
        <f>I378/H378</f>
        <v>1</v>
      </c>
      <c r="K378" s="172"/>
    </row>
    <row r="379" spans="1:11" s="12" customFormat="1" ht="35.4" customHeight="1">
      <c r="A379" s="347"/>
      <c r="B379" s="370"/>
      <c r="C379" s="355"/>
      <c r="D379" s="327"/>
      <c r="E379" s="356"/>
      <c r="F379" s="447"/>
      <c r="G379" s="336" t="s">
        <v>413</v>
      </c>
      <c r="H379" s="337"/>
      <c r="I379" s="337"/>
      <c r="J379" s="337"/>
      <c r="K379" s="338"/>
    </row>
    <row r="380" spans="1:11" s="12" customFormat="1" ht="46.8">
      <c r="A380" s="347"/>
      <c r="B380" s="370"/>
      <c r="C380" s="355"/>
      <c r="D380" s="327"/>
      <c r="E380" s="356"/>
      <c r="F380" s="447"/>
      <c r="G380" s="17" t="s">
        <v>414</v>
      </c>
      <c r="H380" s="172">
        <v>0</v>
      </c>
      <c r="I380" s="172">
        <v>0</v>
      </c>
      <c r="J380" s="175">
        <v>0</v>
      </c>
      <c r="K380" s="25"/>
    </row>
    <row r="381" spans="1:11" s="12" customFormat="1" ht="31.2">
      <c r="A381" s="347"/>
      <c r="B381" s="370"/>
      <c r="C381" s="355"/>
      <c r="D381" s="327"/>
      <c r="E381" s="356"/>
      <c r="F381" s="447"/>
      <c r="G381" s="17" t="s">
        <v>415</v>
      </c>
      <c r="H381" s="172">
        <v>0</v>
      </c>
      <c r="I381" s="172">
        <v>0</v>
      </c>
      <c r="J381" s="175">
        <v>0</v>
      </c>
      <c r="K381" s="25"/>
    </row>
    <row r="382" spans="1:11" s="12" customFormat="1" ht="15.6">
      <c r="A382" s="347"/>
      <c r="B382" s="370"/>
      <c r="C382" s="355"/>
      <c r="D382" s="327"/>
      <c r="E382" s="356"/>
      <c r="F382" s="447"/>
      <c r="G382" s="336" t="s">
        <v>416</v>
      </c>
      <c r="H382" s="337"/>
      <c r="I382" s="337"/>
      <c r="J382" s="337"/>
      <c r="K382" s="338"/>
    </row>
    <row r="383" spans="1:11" s="12" customFormat="1" ht="31.2">
      <c r="A383" s="347"/>
      <c r="B383" s="370"/>
      <c r="C383" s="408"/>
      <c r="D383" s="328"/>
      <c r="E383" s="356"/>
      <c r="F383" s="448"/>
      <c r="G383" s="19" t="s">
        <v>417</v>
      </c>
      <c r="H383" s="172">
        <v>0</v>
      </c>
      <c r="I383" s="172">
        <v>0</v>
      </c>
      <c r="J383" s="175">
        <v>0</v>
      </c>
      <c r="K383" s="225"/>
    </row>
    <row r="384" spans="1:11" s="12" customFormat="1" ht="31.2">
      <c r="A384" s="347"/>
      <c r="B384" s="370"/>
      <c r="C384" s="354" t="s">
        <v>76</v>
      </c>
      <c r="D384" s="326">
        <v>0</v>
      </c>
      <c r="E384" s="326">
        <v>0</v>
      </c>
      <c r="F384" s="339">
        <v>0</v>
      </c>
      <c r="G384" s="19" t="s">
        <v>418</v>
      </c>
      <c r="H384" s="172">
        <v>0</v>
      </c>
      <c r="I384" s="172">
        <v>0</v>
      </c>
      <c r="J384" s="175">
        <v>0</v>
      </c>
      <c r="K384" s="225"/>
    </row>
    <row r="385" spans="1:13" s="12" customFormat="1" ht="55.2" customHeight="1">
      <c r="A385" s="347"/>
      <c r="B385" s="370"/>
      <c r="C385" s="355"/>
      <c r="D385" s="327"/>
      <c r="E385" s="327"/>
      <c r="F385" s="331"/>
      <c r="G385" s="19" t="s">
        <v>419</v>
      </c>
      <c r="H385" s="172">
        <v>0</v>
      </c>
      <c r="I385" s="172">
        <v>0</v>
      </c>
      <c r="J385" s="175">
        <v>0</v>
      </c>
      <c r="K385" s="225"/>
    </row>
    <row r="386" spans="1:13" s="12" customFormat="1" ht="37.799999999999997" customHeight="1">
      <c r="A386" s="347"/>
      <c r="B386" s="370"/>
      <c r="C386" s="355"/>
      <c r="D386" s="327"/>
      <c r="E386" s="327"/>
      <c r="F386" s="331"/>
      <c r="G386" s="19" t="s">
        <v>420</v>
      </c>
      <c r="H386" s="172">
        <v>0</v>
      </c>
      <c r="I386" s="172">
        <v>0</v>
      </c>
      <c r="J386" s="175">
        <v>0</v>
      </c>
      <c r="K386" s="225"/>
    </row>
    <row r="387" spans="1:13" s="12" customFormat="1" ht="93.6">
      <c r="A387" s="372"/>
      <c r="B387" s="371"/>
      <c r="C387" s="408"/>
      <c r="D387" s="328"/>
      <c r="E387" s="328"/>
      <c r="F387" s="332"/>
      <c r="G387" s="19" t="s">
        <v>421</v>
      </c>
      <c r="H387" s="172">
        <v>0</v>
      </c>
      <c r="I387" s="172">
        <v>0</v>
      </c>
      <c r="J387" s="175">
        <v>0</v>
      </c>
      <c r="K387" s="225"/>
    </row>
    <row r="388" spans="1:13" s="12" customFormat="1" ht="15.6">
      <c r="A388" s="172"/>
      <c r="B388" s="398" t="s">
        <v>408</v>
      </c>
      <c r="C388" s="399"/>
      <c r="D388" s="48">
        <v>0</v>
      </c>
      <c r="E388" s="48">
        <v>0</v>
      </c>
      <c r="F388" s="45">
        <v>0</v>
      </c>
      <c r="G388" s="17"/>
      <c r="H388" s="172"/>
      <c r="I388" s="172"/>
      <c r="J388" s="172"/>
      <c r="K388" s="172"/>
    </row>
    <row r="389" spans="1:13" s="12" customFormat="1" ht="15.6">
      <c r="A389" s="346">
        <v>23</v>
      </c>
      <c r="B389" s="348" t="s">
        <v>422</v>
      </c>
      <c r="C389" s="272" t="s">
        <v>18</v>
      </c>
      <c r="D389" s="38">
        <v>575.36</v>
      </c>
      <c r="E389" s="38">
        <v>545.35900000000004</v>
      </c>
      <c r="F389" s="33">
        <f>E389/D389</f>
        <v>0.94785699388209121</v>
      </c>
      <c r="G389" s="409" t="s">
        <v>423</v>
      </c>
      <c r="H389" s="386">
        <v>70.790000000000006</v>
      </c>
      <c r="I389" s="386">
        <v>70.790000000000006</v>
      </c>
      <c r="J389" s="343">
        <v>1</v>
      </c>
      <c r="K389" s="354"/>
    </row>
    <row r="390" spans="1:13" s="12" customFormat="1" ht="15.6">
      <c r="A390" s="347"/>
      <c r="B390" s="449"/>
      <c r="C390" s="172" t="s">
        <v>76</v>
      </c>
      <c r="D390" s="38">
        <v>8291.4</v>
      </c>
      <c r="E390" s="38">
        <v>8291.4</v>
      </c>
      <c r="F390" s="33">
        <v>1</v>
      </c>
      <c r="G390" s="406"/>
      <c r="H390" s="387"/>
      <c r="I390" s="387"/>
      <c r="J390" s="344"/>
      <c r="K390" s="355"/>
    </row>
    <row r="391" spans="1:13" s="12" customFormat="1" ht="99" customHeight="1">
      <c r="A391" s="347"/>
      <c r="B391" s="449"/>
      <c r="C391" s="195" t="s">
        <v>33</v>
      </c>
      <c r="D391" s="171">
        <v>53613.599999999999</v>
      </c>
      <c r="E391" s="195">
        <v>53613.599999999999</v>
      </c>
      <c r="F391" s="28">
        <v>1</v>
      </c>
      <c r="G391" s="406"/>
      <c r="H391" s="387"/>
      <c r="I391" s="387"/>
      <c r="J391" s="368"/>
      <c r="K391" s="408"/>
    </row>
    <row r="392" spans="1:13" s="12" customFormat="1" ht="15.6">
      <c r="A392" s="172"/>
      <c r="B392" s="398" t="s">
        <v>408</v>
      </c>
      <c r="C392" s="399"/>
      <c r="D392" s="171">
        <f>SUM(D389:D391)</f>
        <v>62480.36</v>
      </c>
      <c r="E392" s="171">
        <f>SUM(E389:E391)</f>
        <v>62450.358999999997</v>
      </c>
      <c r="F392" s="28">
        <f>E392/D392</f>
        <v>0.99951983311235715</v>
      </c>
      <c r="G392" s="17"/>
      <c r="H392" s="172"/>
      <c r="I392" s="172"/>
      <c r="J392" s="172"/>
      <c r="K392" s="83"/>
    </row>
    <row r="393" spans="1:13" s="12" customFormat="1" ht="36.6" customHeight="1">
      <c r="A393" s="346">
        <v>24</v>
      </c>
      <c r="B393" s="348" t="s">
        <v>424</v>
      </c>
      <c r="C393" s="271" t="s">
        <v>160</v>
      </c>
      <c r="D393" s="171" t="s">
        <v>160</v>
      </c>
      <c r="E393" s="27" t="s">
        <v>160</v>
      </c>
      <c r="F393" s="28" t="s">
        <v>160</v>
      </c>
      <c r="G393" s="273" t="s">
        <v>425</v>
      </c>
      <c r="H393" s="274" t="s">
        <v>160</v>
      </c>
      <c r="I393" s="274" t="s">
        <v>160</v>
      </c>
      <c r="J393" s="274" t="s">
        <v>160</v>
      </c>
      <c r="K393" s="239"/>
    </row>
    <row r="394" spans="1:13" s="12" customFormat="1" ht="53.4" customHeight="1">
      <c r="A394" s="347"/>
      <c r="B394" s="449"/>
      <c r="C394" s="163"/>
      <c r="D394" s="21"/>
      <c r="E394" s="22"/>
      <c r="F394" s="23"/>
      <c r="G394" s="19" t="s">
        <v>426</v>
      </c>
      <c r="H394" s="178">
        <v>130</v>
      </c>
      <c r="I394" s="178">
        <v>148</v>
      </c>
      <c r="J394" s="33">
        <v>1.1384000000000001</v>
      </c>
      <c r="K394" s="55"/>
      <c r="M394" s="291"/>
    </row>
    <row r="395" spans="1:13" s="12" customFormat="1" ht="46.8">
      <c r="A395" s="347"/>
      <c r="B395" s="449"/>
      <c r="C395" s="271"/>
      <c r="D395" s="171"/>
      <c r="E395" s="27"/>
      <c r="F395" s="28"/>
      <c r="G395" s="19" t="s">
        <v>427</v>
      </c>
      <c r="H395" s="178">
        <v>100</v>
      </c>
      <c r="I395" s="178">
        <v>127</v>
      </c>
      <c r="J395" s="33">
        <f>I395/H395</f>
        <v>1.27</v>
      </c>
      <c r="K395" s="160"/>
      <c r="M395" s="293"/>
    </row>
    <row r="396" spans="1:13" s="12" customFormat="1" ht="46.8">
      <c r="A396" s="347"/>
      <c r="B396" s="449"/>
      <c r="C396" s="271"/>
      <c r="D396" s="171"/>
      <c r="E396" s="27"/>
      <c r="F396" s="28"/>
      <c r="G396" s="19" t="s">
        <v>428</v>
      </c>
      <c r="H396" s="178">
        <v>29297</v>
      </c>
      <c r="I396" s="178">
        <v>32277</v>
      </c>
      <c r="J396" s="33">
        <v>1.1016999999999999</v>
      </c>
      <c r="K396" s="158"/>
      <c r="M396" s="292"/>
    </row>
    <row r="397" spans="1:13" s="12" customFormat="1" ht="46.8">
      <c r="A397" s="347"/>
      <c r="B397" s="449"/>
      <c r="C397" s="271"/>
      <c r="D397" s="171"/>
      <c r="E397" s="27"/>
      <c r="F397" s="28"/>
      <c r="G397" s="19" t="s">
        <v>429</v>
      </c>
      <c r="H397" s="178">
        <v>3300</v>
      </c>
      <c r="I397" s="178">
        <v>4671</v>
      </c>
      <c r="J397" s="33">
        <f>I397/H397</f>
        <v>1.4154545454545455</v>
      </c>
      <c r="K397" s="19"/>
      <c r="M397" s="293"/>
    </row>
    <row r="398" spans="1:13" s="12" customFormat="1" ht="15.6">
      <c r="A398" s="172"/>
      <c r="B398" s="398" t="s">
        <v>408</v>
      </c>
      <c r="C398" s="399"/>
      <c r="D398" s="171" t="s">
        <v>160</v>
      </c>
      <c r="E398" s="27" t="s">
        <v>160</v>
      </c>
      <c r="F398" s="28" t="s">
        <v>160</v>
      </c>
      <c r="G398" s="17"/>
      <c r="H398" s="172"/>
      <c r="I398" s="172"/>
      <c r="J398" s="172"/>
      <c r="K398" s="172"/>
      <c r="M398" s="453"/>
    </row>
    <row r="399" spans="1:13" s="12" customFormat="1" ht="15.6">
      <c r="A399" s="346">
        <v>25</v>
      </c>
      <c r="B399" s="348" t="s">
        <v>430</v>
      </c>
      <c r="C399" s="271" t="s">
        <v>18</v>
      </c>
      <c r="D399" s="171">
        <v>1808.52</v>
      </c>
      <c r="E399" s="27">
        <v>1576.5060000000001</v>
      </c>
      <c r="F399" s="28">
        <f>E399/D399</f>
        <v>0.87171056996881435</v>
      </c>
      <c r="G399" s="409" t="s">
        <v>431</v>
      </c>
      <c r="H399" s="346">
        <v>1</v>
      </c>
      <c r="I399" s="346">
        <v>1</v>
      </c>
      <c r="J399" s="343">
        <v>1</v>
      </c>
      <c r="K399" s="346" t="s">
        <v>504</v>
      </c>
      <c r="M399" s="453"/>
    </row>
    <row r="400" spans="1:13" s="12" customFormat="1" ht="85.2" customHeight="1">
      <c r="A400" s="347"/>
      <c r="B400" s="321"/>
      <c r="C400" s="275" t="s">
        <v>76</v>
      </c>
      <c r="D400" s="171">
        <v>14821.83</v>
      </c>
      <c r="E400" s="27">
        <v>12733.742</v>
      </c>
      <c r="F400" s="28">
        <f>E400/D400</f>
        <v>0.85912076983746277</v>
      </c>
      <c r="G400" s="407"/>
      <c r="H400" s="372"/>
      <c r="I400" s="372"/>
      <c r="J400" s="368"/>
      <c r="K400" s="372"/>
      <c r="M400" s="292"/>
    </row>
    <row r="401" spans="1:13" s="12" customFormat="1" ht="15.6">
      <c r="A401" s="450"/>
      <c r="B401" s="398" t="s">
        <v>26</v>
      </c>
      <c r="C401" s="399"/>
      <c r="D401" s="66">
        <f>SUM(D399:D400)</f>
        <v>16630.349999999999</v>
      </c>
      <c r="E401" s="66">
        <f>SUM(E399:E400)</f>
        <v>14310.248</v>
      </c>
      <c r="F401" s="84">
        <f>E401/D401</f>
        <v>0.86048988746478583</v>
      </c>
      <c r="G401" s="24"/>
      <c r="H401" s="20"/>
      <c r="I401" s="20"/>
      <c r="J401" s="20"/>
      <c r="K401" s="25"/>
      <c r="M401" s="292"/>
    </row>
    <row r="402" spans="1:13" s="12" customFormat="1" ht="15.6">
      <c r="A402" s="451"/>
      <c r="B402" s="398" t="s">
        <v>432</v>
      </c>
      <c r="C402" s="399"/>
      <c r="D402" s="21">
        <v>1105359.67</v>
      </c>
      <c r="E402" s="146">
        <v>1075130.8600000001</v>
      </c>
      <c r="F402" s="23">
        <f>E402/D402</f>
        <v>0.97265251228136462</v>
      </c>
      <c r="G402" s="86"/>
      <c r="H402" s="87"/>
      <c r="I402" s="87"/>
      <c r="J402" s="87"/>
      <c r="K402" s="158"/>
      <c r="M402" s="294"/>
    </row>
    <row r="403" spans="1:13" s="12" customFormat="1" ht="15.6">
      <c r="A403" s="451"/>
      <c r="B403" s="88"/>
      <c r="D403" s="239"/>
      <c r="E403" s="239"/>
      <c r="F403" s="276"/>
      <c r="G403" s="89"/>
      <c r="H403" s="56"/>
      <c r="I403" s="56"/>
      <c r="J403" s="90"/>
      <c r="K403" s="32"/>
      <c r="M403" s="292"/>
    </row>
    <row r="404" spans="1:13" s="12" customFormat="1" ht="15.6">
      <c r="A404" s="451"/>
      <c r="B404" s="91" t="s">
        <v>433</v>
      </c>
      <c r="C404" s="147"/>
      <c r="D404" s="277">
        <f>SUM(D399+D389+D373+D365+D364+D348+D347+D323+D277+D245+D240+D175+D160+D150+D135+D131+D126+D121+D73+D64+D18+D9)</f>
        <v>506187.85881999996</v>
      </c>
      <c r="E404" s="277">
        <v>502854.36</v>
      </c>
      <c r="F404" s="92">
        <f>E404/D404</f>
        <v>0.99341450261614161</v>
      </c>
      <c r="G404" s="93"/>
      <c r="H404" s="30"/>
      <c r="I404" s="94"/>
      <c r="J404" s="94"/>
      <c r="K404" s="32"/>
      <c r="M404" s="294"/>
    </row>
    <row r="405" spans="1:13" s="12" customFormat="1" ht="15.6">
      <c r="A405" s="451"/>
      <c r="B405" s="91" t="s">
        <v>434</v>
      </c>
      <c r="C405" s="29"/>
      <c r="D405" s="48">
        <f>+SUM(D20+D66+D80+D123+D129+D137+D168+D182+D246+D317+D356+D370+D375+D390+D400)</f>
        <v>486125.79800000001</v>
      </c>
      <c r="E405" s="278" t="s">
        <v>543</v>
      </c>
      <c r="F405" s="95">
        <f>E405/D405</f>
        <v>0.94471009950391482</v>
      </c>
      <c r="G405" s="94"/>
      <c r="H405" s="30"/>
      <c r="I405" s="94"/>
      <c r="J405" s="94"/>
      <c r="K405" s="32"/>
      <c r="M405" s="292"/>
    </row>
    <row r="406" spans="1:13" s="12" customFormat="1" ht="16.2" thickBot="1">
      <c r="A406" s="451"/>
      <c r="B406" s="91" t="s">
        <v>435</v>
      </c>
      <c r="C406" s="29"/>
      <c r="D406" s="300">
        <v>113046.01</v>
      </c>
      <c r="E406" s="96">
        <f>SUM(E391+E371+E169+E124+E21)</f>
        <v>113028.55</v>
      </c>
      <c r="F406" s="97">
        <f>E406/D406</f>
        <v>0.99984554961294081</v>
      </c>
      <c r="G406" s="94"/>
      <c r="H406" s="30"/>
      <c r="I406" s="94"/>
      <c r="J406" s="94"/>
      <c r="K406" s="32"/>
      <c r="M406" s="453"/>
    </row>
    <row r="407" spans="1:13" s="12" customFormat="1" ht="15.6">
      <c r="A407" s="451"/>
      <c r="B407" s="91" t="s">
        <v>436</v>
      </c>
      <c r="C407" s="20"/>
      <c r="D407" s="21">
        <v>0</v>
      </c>
      <c r="E407" s="22">
        <v>0</v>
      </c>
      <c r="F407" s="98">
        <v>0</v>
      </c>
      <c r="G407" s="94"/>
      <c r="H407" s="30"/>
      <c r="I407" s="94"/>
      <c r="J407" s="94"/>
      <c r="K407" s="32"/>
      <c r="M407" s="453"/>
    </row>
    <row r="408" spans="1:13" s="12" customFormat="1" ht="15.6">
      <c r="A408" s="452"/>
      <c r="B408" s="99" t="s">
        <v>432</v>
      </c>
      <c r="C408" s="20"/>
      <c r="D408" s="21">
        <f>SUM(D404:D406)</f>
        <v>1105359.6668199999</v>
      </c>
      <c r="E408" s="146">
        <v>1075130.8600000001</v>
      </c>
      <c r="F408" s="23">
        <f>E408/D408</f>
        <v>0.9726525150795805</v>
      </c>
      <c r="G408" s="94"/>
      <c r="H408" s="56"/>
      <c r="I408" s="90"/>
      <c r="J408" s="90"/>
      <c r="K408" s="32"/>
      <c r="M408" s="453"/>
    </row>
    <row r="409" spans="1:13">
      <c r="M409" s="453"/>
    </row>
    <row r="410" spans="1:13" ht="15.6">
      <c r="D410" s="132"/>
      <c r="E410" s="153"/>
      <c r="M410" s="295"/>
    </row>
    <row r="411" spans="1:13">
      <c r="E411" s="153"/>
      <c r="M411" s="296"/>
    </row>
    <row r="412" spans="1:13">
      <c r="M412" s="12"/>
    </row>
    <row r="414" spans="1:13">
      <c r="M414" s="150"/>
    </row>
  </sheetData>
  <mergeCells count="331">
    <mergeCell ref="M398:M399"/>
    <mergeCell ref="M406:M409"/>
    <mergeCell ref="D263:D275"/>
    <mergeCell ref="A175:A193"/>
    <mergeCell ref="C186:C193"/>
    <mergeCell ref="D186:D193"/>
    <mergeCell ref="E186:E193"/>
    <mergeCell ref="F186:F193"/>
    <mergeCell ref="G272:K272"/>
    <mergeCell ref="G274:K274"/>
    <mergeCell ref="G228:K228"/>
    <mergeCell ref="G230:K230"/>
    <mergeCell ref="B233:C233"/>
    <mergeCell ref="B234:B235"/>
    <mergeCell ref="B236:C236"/>
    <mergeCell ref="B240:C240"/>
    <mergeCell ref="G204:K204"/>
    <mergeCell ref="B206:C206"/>
    <mergeCell ref="B207:B232"/>
    <mergeCell ref="G207:K207"/>
    <mergeCell ref="C208:C232"/>
    <mergeCell ref="D208:D232"/>
    <mergeCell ref="J399:J400"/>
    <mergeCell ref="K399:K400"/>
    <mergeCell ref="A401:A408"/>
    <mergeCell ref="B401:C401"/>
    <mergeCell ref="B402:C402"/>
    <mergeCell ref="B398:C398"/>
    <mergeCell ref="A399:A400"/>
    <mergeCell ref="B399:B400"/>
    <mergeCell ref="G399:G400"/>
    <mergeCell ref="H399:H400"/>
    <mergeCell ref="I399:I400"/>
    <mergeCell ref="J389:J391"/>
    <mergeCell ref="K389:K391"/>
    <mergeCell ref="B392:C392"/>
    <mergeCell ref="A393:A397"/>
    <mergeCell ref="B393:B397"/>
    <mergeCell ref="B388:C388"/>
    <mergeCell ref="A389:A391"/>
    <mergeCell ref="B389:B391"/>
    <mergeCell ref="G389:G391"/>
    <mergeCell ref="H389:H391"/>
    <mergeCell ref="I389:I391"/>
    <mergeCell ref="C384:C387"/>
    <mergeCell ref="D384:D387"/>
    <mergeCell ref="E384:E387"/>
    <mergeCell ref="F384:F387"/>
    <mergeCell ref="A377:A387"/>
    <mergeCell ref="B377:B387"/>
    <mergeCell ref="C377:C383"/>
    <mergeCell ref="D377:D383"/>
    <mergeCell ref="E377:E383"/>
    <mergeCell ref="F377:F383"/>
    <mergeCell ref="K373:K374"/>
    <mergeCell ref="B376:C376"/>
    <mergeCell ref="D365:D369"/>
    <mergeCell ref="E365:E369"/>
    <mergeCell ref="F365:F369"/>
    <mergeCell ref="B372:C372"/>
    <mergeCell ref="G377:K377"/>
    <mergeCell ref="G379:K379"/>
    <mergeCell ref="G382:K382"/>
    <mergeCell ref="B357:C357"/>
    <mergeCell ref="C358:F358"/>
    <mergeCell ref="B359:C359"/>
    <mergeCell ref="G332:K332"/>
    <mergeCell ref="G338:K338"/>
    <mergeCell ref="G340:K340"/>
    <mergeCell ref="B347:C347"/>
    <mergeCell ref="A373:A375"/>
    <mergeCell ref="B373:B375"/>
    <mergeCell ref="C373:C374"/>
    <mergeCell ref="D373:D374"/>
    <mergeCell ref="E373:E374"/>
    <mergeCell ref="F373:F374"/>
    <mergeCell ref="A360:A363"/>
    <mergeCell ref="B360:B363"/>
    <mergeCell ref="C360:C363"/>
    <mergeCell ref="B364:C364"/>
    <mergeCell ref="A365:A371"/>
    <mergeCell ref="B365:B371"/>
    <mergeCell ref="C365:C369"/>
    <mergeCell ref="G373:G374"/>
    <mergeCell ref="H373:H374"/>
    <mergeCell ref="I373:I374"/>
    <mergeCell ref="J373:J374"/>
    <mergeCell ref="A348:A356"/>
    <mergeCell ref="B348:B356"/>
    <mergeCell ref="C348:C354"/>
    <mergeCell ref="D348:D354"/>
    <mergeCell ref="E348:E354"/>
    <mergeCell ref="F348:F354"/>
    <mergeCell ref="E324:E325"/>
    <mergeCell ref="F324:F325"/>
    <mergeCell ref="G324:K324"/>
    <mergeCell ref="G326:K326"/>
    <mergeCell ref="G328:K328"/>
    <mergeCell ref="G330:K330"/>
    <mergeCell ref="G348:K348"/>
    <mergeCell ref="G350:K350"/>
    <mergeCell ref="G355:K355"/>
    <mergeCell ref="B322:C322"/>
    <mergeCell ref="B323:C323"/>
    <mergeCell ref="A324:A346"/>
    <mergeCell ref="B324:B346"/>
    <mergeCell ref="C324:C325"/>
    <mergeCell ref="D324:D325"/>
    <mergeCell ref="G315:K315"/>
    <mergeCell ref="C317:C318"/>
    <mergeCell ref="D317:D318"/>
    <mergeCell ref="E317:E318"/>
    <mergeCell ref="F317:F318"/>
    <mergeCell ref="A297:A321"/>
    <mergeCell ref="B314:C314"/>
    <mergeCell ref="B315:B318"/>
    <mergeCell ref="B320:B321"/>
    <mergeCell ref="B319:C319"/>
    <mergeCell ref="E297:E313"/>
    <mergeCell ref="F297:F313"/>
    <mergeCell ref="G297:K298"/>
    <mergeCell ref="G300:K300"/>
    <mergeCell ref="G303:K303"/>
    <mergeCell ref="G306:K306"/>
    <mergeCell ref="G310:K310"/>
    <mergeCell ref="B297:B313"/>
    <mergeCell ref="B295:C295"/>
    <mergeCell ref="B296:C296"/>
    <mergeCell ref="C297:C313"/>
    <mergeCell ref="D297:D313"/>
    <mergeCell ref="D290:D294"/>
    <mergeCell ref="E290:E294"/>
    <mergeCell ref="F290:F294"/>
    <mergeCell ref="B279:B280"/>
    <mergeCell ref="G279:K279"/>
    <mergeCell ref="B281:B288"/>
    <mergeCell ref="G281:K281"/>
    <mergeCell ref="G283:G284"/>
    <mergeCell ref="H283:H284"/>
    <mergeCell ref="I283:I284"/>
    <mergeCell ref="J283:J284"/>
    <mergeCell ref="K283:K284"/>
    <mergeCell ref="G285:K285"/>
    <mergeCell ref="B276:C276"/>
    <mergeCell ref="A277:A294"/>
    <mergeCell ref="B277:B278"/>
    <mergeCell ref="C277:C288"/>
    <mergeCell ref="D277:D288"/>
    <mergeCell ref="E277:E288"/>
    <mergeCell ref="F277:F288"/>
    <mergeCell ref="G277:K277"/>
    <mergeCell ref="G241:K241"/>
    <mergeCell ref="G248:K248"/>
    <mergeCell ref="G254:K254"/>
    <mergeCell ref="G260:K260"/>
    <mergeCell ref="G262:K262"/>
    <mergeCell ref="G264:K264"/>
    <mergeCell ref="G267:K267"/>
    <mergeCell ref="G287:K287"/>
    <mergeCell ref="B289:C289"/>
    <mergeCell ref="B290:B294"/>
    <mergeCell ref="C290:C294"/>
    <mergeCell ref="G244:K244"/>
    <mergeCell ref="B241:B275"/>
    <mergeCell ref="E208:E232"/>
    <mergeCell ref="F208:F232"/>
    <mergeCell ref="G219:K219"/>
    <mergeCell ref="G223:K223"/>
    <mergeCell ref="C234:C235"/>
    <mergeCell ref="B237:B239"/>
    <mergeCell ref="C237:C239"/>
    <mergeCell ref="D237:D239"/>
    <mergeCell ref="E237:E239"/>
    <mergeCell ref="F237:F239"/>
    <mergeCell ref="H237:H239"/>
    <mergeCell ref="I237:I239"/>
    <mergeCell ref="J237:J239"/>
    <mergeCell ref="K237:K239"/>
    <mergeCell ref="G237:G239"/>
    <mergeCell ref="G192:K192"/>
    <mergeCell ref="B194:C194"/>
    <mergeCell ref="B195:B201"/>
    <mergeCell ref="C195:C205"/>
    <mergeCell ref="D195:D205"/>
    <mergeCell ref="E195:E205"/>
    <mergeCell ref="F195:F205"/>
    <mergeCell ref="G195:K196"/>
    <mergeCell ref="B202:B205"/>
    <mergeCell ref="G188:K188"/>
    <mergeCell ref="G190:K190"/>
    <mergeCell ref="G175:K175"/>
    <mergeCell ref="G178:K178"/>
    <mergeCell ref="G181:K181"/>
    <mergeCell ref="C182:C185"/>
    <mergeCell ref="D182:D185"/>
    <mergeCell ref="E182:E185"/>
    <mergeCell ref="F182:F185"/>
    <mergeCell ref="G184:K184"/>
    <mergeCell ref="B174:C174"/>
    <mergeCell ref="B175:B193"/>
    <mergeCell ref="C175:C181"/>
    <mergeCell ref="D175:D181"/>
    <mergeCell ref="E175:E181"/>
    <mergeCell ref="F175:F181"/>
    <mergeCell ref="B159:C159"/>
    <mergeCell ref="B160:B173"/>
    <mergeCell ref="C160:C167"/>
    <mergeCell ref="D160:D167"/>
    <mergeCell ref="E160:E167"/>
    <mergeCell ref="F160:F167"/>
    <mergeCell ref="G160:K160"/>
    <mergeCell ref="G162:K162"/>
    <mergeCell ref="G165:K165"/>
    <mergeCell ref="G167:K167"/>
    <mergeCell ref="G170:K170"/>
    <mergeCell ref="G172:K172"/>
    <mergeCell ref="B149:C149"/>
    <mergeCell ref="A150:A158"/>
    <mergeCell ref="B150:B158"/>
    <mergeCell ref="C150:C158"/>
    <mergeCell ref="D150:D158"/>
    <mergeCell ref="E150:E158"/>
    <mergeCell ref="F150:F158"/>
    <mergeCell ref="G150:K150"/>
    <mergeCell ref="G156:K156"/>
    <mergeCell ref="F135:F136"/>
    <mergeCell ref="G135:K135"/>
    <mergeCell ref="C137:C138"/>
    <mergeCell ref="D137:D138"/>
    <mergeCell ref="E137:E138"/>
    <mergeCell ref="F137:F138"/>
    <mergeCell ref="G137:K137"/>
    <mergeCell ref="B134:C134"/>
    <mergeCell ref="A135:A144"/>
    <mergeCell ref="B135:B148"/>
    <mergeCell ref="C135:C136"/>
    <mergeCell ref="D135:D136"/>
    <mergeCell ref="E135:E136"/>
    <mergeCell ref="C140:C148"/>
    <mergeCell ref="D140:D148"/>
    <mergeCell ref="E140:E148"/>
    <mergeCell ref="F140:F148"/>
    <mergeCell ref="G142:K142"/>
    <mergeCell ref="G147:K147"/>
    <mergeCell ref="F126:F128"/>
    <mergeCell ref="G126:K126"/>
    <mergeCell ref="G128:K128"/>
    <mergeCell ref="B130:C130"/>
    <mergeCell ref="A131:A133"/>
    <mergeCell ref="B131:B133"/>
    <mergeCell ref="B125:C125"/>
    <mergeCell ref="A126:A129"/>
    <mergeCell ref="B126:B129"/>
    <mergeCell ref="C126:C128"/>
    <mergeCell ref="D126:D128"/>
    <mergeCell ref="E126:E128"/>
    <mergeCell ref="F121:F122"/>
    <mergeCell ref="G121:K121"/>
    <mergeCell ref="G122:G124"/>
    <mergeCell ref="H122:H124"/>
    <mergeCell ref="I122:I124"/>
    <mergeCell ref="J122:J124"/>
    <mergeCell ref="K122:K124"/>
    <mergeCell ref="C112:C119"/>
    <mergeCell ref="B120:C120"/>
    <mergeCell ref="A121:A122"/>
    <mergeCell ref="B121:B124"/>
    <mergeCell ref="C121:C122"/>
    <mergeCell ref="D121:D122"/>
    <mergeCell ref="A73:A119"/>
    <mergeCell ref="B73:B119"/>
    <mergeCell ref="C73:C79"/>
    <mergeCell ref="D73:D79"/>
    <mergeCell ref="E73:E79"/>
    <mergeCell ref="E121:E122"/>
    <mergeCell ref="B63:C63"/>
    <mergeCell ref="A64:A69"/>
    <mergeCell ref="C64:C65"/>
    <mergeCell ref="D64:D65"/>
    <mergeCell ref="E64:E65"/>
    <mergeCell ref="F73:F79"/>
    <mergeCell ref="C81:C111"/>
    <mergeCell ref="D81:D119"/>
    <mergeCell ref="E81:E119"/>
    <mergeCell ref="F81:F119"/>
    <mergeCell ref="F64:F65"/>
    <mergeCell ref="C67:C71"/>
    <mergeCell ref="D67:D71"/>
    <mergeCell ref="E67:E71"/>
    <mergeCell ref="F67:F71"/>
    <mergeCell ref="B72:C72"/>
    <mergeCell ref="B64:B71"/>
    <mergeCell ref="G36:K36"/>
    <mergeCell ref="B17:C17"/>
    <mergeCell ref="A18:A59"/>
    <mergeCell ref="B18:B62"/>
    <mergeCell ref="C18:C19"/>
    <mergeCell ref="D18:D19"/>
    <mergeCell ref="E18:E19"/>
    <mergeCell ref="D39:D42"/>
    <mergeCell ref="G41:K41"/>
    <mergeCell ref="G45:K45"/>
    <mergeCell ref="G56:K56"/>
    <mergeCell ref="D57:D62"/>
    <mergeCell ref="D23:D31"/>
    <mergeCell ref="E23:E30"/>
    <mergeCell ref="C23:C38"/>
    <mergeCell ref="K64:K65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A9:A16"/>
    <mergeCell ref="B9:B16"/>
    <mergeCell ref="C9:C16"/>
    <mergeCell ref="D9:D16"/>
    <mergeCell ref="E9:E16"/>
    <mergeCell ref="F9:F16"/>
    <mergeCell ref="G9:K9"/>
    <mergeCell ref="G13:K13"/>
    <mergeCell ref="G15:K15"/>
    <mergeCell ref="F18:F19"/>
    <mergeCell ref="G18:K18"/>
    <mergeCell ref="F23:F24"/>
  </mergeCells>
  <pageMargins left="0.59055118110236227" right="0.19685039370078741" top="0.74803149606299213" bottom="0.74803149606299213" header="0.31496062992125984" footer="0.31496062992125984"/>
  <pageSetup paperSize="9" scale="41" fitToHeight="5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topLeftCell="A18" zoomScale="90" zoomScaleNormal="90" workbookViewId="0">
      <selection activeCell="G38" sqref="G38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100"/>
      <c r="B1" s="100"/>
      <c r="C1" s="462" t="s">
        <v>496</v>
      </c>
      <c r="D1" s="462"/>
      <c r="E1" s="462"/>
      <c r="F1" s="462"/>
      <c r="G1" s="100"/>
      <c r="H1" s="100"/>
      <c r="I1" s="100"/>
      <c r="J1" s="100"/>
    </row>
    <row r="2" spans="1:10" ht="17.399999999999999" thickBot="1">
      <c r="A2" s="100"/>
      <c r="B2" s="100"/>
      <c r="C2" s="100"/>
      <c r="D2" s="100"/>
      <c r="E2" s="100"/>
      <c r="F2" s="100"/>
      <c r="G2" s="100"/>
      <c r="H2" s="100"/>
      <c r="I2" s="100"/>
      <c r="J2" s="100"/>
    </row>
    <row r="3" spans="1:10" ht="16.8">
      <c r="A3" s="463" t="s">
        <v>4</v>
      </c>
      <c r="B3" s="465" t="s">
        <v>460</v>
      </c>
      <c r="C3" s="467" t="s">
        <v>497</v>
      </c>
      <c r="D3" s="468"/>
      <c r="E3" s="468"/>
      <c r="F3" s="457" t="s">
        <v>461</v>
      </c>
      <c r="G3" s="469" t="s">
        <v>498</v>
      </c>
      <c r="H3" s="470"/>
      <c r="I3" s="471"/>
      <c r="J3" s="457" t="s">
        <v>461</v>
      </c>
    </row>
    <row r="4" spans="1:10" ht="16.8">
      <c r="A4" s="464"/>
      <c r="B4" s="466"/>
      <c r="C4" s="101" t="s">
        <v>462</v>
      </c>
      <c r="D4" s="102" t="s">
        <v>463</v>
      </c>
      <c r="E4" s="102" t="s">
        <v>464</v>
      </c>
      <c r="F4" s="458"/>
      <c r="G4" s="101" t="s">
        <v>462</v>
      </c>
      <c r="H4" s="102" t="s">
        <v>463</v>
      </c>
      <c r="I4" s="102" t="s">
        <v>464</v>
      </c>
      <c r="J4" s="458"/>
    </row>
    <row r="5" spans="1:10" ht="16.8">
      <c r="A5" s="105">
        <v>1</v>
      </c>
      <c r="B5" s="106" t="s">
        <v>465</v>
      </c>
      <c r="C5" s="133">
        <v>4200000</v>
      </c>
      <c r="D5" s="107">
        <v>8445000</v>
      </c>
      <c r="E5" s="107"/>
      <c r="F5" s="107">
        <f>C5+D5+E5</f>
        <v>12645000</v>
      </c>
      <c r="G5" s="107">
        <v>4200000</v>
      </c>
      <c r="H5" s="107">
        <v>5916755.5999999996</v>
      </c>
      <c r="I5" s="107"/>
      <c r="J5" s="107">
        <f>G5+H5+I5</f>
        <v>10116755.6</v>
      </c>
    </row>
    <row r="6" spans="1:10" ht="16.8">
      <c r="A6" s="459">
        <f>A5+1</f>
        <v>2</v>
      </c>
      <c r="B6" s="106" t="s">
        <v>466</v>
      </c>
      <c r="C6" s="107">
        <v>26915580</v>
      </c>
      <c r="D6" s="107">
        <f t="shared" ref="D6:I6" si="0">D7+D8+D9</f>
        <v>0</v>
      </c>
      <c r="E6" s="107">
        <f t="shared" si="0"/>
        <v>0</v>
      </c>
      <c r="F6" s="133">
        <v>26915580</v>
      </c>
      <c r="G6" s="107">
        <v>26915580</v>
      </c>
      <c r="H6" s="107">
        <f t="shared" si="0"/>
        <v>0</v>
      </c>
      <c r="I6" s="107">
        <f t="shared" si="0"/>
        <v>0</v>
      </c>
      <c r="J6" s="107">
        <v>26915580</v>
      </c>
    </row>
    <row r="7" spans="1:10">
      <c r="A7" s="460"/>
      <c r="B7" s="134" t="s">
        <v>467</v>
      </c>
      <c r="C7" s="135">
        <v>0</v>
      </c>
      <c r="D7" s="135"/>
      <c r="E7" s="135"/>
      <c r="F7" s="135">
        <f>C7+D7+E7</f>
        <v>0</v>
      </c>
      <c r="G7" s="135">
        <f t="shared" ref="G7" si="1">D7+E7+F7</f>
        <v>0</v>
      </c>
      <c r="H7" s="135"/>
      <c r="I7" s="135"/>
      <c r="J7" s="135">
        <f>G7+H7+I7</f>
        <v>0</v>
      </c>
    </row>
    <row r="8" spans="1:10">
      <c r="A8" s="460"/>
      <c r="B8" s="134" t="s">
        <v>468</v>
      </c>
      <c r="C8" s="136">
        <v>23115580</v>
      </c>
      <c r="D8" s="135"/>
      <c r="E8" s="135"/>
      <c r="F8" s="137">
        <f>C8+D8+E8</f>
        <v>23115580</v>
      </c>
      <c r="G8" s="135">
        <v>23115580</v>
      </c>
      <c r="H8" s="135"/>
      <c r="I8" s="135"/>
      <c r="J8" s="135">
        <v>23115580</v>
      </c>
    </row>
    <row r="9" spans="1:10">
      <c r="A9" s="461"/>
      <c r="B9" s="134" t="s">
        <v>469</v>
      </c>
      <c r="C9" s="138">
        <v>3800000</v>
      </c>
      <c r="D9" s="135"/>
      <c r="E9" s="135"/>
      <c r="F9" s="139">
        <f>C9+D9+E9</f>
        <v>3800000</v>
      </c>
      <c r="G9" s="138">
        <v>3800000</v>
      </c>
      <c r="H9" s="135"/>
      <c r="I9" s="135"/>
      <c r="J9" s="138">
        <v>3800000</v>
      </c>
    </row>
    <row r="10" spans="1:10" ht="16.8">
      <c r="A10" s="105">
        <f>A6+1</f>
        <v>3</v>
      </c>
      <c r="B10" s="106" t="s">
        <v>470</v>
      </c>
      <c r="C10" s="140">
        <v>1808516.74</v>
      </c>
      <c r="D10" s="141">
        <v>14821830</v>
      </c>
      <c r="E10" s="107"/>
      <c r="F10" s="140">
        <f>SUM(C10:E10)</f>
        <v>16630346.74</v>
      </c>
      <c r="G10" s="140">
        <v>1576506.98</v>
      </c>
      <c r="H10" s="141">
        <v>12733742.119999999</v>
      </c>
      <c r="I10" s="107"/>
      <c r="J10" s="140">
        <f>SUM(H10+G10)</f>
        <v>14310249.1</v>
      </c>
    </row>
    <row r="11" spans="1:10" ht="16.8">
      <c r="A11" s="105">
        <f t="shared" ref="A11:A32" si="2">A10+1</f>
        <v>4</v>
      </c>
      <c r="B11" s="106" t="s">
        <v>471</v>
      </c>
      <c r="C11" s="109">
        <v>75213244.939999998</v>
      </c>
      <c r="D11" s="107">
        <v>230864518</v>
      </c>
      <c r="E11" s="107"/>
      <c r="F11" s="107">
        <f>SUM(C11:E11)</f>
        <v>306077762.94</v>
      </c>
      <c r="G11" s="107">
        <v>74120623.390000001</v>
      </c>
      <c r="H11" s="142">
        <v>213769784.13999999</v>
      </c>
      <c r="I11" s="107"/>
      <c r="J11" s="143">
        <f>G11+H11+I10</f>
        <v>287890407.52999997</v>
      </c>
    </row>
    <row r="12" spans="1:10" ht="16.8">
      <c r="A12" s="103">
        <f t="shared" si="2"/>
        <v>5</v>
      </c>
      <c r="B12" s="106" t="s">
        <v>472</v>
      </c>
      <c r="C12" s="109">
        <v>2794726.82</v>
      </c>
      <c r="D12" s="107"/>
      <c r="E12" s="107"/>
      <c r="F12" s="109">
        <v>2794726.82</v>
      </c>
      <c r="G12" s="109">
        <v>2759843.63</v>
      </c>
      <c r="H12" s="107"/>
      <c r="I12" s="107"/>
      <c r="J12" s="108">
        <f t="shared" ref="J12:J30" si="3">G12+H12+I12</f>
        <v>2759843.63</v>
      </c>
    </row>
    <row r="13" spans="1:10" ht="16.8">
      <c r="A13" s="103">
        <f t="shared" si="2"/>
        <v>6</v>
      </c>
      <c r="B13" s="106" t="s">
        <v>473</v>
      </c>
      <c r="C13" s="109">
        <v>83508890.439999998</v>
      </c>
      <c r="D13" s="107">
        <v>3297288.81</v>
      </c>
      <c r="E13" s="107"/>
      <c r="F13" s="108">
        <f t="shared" ref="F13:F30" si="4">C13+D13+E13</f>
        <v>86806179.25</v>
      </c>
      <c r="G13" s="109">
        <v>83200768.150000006</v>
      </c>
      <c r="H13" s="107">
        <v>3043539.4</v>
      </c>
      <c r="I13" s="107"/>
      <c r="J13" s="108">
        <f t="shared" si="3"/>
        <v>86244307.550000012</v>
      </c>
    </row>
    <row r="14" spans="1:10" ht="16.8">
      <c r="A14" s="103">
        <f t="shared" si="2"/>
        <v>7</v>
      </c>
      <c r="B14" s="106" t="s">
        <v>474</v>
      </c>
      <c r="C14" s="109">
        <v>4010888.85</v>
      </c>
      <c r="D14" s="107">
        <v>5825435.0599999996</v>
      </c>
      <c r="E14" s="107">
        <v>1034563.39</v>
      </c>
      <c r="F14" s="108">
        <f>SUM(C14:E14)</f>
        <v>10870887.300000001</v>
      </c>
      <c r="G14" s="109">
        <v>3943171.79</v>
      </c>
      <c r="H14" s="107">
        <v>5741664.2400000002</v>
      </c>
      <c r="I14" s="107">
        <v>1017096.54</v>
      </c>
      <c r="J14" s="108">
        <f t="shared" si="3"/>
        <v>10701932.57</v>
      </c>
    </row>
    <row r="15" spans="1:10" ht="16.8">
      <c r="A15" s="103">
        <f t="shared" si="2"/>
        <v>8</v>
      </c>
      <c r="B15" s="106" t="s">
        <v>475</v>
      </c>
      <c r="C15" s="109">
        <v>2644533.77</v>
      </c>
      <c r="D15" s="107">
        <v>154951012.97999999</v>
      </c>
      <c r="E15" s="107"/>
      <c r="F15" s="108">
        <f t="shared" si="4"/>
        <v>157595546.75</v>
      </c>
      <c r="G15" s="109">
        <v>2020475.82</v>
      </c>
      <c r="H15" s="107">
        <v>154951012.97</v>
      </c>
      <c r="I15" s="107"/>
      <c r="J15" s="143">
        <f t="shared" si="3"/>
        <v>156971488.78999999</v>
      </c>
    </row>
    <row r="16" spans="1:10" ht="16.8">
      <c r="A16" s="103">
        <f t="shared" si="2"/>
        <v>9</v>
      </c>
      <c r="B16" s="106" t="s">
        <v>476</v>
      </c>
      <c r="C16" s="109">
        <v>965045.16</v>
      </c>
      <c r="D16" s="107"/>
      <c r="E16" s="107"/>
      <c r="F16" s="108">
        <f t="shared" si="4"/>
        <v>965045.16</v>
      </c>
      <c r="G16" s="109">
        <v>887045.16</v>
      </c>
      <c r="H16" s="107"/>
      <c r="I16" s="107"/>
      <c r="J16" s="108">
        <f t="shared" si="3"/>
        <v>887045.16</v>
      </c>
    </row>
    <row r="17" spans="1:11" ht="16.8">
      <c r="A17" s="103">
        <f t="shared" si="2"/>
        <v>10</v>
      </c>
      <c r="B17" s="106" t="s">
        <v>477</v>
      </c>
      <c r="C17" s="109">
        <v>586465</v>
      </c>
      <c r="D17" s="107">
        <v>970510</v>
      </c>
      <c r="E17" s="107"/>
      <c r="F17" s="108">
        <f t="shared" si="4"/>
        <v>1556975</v>
      </c>
      <c r="G17" s="109">
        <v>586465</v>
      </c>
      <c r="H17" s="107">
        <v>970510</v>
      </c>
      <c r="I17" s="107"/>
      <c r="J17" s="108">
        <f t="shared" si="3"/>
        <v>1556975</v>
      </c>
    </row>
    <row r="18" spans="1:11" ht="16.8">
      <c r="A18" s="103">
        <f t="shared" si="2"/>
        <v>11</v>
      </c>
      <c r="B18" s="106" t="s">
        <v>478</v>
      </c>
      <c r="C18" s="109">
        <v>11816712.66</v>
      </c>
      <c r="D18" s="107"/>
      <c r="E18" s="107"/>
      <c r="F18" s="108">
        <f t="shared" si="4"/>
        <v>11816712.66</v>
      </c>
      <c r="G18" s="109">
        <v>11695265.529999999</v>
      </c>
      <c r="H18" s="107"/>
      <c r="I18" s="107"/>
      <c r="J18" s="108">
        <f t="shared" si="3"/>
        <v>11695265.529999999</v>
      </c>
    </row>
    <row r="19" spans="1:11" ht="16.8">
      <c r="A19" s="103">
        <f t="shared" si="2"/>
        <v>12</v>
      </c>
      <c r="B19" s="106" t="s">
        <v>479</v>
      </c>
      <c r="C19" s="109">
        <v>103032483.59</v>
      </c>
      <c r="D19" s="107">
        <v>4564700</v>
      </c>
      <c r="E19" s="107"/>
      <c r="F19" s="108">
        <f t="shared" si="4"/>
        <v>107597183.59</v>
      </c>
      <c r="G19" s="109">
        <v>102598788.98999999</v>
      </c>
      <c r="H19" s="107">
        <v>4382566.05</v>
      </c>
      <c r="I19" s="107"/>
      <c r="J19" s="108">
        <f t="shared" si="3"/>
        <v>106981355.03999999</v>
      </c>
    </row>
    <row r="20" spans="1:11" ht="16.8">
      <c r="A20" s="105">
        <f t="shared" si="2"/>
        <v>13</v>
      </c>
      <c r="B20" s="106" t="s">
        <v>480</v>
      </c>
      <c r="C20" s="109">
        <v>5261935.47</v>
      </c>
      <c r="D20" s="107"/>
      <c r="E20" s="107"/>
      <c r="F20" s="108">
        <f t="shared" si="4"/>
        <v>5261935.47</v>
      </c>
      <c r="G20" s="109">
        <v>5261935.47</v>
      </c>
      <c r="H20" s="107"/>
      <c r="I20" s="107"/>
      <c r="J20" s="108">
        <f t="shared" si="3"/>
        <v>5261935.47</v>
      </c>
    </row>
    <row r="21" spans="1:11" ht="16.8">
      <c r="A21" s="103">
        <f t="shared" si="2"/>
        <v>14</v>
      </c>
      <c r="B21" s="106" t="s">
        <v>481</v>
      </c>
      <c r="C21" s="109">
        <v>24076547.609999999</v>
      </c>
      <c r="D21" s="107"/>
      <c r="E21" s="107"/>
      <c r="F21" s="108">
        <f t="shared" si="4"/>
        <v>24076547.609999999</v>
      </c>
      <c r="G21" s="109">
        <v>24076547.609999999</v>
      </c>
      <c r="H21" s="107"/>
      <c r="I21" s="107"/>
      <c r="J21" s="108">
        <f t="shared" si="3"/>
        <v>24076547.609999999</v>
      </c>
    </row>
    <row r="22" spans="1:11" ht="16.8">
      <c r="A22" s="103">
        <f t="shared" si="2"/>
        <v>15</v>
      </c>
      <c r="B22" s="106" t="s">
        <v>482</v>
      </c>
      <c r="C22" s="109">
        <v>8096600</v>
      </c>
      <c r="D22" s="107">
        <v>3092346</v>
      </c>
      <c r="E22" s="107"/>
      <c r="F22" s="108">
        <f t="shared" si="4"/>
        <v>11188946</v>
      </c>
      <c r="G22" s="109">
        <v>8096600</v>
      </c>
      <c r="H22" s="107">
        <v>3092346</v>
      </c>
      <c r="I22" s="107"/>
      <c r="J22" s="108">
        <f t="shared" si="3"/>
        <v>11188946</v>
      </c>
    </row>
    <row r="23" spans="1:11" ht="16.8">
      <c r="A23" s="103">
        <f t="shared" si="2"/>
        <v>16</v>
      </c>
      <c r="B23" s="106" t="s">
        <v>483</v>
      </c>
      <c r="C23" s="109">
        <v>123421652.86</v>
      </c>
      <c r="D23" s="107">
        <v>10607391.32</v>
      </c>
      <c r="E23" s="107">
        <v>227300.13</v>
      </c>
      <c r="F23" s="108">
        <f t="shared" si="4"/>
        <v>134256344.31</v>
      </c>
      <c r="G23" s="109">
        <v>123265809.14</v>
      </c>
      <c r="H23" s="107">
        <v>7732303.7599999998</v>
      </c>
      <c r="I23" s="107">
        <v>227300.13</v>
      </c>
      <c r="J23" s="108">
        <f t="shared" si="3"/>
        <v>131225413.03</v>
      </c>
    </row>
    <row r="24" spans="1:11" ht="16.8">
      <c r="A24" s="103">
        <f t="shared" si="2"/>
        <v>17</v>
      </c>
      <c r="B24" s="106" t="s">
        <v>484</v>
      </c>
      <c r="C24" s="109">
        <v>941200</v>
      </c>
      <c r="D24" s="107"/>
      <c r="E24" s="107"/>
      <c r="F24" s="108">
        <f t="shared" si="4"/>
        <v>941200</v>
      </c>
      <c r="G24" s="109">
        <v>843750.25</v>
      </c>
      <c r="H24" s="107"/>
      <c r="I24" s="107"/>
      <c r="J24" s="108">
        <f t="shared" si="3"/>
        <v>843750.25</v>
      </c>
    </row>
    <row r="25" spans="1:11" ht="16.8">
      <c r="A25" s="103">
        <f t="shared" si="2"/>
        <v>18</v>
      </c>
      <c r="B25" s="106" t="s">
        <v>485</v>
      </c>
      <c r="C25" s="109">
        <v>5246279.2</v>
      </c>
      <c r="D25" s="107">
        <v>36151853.939999998</v>
      </c>
      <c r="E25" s="107">
        <v>58170547.060000002</v>
      </c>
      <c r="F25" s="108">
        <f t="shared" si="4"/>
        <v>99568680.200000003</v>
      </c>
      <c r="G25" s="109">
        <v>5193279.05</v>
      </c>
      <c r="H25" s="107">
        <v>36151853.210000001</v>
      </c>
      <c r="I25" s="107">
        <v>58170546.829999998</v>
      </c>
      <c r="J25" s="108">
        <f t="shared" si="3"/>
        <v>99515679.090000004</v>
      </c>
      <c r="K25" s="144"/>
    </row>
    <row r="26" spans="1:11" ht="16.8">
      <c r="A26" s="103">
        <f t="shared" si="2"/>
        <v>19</v>
      </c>
      <c r="B26" s="106" t="s">
        <v>486</v>
      </c>
      <c r="C26" s="109">
        <v>0</v>
      </c>
      <c r="D26" s="107">
        <v>0</v>
      </c>
      <c r="E26" s="107">
        <v>0</v>
      </c>
      <c r="F26" s="108">
        <f t="shared" si="4"/>
        <v>0</v>
      </c>
      <c r="G26" s="109">
        <v>0</v>
      </c>
      <c r="H26" s="107">
        <v>0</v>
      </c>
      <c r="I26" s="107">
        <v>0</v>
      </c>
      <c r="J26" s="108">
        <f t="shared" si="3"/>
        <v>0</v>
      </c>
    </row>
    <row r="27" spans="1:11" ht="16.8">
      <c r="A27" s="103">
        <f t="shared" si="2"/>
        <v>20</v>
      </c>
      <c r="B27" s="106" t="s">
        <v>487</v>
      </c>
      <c r="C27" s="109">
        <v>259980.56</v>
      </c>
      <c r="D27" s="107"/>
      <c r="E27" s="107"/>
      <c r="F27" s="108">
        <f t="shared" si="4"/>
        <v>259980.56</v>
      </c>
      <c r="G27" s="109">
        <v>259980.56</v>
      </c>
      <c r="H27" s="107">
        <v>0</v>
      </c>
      <c r="I27" s="107"/>
      <c r="J27" s="108">
        <f t="shared" si="3"/>
        <v>259980.56</v>
      </c>
    </row>
    <row r="28" spans="1:11" ht="16.8">
      <c r="A28" s="103">
        <f t="shared" si="2"/>
        <v>21</v>
      </c>
      <c r="B28" s="106" t="s">
        <v>488</v>
      </c>
      <c r="C28" s="109">
        <v>745000</v>
      </c>
      <c r="D28" s="107"/>
      <c r="E28" s="107"/>
      <c r="F28" s="108">
        <v>745000</v>
      </c>
      <c r="G28" s="109">
        <v>740375</v>
      </c>
      <c r="H28" s="107"/>
      <c r="I28" s="107"/>
      <c r="J28" s="108">
        <f t="shared" si="3"/>
        <v>740375</v>
      </c>
    </row>
    <row r="29" spans="1:11" ht="16.8">
      <c r="A29" s="103">
        <f t="shared" si="2"/>
        <v>22</v>
      </c>
      <c r="B29" s="106" t="s">
        <v>489</v>
      </c>
      <c r="C29" s="109">
        <v>575359.6</v>
      </c>
      <c r="D29" s="107">
        <v>8291400</v>
      </c>
      <c r="E29" s="107">
        <v>53613600</v>
      </c>
      <c r="F29" s="108">
        <f>SUM(C29:E29)</f>
        <v>62480359.600000001</v>
      </c>
      <c r="G29" s="109">
        <v>545359.6</v>
      </c>
      <c r="H29" s="107">
        <v>8291400</v>
      </c>
      <c r="I29" s="107">
        <v>53613600</v>
      </c>
      <c r="J29" s="108">
        <f>SUM(G29:I29)</f>
        <v>62450359.600000001</v>
      </c>
    </row>
    <row r="30" spans="1:11" ht="33.6">
      <c r="A30" s="110">
        <f t="shared" si="2"/>
        <v>23</v>
      </c>
      <c r="B30" s="145" t="s">
        <v>490</v>
      </c>
      <c r="C30" s="109">
        <v>20066190</v>
      </c>
      <c r="D30" s="109">
        <v>4242514.03</v>
      </c>
      <c r="E30" s="107"/>
      <c r="F30" s="108">
        <f t="shared" si="4"/>
        <v>24308704.030000001</v>
      </c>
      <c r="G30" s="109">
        <v>20066190</v>
      </c>
      <c r="H30" s="109">
        <v>2470473.6</v>
      </c>
      <c r="I30" s="107"/>
      <c r="J30" s="108">
        <f t="shared" si="3"/>
        <v>22536663.600000001</v>
      </c>
    </row>
    <row r="31" spans="1:11" ht="16.8">
      <c r="A31" s="103">
        <f t="shared" si="2"/>
        <v>24</v>
      </c>
      <c r="B31" s="111" t="s">
        <v>491</v>
      </c>
      <c r="C31" s="112" t="s">
        <v>27</v>
      </c>
      <c r="D31" s="113"/>
      <c r="E31" s="113"/>
      <c r="F31" s="114" t="s">
        <v>171</v>
      </c>
      <c r="G31" s="112"/>
      <c r="H31" s="113"/>
      <c r="I31" s="113"/>
      <c r="J31" s="114" t="s">
        <v>171</v>
      </c>
    </row>
    <row r="32" spans="1:11" ht="16.8">
      <c r="A32" s="103">
        <f t="shared" si="2"/>
        <v>25</v>
      </c>
      <c r="B32" s="111" t="s">
        <v>492</v>
      </c>
      <c r="C32" s="112"/>
      <c r="D32" s="113"/>
      <c r="E32" s="113"/>
      <c r="F32" s="114" t="s">
        <v>171</v>
      </c>
      <c r="G32" s="112"/>
      <c r="H32" s="113"/>
      <c r="I32" s="113"/>
      <c r="J32" s="114" t="s">
        <v>171</v>
      </c>
    </row>
    <row r="33" spans="1:10" ht="17.399999999999999" thickBot="1">
      <c r="A33" s="115"/>
      <c r="B33" s="116" t="s">
        <v>432</v>
      </c>
      <c r="C33" s="473">
        <f>SUM(C7:C30)+C5</f>
        <v>506187833.2700001</v>
      </c>
      <c r="D33" s="474">
        <f>SUM(D5:D32)</f>
        <v>486125800.13999999</v>
      </c>
      <c r="E33" s="474">
        <f>SUM(E14:E29)</f>
        <v>113046010.58000001</v>
      </c>
      <c r="F33" s="472">
        <f>SUM(F31:F32)</f>
        <v>0</v>
      </c>
      <c r="G33" s="473">
        <f>SUM(G7:G30)+G5</f>
        <v>502854361.12000006</v>
      </c>
      <c r="H33" s="473">
        <f>SUM(H5:H30)</f>
        <v>459247951.09000003</v>
      </c>
      <c r="I33" s="473">
        <f>SUM(I6:I30)</f>
        <v>113028543.5</v>
      </c>
      <c r="J33" s="475">
        <f>G33+H33+I33</f>
        <v>1075130855.71</v>
      </c>
    </row>
    <row r="34" spans="1:10" ht="16.8">
      <c r="A34" s="117" t="s">
        <v>493</v>
      </c>
      <c r="B34" s="118" t="s">
        <v>494</v>
      </c>
      <c r="C34" s="119"/>
      <c r="D34" s="119"/>
      <c r="E34" s="119"/>
      <c r="F34" s="120"/>
      <c r="G34" s="119"/>
      <c r="H34" s="119"/>
      <c r="I34" s="119"/>
      <c r="J34" s="120"/>
    </row>
    <row r="35" spans="1:10" ht="16.8">
      <c r="A35" s="121"/>
      <c r="B35" s="122" t="s">
        <v>495</v>
      </c>
      <c r="C35" s="148"/>
      <c r="D35" s="123"/>
      <c r="E35" s="123"/>
      <c r="F35" s="124"/>
      <c r="G35" s="123"/>
      <c r="H35" s="123"/>
      <c r="I35" s="123"/>
      <c r="J35" s="124"/>
    </row>
    <row r="36" spans="1:10" ht="16.8">
      <c r="A36" s="125"/>
      <c r="B36" s="282"/>
      <c r="C36" s="281"/>
      <c r="D36" s="125"/>
      <c r="E36" s="125"/>
      <c r="F36" s="125"/>
      <c r="G36" s="126"/>
      <c r="H36" s="126"/>
      <c r="I36" s="127"/>
      <c r="J36" s="125"/>
    </row>
    <row r="37" spans="1:10" ht="16.8">
      <c r="A37" s="128"/>
      <c r="B37" s="283"/>
      <c r="C37" s="284"/>
      <c r="D37" s="128"/>
      <c r="E37" s="129"/>
      <c r="F37" s="129"/>
      <c r="G37" s="104"/>
      <c r="H37" s="128"/>
      <c r="I37" s="130"/>
      <c r="J37" s="129"/>
    </row>
    <row r="38" spans="1:10" ht="16.8">
      <c r="A38" s="128"/>
      <c r="B38" s="128"/>
      <c r="C38" s="281"/>
      <c r="D38" s="128"/>
      <c r="E38" s="128"/>
      <c r="F38" s="129"/>
      <c r="G38" s="130"/>
      <c r="H38" s="129"/>
      <c r="I38" s="128"/>
      <c r="J38" s="129"/>
    </row>
    <row r="39" spans="1:10">
      <c r="A39" s="12"/>
      <c r="B39" s="12"/>
      <c r="C39" s="149"/>
      <c r="D39" s="12"/>
      <c r="E39" s="12"/>
      <c r="F39" s="131"/>
      <c r="G39" s="131"/>
      <c r="H39" s="12"/>
      <c r="I39" s="12"/>
      <c r="J39" s="12"/>
    </row>
    <row r="40" spans="1:10" ht="15.6">
      <c r="B40" s="91" t="s">
        <v>433</v>
      </c>
      <c r="C40" s="277" t="e">
        <f>SUM(C35+C25+C9+C1+#REF!+#REF!+#REF!+#REF!+#REF!+#REF!+#REF!+#REF!+#REF!+#REF!+#REF!+#REF!+#REF!+#REF!+#REF!+#REF!+#REF!+#REF!)</f>
        <v>#VALUE!</v>
      </c>
      <c r="D40" s="277">
        <v>502854.36</v>
      </c>
      <c r="E40" s="92" t="e">
        <f>D40/C40</f>
        <v>#VALUE!</v>
      </c>
      <c r="F40" s="286"/>
      <c r="G40" s="132"/>
    </row>
    <row r="41" spans="1:10" ht="15.6">
      <c r="B41" s="91" t="s">
        <v>434</v>
      </c>
      <c r="C41" s="48" t="e">
        <f>+SUM(#REF!+#REF!+#REF!+#REF!+#REF!+#REF!+#REF!+#REF!+#REF!+#REF!+#REF!+C6+C11+C26+C36)</f>
        <v>#REF!</v>
      </c>
      <c r="D41" s="278" t="s">
        <v>543</v>
      </c>
      <c r="E41" s="95" t="e">
        <f>D41/C41</f>
        <v>#REF!</v>
      </c>
      <c r="F41" s="287"/>
      <c r="G41" s="132"/>
    </row>
    <row r="42" spans="1:10" ht="16.2" thickBot="1">
      <c r="B42" s="91" t="s">
        <v>435</v>
      </c>
      <c r="C42" s="300">
        <v>113046.01</v>
      </c>
      <c r="D42" s="96" t="e">
        <f>SUM(D27+D7+#REF!+#REF!+#REF!)</f>
        <v>#REF!</v>
      </c>
      <c r="E42" s="97" t="e">
        <f>D42/C42</f>
        <v>#REF!</v>
      </c>
      <c r="F42" s="288"/>
    </row>
    <row r="43" spans="1:10" ht="31.2">
      <c r="B43" s="91" t="s">
        <v>436</v>
      </c>
      <c r="C43" s="21">
        <v>0</v>
      </c>
      <c r="D43" s="22">
        <v>0</v>
      </c>
      <c r="E43" s="98">
        <v>0</v>
      </c>
      <c r="F43" s="289"/>
    </row>
    <row r="44" spans="1:10" ht="15.6">
      <c r="B44" s="99" t="s">
        <v>432</v>
      </c>
      <c r="C44" s="21" t="e">
        <f>SUM(C40:C42)</f>
        <v>#VALUE!</v>
      </c>
      <c r="D44" s="146">
        <v>1075130.8600000001</v>
      </c>
      <c r="E44" s="23" t="e">
        <f>D44/C44</f>
        <v>#VALUE!</v>
      </c>
      <c r="F44" s="290"/>
    </row>
    <row r="45" spans="1:10">
      <c r="D45" s="285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2023-01-31T10:04:34Z</dcterms:modified>
</cp:coreProperties>
</file>