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дотаций'!$A$1:$AL$50</definedName>
  </definedNames>
  <calcPr calcId="125725"/>
</workbook>
</file>

<file path=xl/calcChain.xml><?xml version="1.0" encoding="utf-8"?>
<calcChain xmlns="http://schemas.openxmlformats.org/spreadsheetml/2006/main">
  <c r="AF12" i="7"/>
  <c r="AF46"/>
  <c r="AF45"/>
  <c r="AF44"/>
  <c r="AF43"/>
  <c r="AF42"/>
  <c r="AF41"/>
  <c r="AF40"/>
  <c r="AF39"/>
  <c r="AF38"/>
  <c r="AF37"/>
  <c r="AF36"/>
  <c r="AF35"/>
  <c r="AF34"/>
  <c r="AF33"/>
  <c r="AF32"/>
  <c r="AF31"/>
  <c r="AF30"/>
  <c r="AF29"/>
  <c r="AF28"/>
  <c r="AF27"/>
  <c r="AF26"/>
  <c r="AF25"/>
  <c r="AF24"/>
  <c r="AF23"/>
  <c r="AF22"/>
  <c r="AF21"/>
  <c r="AF20"/>
  <c r="AF10"/>
  <c r="AF11"/>
  <c r="AF13"/>
  <c r="AF14"/>
  <c r="AF15"/>
  <c r="AF16"/>
  <c r="AF17"/>
  <c r="AF18"/>
  <c r="AF9"/>
  <c r="AK46"/>
  <c r="AK45"/>
  <c r="AK35"/>
  <c r="AK33"/>
  <c r="AK32"/>
  <c r="AK25"/>
  <c r="AK24"/>
  <c r="AK23"/>
  <c r="AK21"/>
  <c r="AK20"/>
  <c r="AK10"/>
  <c r="AK18"/>
  <c r="R40"/>
  <c r="AD19" l="1"/>
  <c r="AD8"/>
  <c r="R46"/>
  <c r="R9"/>
  <c r="R45"/>
  <c r="R44"/>
  <c r="R43"/>
  <c r="R42"/>
  <c r="R41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J20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0"/>
  <c r="J11"/>
  <c r="J12"/>
  <c r="J13"/>
  <c r="J14"/>
  <c r="J15"/>
  <c r="J16"/>
  <c r="J17"/>
  <c r="J18"/>
  <c r="J9"/>
  <c r="F46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20"/>
  <c r="F10"/>
  <c r="F11"/>
  <c r="F12"/>
  <c r="F13"/>
  <c r="F14"/>
  <c r="F15"/>
  <c r="F16"/>
  <c r="F17"/>
  <c r="F18"/>
  <c r="F9"/>
  <c r="AD47" l="1"/>
  <c r="AG47" l="1"/>
  <c r="AC19" l="1"/>
  <c r="AC8"/>
  <c r="AB19"/>
  <c r="AB8"/>
  <c r="AC47" l="1"/>
  <c r="AB47"/>
  <c r="AA19"/>
  <c r="AA47" s="1"/>
  <c r="AA8"/>
  <c r="Z19" l="1"/>
  <c r="Z8"/>
  <c r="Z47" l="1"/>
  <c r="Y19"/>
  <c r="Y8"/>
  <c r="Y47" l="1"/>
  <c r="N46"/>
  <c r="P46" s="1"/>
  <c r="S46" s="1"/>
  <c r="N21"/>
  <c r="P21" s="1"/>
  <c r="S21" s="1"/>
  <c r="N22"/>
  <c r="P22" s="1"/>
  <c r="S22" s="1"/>
  <c r="N23"/>
  <c r="P23" s="1"/>
  <c r="S23" s="1"/>
  <c r="N24"/>
  <c r="P24" s="1"/>
  <c r="S24" s="1"/>
  <c r="N25"/>
  <c r="P25" s="1"/>
  <c r="S25" s="1"/>
  <c r="N26"/>
  <c r="P26" s="1"/>
  <c r="S26" s="1"/>
  <c r="N27"/>
  <c r="P27" s="1"/>
  <c r="S27" s="1"/>
  <c r="N28"/>
  <c r="P28" s="1"/>
  <c r="S28" s="1"/>
  <c r="N29"/>
  <c r="P29" s="1"/>
  <c r="S29" s="1"/>
  <c r="N30"/>
  <c r="P30" s="1"/>
  <c r="S30" s="1"/>
  <c r="N31"/>
  <c r="P31" s="1"/>
  <c r="S31" s="1"/>
  <c r="N32"/>
  <c r="P32" s="1"/>
  <c r="S32" s="1"/>
  <c r="N33"/>
  <c r="P33" s="1"/>
  <c r="S33" s="1"/>
  <c r="N34"/>
  <c r="P34" s="1"/>
  <c r="S34" s="1"/>
  <c r="N35"/>
  <c r="P35" s="1"/>
  <c r="S35" s="1"/>
  <c r="N36"/>
  <c r="P36" s="1"/>
  <c r="S36" s="1"/>
  <c r="N37"/>
  <c r="P37" s="1"/>
  <c r="S37" s="1"/>
  <c r="N38"/>
  <c r="P38" s="1"/>
  <c r="S38" s="1"/>
  <c r="N39"/>
  <c r="P39" s="1"/>
  <c r="S39" s="1"/>
  <c r="N40"/>
  <c r="P40" s="1"/>
  <c r="S40" s="1"/>
  <c r="N41"/>
  <c r="P41" s="1"/>
  <c r="S41" s="1"/>
  <c r="N42"/>
  <c r="P42" s="1"/>
  <c r="S42" s="1"/>
  <c r="N43"/>
  <c r="P43" s="1"/>
  <c r="S43" s="1"/>
  <c r="N44"/>
  <c r="P44" s="1"/>
  <c r="S44" s="1"/>
  <c r="N45"/>
  <c r="P45" s="1"/>
  <c r="S45" s="1"/>
  <c r="N20"/>
  <c r="P20" s="1"/>
  <c r="S20" s="1"/>
  <c r="N10"/>
  <c r="P10" s="1"/>
  <c r="S10" s="1"/>
  <c r="N11"/>
  <c r="P11" s="1"/>
  <c r="S11" s="1"/>
  <c r="N12"/>
  <c r="P12" s="1"/>
  <c r="S12" s="1"/>
  <c r="N13"/>
  <c r="P13" s="1"/>
  <c r="S13" s="1"/>
  <c r="N14"/>
  <c r="P14" s="1"/>
  <c r="S14" s="1"/>
  <c r="N15"/>
  <c r="P15" s="1"/>
  <c r="S15" s="1"/>
  <c r="N16"/>
  <c r="P16" s="1"/>
  <c r="S16" s="1"/>
  <c r="N17"/>
  <c r="P17" s="1"/>
  <c r="S17" s="1"/>
  <c r="N18"/>
  <c r="P18" s="1"/>
  <c r="S18" s="1"/>
  <c r="N9"/>
  <c r="P9" s="1"/>
  <c r="S9" s="1"/>
  <c r="X19"/>
  <c r="X8"/>
  <c r="X47" l="1"/>
  <c r="T15"/>
  <c r="AJ15"/>
  <c r="T16"/>
  <c r="AJ16"/>
  <c r="T17"/>
  <c r="AJ17"/>
  <c r="T20"/>
  <c r="AJ20"/>
  <c r="AL20" s="1"/>
  <c r="T18"/>
  <c r="AJ18"/>
  <c r="AL18" s="1"/>
  <c r="T14"/>
  <c r="AJ14"/>
  <c r="T10"/>
  <c r="AJ10"/>
  <c r="AL10" s="1"/>
  <c r="T43"/>
  <c r="AJ43"/>
  <c r="T39"/>
  <c r="AJ39"/>
  <c r="T35"/>
  <c r="AJ35"/>
  <c r="AL35" s="1"/>
  <c r="T31"/>
  <c r="AJ31"/>
  <c r="T27"/>
  <c r="AJ27"/>
  <c r="T23"/>
  <c r="AJ23"/>
  <c r="AL23" s="1"/>
  <c r="T11"/>
  <c r="AJ11"/>
  <c r="T44"/>
  <c r="AJ44"/>
  <c r="T40"/>
  <c r="AJ40"/>
  <c r="T36"/>
  <c r="AJ36"/>
  <c r="T32"/>
  <c r="AJ32"/>
  <c r="AL32" s="1"/>
  <c r="T28"/>
  <c r="AJ28"/>
  <c r="T24"/>
  <c r="AJ24"/>
  <c r="AL24" s="1"/>
  <c r="T46"/>
  <c r="AJ46"/>
  <c r="AL46" s="1"/>
  <c r="AJ9"/>
  <c r="T9"/>
  <c r="T12"/>
  <c r="AJ12"/>
  <c r="AL12" s="1"/>
  <c r="T45"/>
  <c r="AJ45"/>
  <c r="AL45" s="1"/>
  <c r="T41"/>
  <c r="AJ41"/>
  <c r="T37"/>
  <c r="AJ37"/>
  <c r="T33"/>
  <c r="AJ33"/>
  <c r="AL33" s="1"/>
  <c r="T29"/>
  <c r="AJ29"/>
  <c r="T25"/>
  <c r="AJ25"/>
  <c r="AL25" s="1"/>
  <c r="T21"/>
  <c r="AJ21"/>
  <c r="AL21" s="1"/>
  <c r="T13"/>
  <c r="AJ13"/>
  <c r="T42"/>
  <c r="AJ42"/>
  <c r="T38"/>
  <c r="AJ38"/>
  <c r="T34"/>
  <c r="AJ34"/>
  <c r="T30"/>
  <c r="AJ30"/>
  <c r="T26"/>
  <c r="AJ26"/>
  <c r="T22"/>
  <c r="AJ22"/>
  <c r="W19"/>
  <c r="AE19"/>
  <c r="W8"/>
  <c r="AE8"/>
  <c r="AK42" l="1"/>
  <c r="AL42" s="1"/>
  <c r="AK29"/>
  <c r="AL29" s="1"/>
  <c r="AK37"/>
  <c r="AL37" s="1"/>
  <c r="AK40"/>
  <c r="AL40" s="1"/>
  <c r="AL34"/>
  <c r="AK34"/>
  <c r="AK27"/>
  <c r="AL27" s="1"/>
  <c r="AK43"/>
  <c r="AL43" s="1"/>
  <c r="AL26"/>
  <c r="AK26"/>
  <c r="AL22"/>
  <c r="AK22"/>
  <c r="AL38"/>
  <c r="AK38"/>
  <c r="AL36"/>
  <c r="AK36"/>
  <c r="AK39"/>
  <c r="AL39" s="1"/>
  <c r="AK30"/>
  <c r="AL30" s="1"/>
  <c r="AL41"/>
  <c r="AK41"/>
  <c r="AK28"/>
  <c r="AL28" s="1"/>
  <c r="AK44"/>
  <c r="AL44" s="1"/>
  <c r="AK31"/>
  <c r="AL31" s="1"/>
  <c r="AK13"/>
  <c r="AL13" s="1"/>
  <c r="AK11"/>
  <c r="AL11" s="1"/>
  <c r="AK14"/>
  <c r="AL14" s="1"/>
  <c r="AL16"/>
  <c r="AK16"/>
  <c r="AK15"/>
  <c r="AL15" s="1"/>
  <c r="AK17"/>
  <c r="AL17" s="1"/>
  <c r="AK9"/>
  <c r="AJ8"/>
  <c r="AJ19"/>
  <c r="AE47"/>
  <c r="W47"/>
  <c r="AL19" l="1"/>
  <c r="AK19"/>
  <c r="AJ47"/>
  <c r="AK8"/>
  <c r="AL9"/>
  <c r="AL8" s="1"/>
  <c r="I19"/>
  <c r="H19"/>
  <c r="I8"/>
  <c r="H8"/>
  <c r="AL47" l="1"/>
  <c r="AK47"/>
  <c r="J19"/>
  <c r="H47"/>
  <c r="I7" i="8"/>
  <c r="J7" s="1"/>
  <c r="I20"/>
  <c r="J20" s="1"/>
  <c r="I32"/>
  <c r="J32" s="1"/>
  <c r="I44"/>
  <c r="J44" s="1"/>
  <c r="I10"/>
  <c r="J10" s="1"/>
  <c r="I23"/>
  <c r="J23" s="1"/>
  <c r="I27"/>
  <c r="J27" s="1"/>
  <c r="I31"/>
  <c r="J31" s="1"/>
  <c r="I35"/>
  <c r="J35" s="1"/>
  <c r="I39"/>
  <c r="J39" s="1"/>
  <c r="I43"/>
  <c r="J43" s="1"/>
  <c r="I9"/>
  <c r="J9" s="1"/>
  <c r="I24"/>
  <c r="J24" s="1"/>
  <c r="I36"/>
  <c r="J36" s="1"/>
  <c r="I19"/>
  <c r="J19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I13"/>
  <c r="J13" s="1"/>
  <c r="I28"/>
  <c r="J28" s="1"/>
  <c r="I40"/>
  <c r="J40" s="1"/>
  <c r="I14"/>
  <c r="J14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I47" i="7"/>
  <c r="J8"/>
  <c r="J47" l="1"/>
  <c r="V19"/>
  <c r="V8"/>
  <c r="V47" l="1"/>
  <c r="M19" l="1"/>
  <c r="L19"/>
  <c r="M8"/>
  <c r="L8"/>
  <c r="L44" i="8"/>
  <c r="M44" s="1"/>
  <c r="L43"/>
  <c r="M43" s="1"/>
  <c r="L42"/>
  <c r="M42" s="1"/>
  <c r="L41"/>
  <c r="M41" s="1"/>
  <c r="L39"/>
  <c r="M39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19"/>
  <c r="M19" s="1"/>
  <c r="L18"/>
  <c r="M18" s="1"/>
  <c r="L9"/>
  <c r="M9" s="1"/>
  <c r="L11"/>
  <c r="M11" s="1"/>
  <c r="L13"/>
  <c r="M13" s="1"/>
  <c r="L14"/>
  <c r="M14" s="1"/>
  <c r="L16"/>
  <c r="M16" s="1"/>
  <c r="L7"/>
  <c r="M7" s="1"/>
  <c r="L38"/>
  <c r="M38" s="1"/>
  <c r="L22"/>
  <c r="M22" s="1"/>
  <c r="F27"/>
  <c r="G27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L40"/>
  <c r="M40" s="1"/>
  <c r="F38"/>
  <c r="G38" s="1"/>
  <c r="F36"/>
  <c r="G36" s="1"/>
  <c r="F34"/>
  <c r="G34" s="1"/>
  <c r="F32"/>
  <c r="G32" s="1"/>
  <c r="F26"/>
  <c r="G26" s="1"/>
  <c r="L21"/>
  <c r="M21" s="1"/>
  <c r="L20"/>
  <c r="M20" s="1"/>
  <c r="F18"/>
  <c r="G18" s="1"/>
  <c r="E19" i="7"/>
  <c r="D19"/>
  <c r="L15" i="8"/>
  <c r="M15" s="1"/>
  <c r="F15"/>
  <c r="G15" s="1"/>
  <c r="L12"/>
  <c r="M12" s="1"/>
  <c r="F11"/>
  <c r="G11" s="1"/>
  <c r="L10"/>
  <c r="M10" s="1"/>
  <c r="L8"/>
  <c r="M8" s="1"/>
  <c r="E8" i="7"/>
  <c r="D8"/>
  <c r="F19" l="1"/>
  <c r="D47"/>
  <c r="F8"/>
  <c r="F14" i="8"/>
  <c r="G14" s="1"/>
  <c r="O14" s="1"/>
  <c r="F20"/>
  <c r="G20" s="1"/>
  <c r="O20" s="1"/>
  <c r="F7"/>
  <c r="G7" s="1"/>
  <c r="O7" s="1"/>
  <c r="F10"/>
  <c r="G10" s="1"/>
  <c r="O10" s="1"/>
  <c r="F13"/>
  <c r="G13" s="1"/>
  <c r="O13" s="1"/>
  <c r="F19"/>
  <c r="G19" s="1"/>
  <c r="O19" s="1"/>
  <c r="F24"/>
  <c r="G24" s="1"/>
  <c r="O24" s="1"/>
  <c r="F28"/>
  <c r="G28" s="1"/>
  <c r="O28" s="1"/>
  <c r="O36"/>
  <c r="O27"/>
  <c r="O32"/>
  <c r="O15"/>
  <c r="O11"/>
  <c r="O18"/>
  <c r="O26"/>
  <c r="O34"/>
  <c r="O38"/>
  <c r="F12"/>
  <c r="G12" s="1"/>
  <c r="O12" s="1"/>
  <c r="F33"/>
  <c r="G33" s="1"/>
  <c r="O33" s="1"/>
  <c r="F22"/>
  <c r="G22" s="1"/>
  <c r="O22" s="1"/>
  <c r="F30"/>
  <c r="G30" s="1"/>
  <c r="O30" s="1"/>
  <c r="F42"/>
  <c r="G42" s="1"/>
  <c r="O42" s="1"/>
  <c r="F41"/>
  <c r="G41" s="1"/>
  <c r="O41" s="1"/>
  <c r="F8"/>
  <c r="G8" s="1"/>
  <c r="O8" s="1"/>
  <c r="F21"/>
  <c r="G21" s="1"/>
  <c r="O21" s="1"/>
  <c r="F25"/>
  <c r="G25" s="1"/>
  <c r="O25" s="1"/>
  <c r="F40"/>
  <c r="G40" s="1"/>
  <c r="O40" s="1"/>
  <c r="L47" i="7"/>
  <c r="F16" i="8"/>
  <c r="G16" s="1"/>
  <c r="O16" s="1"/>
  <c r="F9"/>
  <c r="G9" s="1"/>
  <c r="O9" s="1"/>
  <c r="F23"/>
  <c r="G23" s="1"/>
  <c r="O23" s="1"/>
  <c r="F31"/>
  <c r="G31" s="1"/>
  <c r="O31" s="1"/>
  <c r="F35"/>
  <c r="G35" s="1"/>
  <c r="O35" s="1"/>
  <c r="F39"/>
  <c r="G39" s="1"/>
  <c r="O39" s="1"/>
  <c r="F29"/>
  <c r="G29" s="1"/>
  <c r="O29" s="1"/>
  <c r="F37"/>
  <c r="G37" s="1"/>
  <c r="O37" s="1"/>
  <c r="F44"/>
  <c r="G44" s="1"/>
  <c r="O44" s="1"/>
  <c r="N19" i="7"/>
  <c r="F43" i="8"/>
  <c r="G43" s="1"/>
  <c r="O43" s="1"/>
  <c r="M47" i="7"/>
  <c r="N8"/>
  <c r="E47"/>
  <c r="F47" l="1"/>
  <c r="N47"/>
  <c r="U19"/>
  <c r="U8"/>
  <c r="T8" l="1"/>
  <c r="T19"/>
  <c r="U47"/>
  <c r="Q8"/>
  <c r="Q19"/>
  <c r="Q47" l="1"/>
  <c r="B7" i="8"/>
  <c r="R19" i="7"/>
  <c r="R8"/>
  <c r="AH47"/>
  <c r="AI47"/>
  <c r="K7" i="8" l="1"/>
  <c r="N7"/>
  <c r="E7"/>
  <c r="H7"/>
  <c r="R47" i="7"/>
  <c r="B13" i="8"/>
  <c r="B9"/>
  <c r="B20"/>
  <c r="B24"/>
  <c r="B28"/>
  <c r="B32"/>
  <c r="B36"/>
  <c r="B40"/>
  <c r="B44"/>
  <c r="K28" l="1"/>
  <c r="N28"/>
  <c r="H28"/>
  <c r="H32"/>
  <c r="K32"/>
  <c r="N32"/>
  <c r="N9"/>
  <c r="K9"/>
  <c r="H9"/>
  <c r="H40"/>
  <c r="K40"/>
  <c r="N40"/>
  <c r="H24"/>
  <c r="K24"/>
  <c r="N24"/>
  <c r="K44"/>
  <c r="N44"/>
  <c r="H44"/>
  <c r="K13"/>
  <c r="H13"/>
  <c r="N13"/>
  <c r="K36"/>
  <c r="N36"/>
  <c r="H36"/>
  <c r="N20"/>
  <c r="H20"/>
  <c r="K20"/>
  <c r="E32"/>
  <c r="E36"/>
  <c r="E20"/>
  <c r="E40"/>
  <c r="E24"/>
  <c r="E44"/>
  <c r="E28"/>
  <c r="E13"/>
  <c r="E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K8" l="1"/>
  <c r="H8"/>
  <c r="N8"/>
  <c r="K27"/>
  <c r="N27"/>
  <c r="H27"/>
  <c r="H18"/>
  <c r="N18"/>
  <c r="K18"/>
  <c r="K23"/>
  <c r="N23"/>
  <c r="H23"/>
  <c r="K38"/>
  <c r="H38"/>
  <c r="N38"/>
  <c r="K14"/>
  <c r="H14"/>
  <c r="N14"/>
  <c r="H11"/>
  <c r="N11"/>
  <c r="K11"/>
  <c r="N15"/>
  <c r="K15"/>
  <c r="H15"/>
  <c r="K29"/>
  <c r="H29"/>
  <c r="N29"/>
  <c r="K21"/>
  <c r="H21"/>
  <c r="N21"/>
  <c r="H42"/>
  <c r="N42"/>
  <c r="K42"/>
  <c r="N31"/>
  <c r="K31"/>
  <c r="H31"/>
  <c r="N16"/>
  <c r="K16"/>
  <c r="H16"/>
  <c r="N33"/>
  <c r="K33"/>
  <c r="H33"/>
  <c r="K30"/>
  <c r="H30"/>
  <c r="N30"/>
  <c r="K43"/>
  <c r="N43"/>
  <c r="H43"/>
  <c r="N41"/>
  <c r="K41"/>
  <c r="H41"/>
  <c r="K39"/>
  <c r="N39"/>
  <c r="H39"/>
  <c r="H34"/>
  <c r="N34"/>
  <c r="K34"/>
  <c r="N25"/>
  <c r="K25"/>
  <c r="H25"/>
  <c r="K19"/>
  <c r="N19"/>
  <c r="H19"/>
  <c r="K12"/>
  <c r="H12"/>
  <c r="N12"/>
  <c r="N10"/>
  <c r="K10"/>
  <c r="H10"/>
  <c r="K37"/>
  <c r="H37"/>
  <c r="N37"/>
  <c r="K22"/>
  <c r="H22"/>
  <c r="N22"/>
  <c r="K35"/>
  <c r="N35"/>
  <c r="H35"/>
  <c r="H26"/>
  <c r="N26"/>
  <c r="K26"/>
  <c r="E22"/>
  <c r="E35"/>
  <c r="E33"/>
  <c r="E30"/>
  <c r="E43"/>
  <c r="E41"/>
  <c r="E39"/>
  <c r="E34"/>
  <c r="AF19" i="7"/>
  <c r="E25" i="8"/>
  <c r="E19"/>
  <c r="E27"/>
  <c r="E18"/>
  <c r="E23"/>
  <c r="E38"/>
  <c r="E21"/>
  <c r="E42"/>
  <c r="E31"/>
  <c r="E26"/>
  <c r="E37"/>
  <c r="E29"/>
  <c r="E8"/>
  <c r="E12"/>
  <c r="E16"/>
  <c r="E14"/>
  <c r="E11"/>
  <c r="E10"/>
  <c r="E15"/>
  <c r="AF8" i="7"/>
  <c r="S47"/>
  <c r="K17" i="8" l="1"/>
  <c r="K6"/>
  <c r="AF47" i="7"/>
  <c r="H17" i="8"/>
  <c r="H6"/>
  <c r="T47" i="7"/>
  <c r="K45" i="8" l="1"/>
  <c r="H45"/>
  <c r="N6"/>
  <c r="B17"/>
  <c r="N17"/>
  <c r="B6"/>
  <c r="E6"/>
  <c r="E17"/>
  <c r="B45" l="1"/>
  <c r="E45"/>
  <c r="N45"/>
</calcChain>
</file>

<file path=xl/sharedStrings.xml><?xml version="1.0" encoding="utf-8"?>
<sst xmlns="http://schemas.openxmlformats.org/spreadsheetml/2006/main" count="162" uniqueCount="106">
  <si>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</si>
  <si>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</si>
  <si>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</si>
  <si>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</si>
  <si>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</si>
  <si>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</si>
  <si>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</si>
  <si>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</si>
  <si>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</si>
  <si>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</si>
  <si>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</si>
  <si>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</si>
  <si>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</si>
  <si>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</si>
  <si>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</si>
  <si>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</si>
  <si>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</si>
  <si>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</si>
  <si>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</si>
  <si>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</si>
  <si>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</si>
  <si>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</si>
  <si>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</si>
  <si>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</si>
  <si>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</si>
  <si>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</si>
  <si>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</si>
  <si>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</si>
  <si>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</si>
  <si>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</si>
  <si>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</si>
  <si>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</si>
  <si>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</si>
  <si>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</si>
  <si>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</si>
  <si>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</si>
  <si>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</si>
  <si>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</si>
  <si>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</si>
  <si>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</si>
  <si>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</si>
  <si>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</si>
  <si>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</si>
  <si>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</si>
  <si>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</si>
  <si>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</si>
  <si>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</si>
  <si>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</si>
  <si>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</si>
  <si>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</si>
  <si>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</si>
  <si>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</si>
  <si>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</si>
  <si>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</si>
  <si>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</si>
  <si>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</si>
  <si>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</si>
  <si>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МО у которых доля дотаций на выравнивание бюджетной обеспеченности в доходах бюджета (без учета субвенций) за 2020 год &gt; 15 %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</si>
  <si>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</si>
  <si>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</si>
  <si>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</si>
  <si>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</si>
  <si>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</si>
  <si>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</si>
  <si>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</si>
  <si>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</si>
  <si>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</si>
  <si>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</si>
  <si>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</si>
  <si>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</si>
  <si>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</si>
  <si>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</si>
  <si>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</si>
  <si>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</si>
  <si>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</si>
  <si>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март</t>
  </si>
  <si>
    <t>за апрель</t>
  </si>
  <si>
    <t>Удержано дотаций в 2021 году в связи с исполнением показателей за 2020 год, тыс. рублей</t>
  </si>
  <si>
    <t>за май</t>
  </si>
  <si>
    <t>Ранее предоставленные дотации в 2021 году, тыс. рублей</t>
  </si>
  <si>
    <t>за июнь</t>
  </si>
  <si>
    <t>за июль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</si>
  <si>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 xml:space="preserve">
(по состоянию на 01.10.2021)</t>
    </r>
  </si>
  <si>
    <t>за август</t>
  </si>
  <si>
    <t xml:space="preserve">досрочное перечисление 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</si>
  <si>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</si>
  <si>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</si>
  <si>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</si>
  <si>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</si>
  <si>
    <t>За 10 месяцев 2021 года</t>
  </si>
  <si>
    <t>Факторный анализ влияния отдельных показателей на итоговое распределение за 10 месяцев 2021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</si>
  <si>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01.11.2021)</t>
    </r>
  </si>
  <si>
    <r>
      <t xml:space="preserve">Эффективность муниципального земельного контроля (единиц)
</t>
    </r>
    <r>
      <rPr>
        <i/>
        <sz val="9"/>
        <rFont val="Arial Narrow"/>
        <family val="2"/>
        <charset val="204"/>
      </rPr>
      <t>(по состоянию на 01.10.2021)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</si>
  <si>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01.10.2021)</t>
    </r>
  </si>
  <si>
    <t>18=17/11мес.*10</t>
  </si>
  <si>
    <t>за сентябрь</t>
  </si>
  <si>
    <t>Распределение дотаций за октябрь за вычетом предоставленных дотаций за январь-сентябрь, тыс. рублей</t>
  </si>
  <si>
    <t>32=19-(21+…+31)</t>
  </si>
  <si>
    <t>непривлечение кредитов кредитных организаций в октябре 2021 года</t>
  </si>
  <si>
    <t>МО, муниципальный долг которых на 01.11.2021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</si>
  <si>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октябре 2021 года (не применяется если объем долга на 01.11.2021 не превышает его объем по состоянию на начало 2021 года)</t>
  </si>
  <si>
    <t>Распределение дотаций за октябрь с учетом выполнения условий предоставления дотаций</t>
  </si>
  <si>
    <t>Всего</t>
  </si>
  <si>
    <t>в том числе: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</si>
  <si>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</si>
  <si>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t xml:space="preserve"> в пределах суммы, предусмотренной распределением годового объема дотаций (постановление Правительства СО  от 23.12.2020 № 1085)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</si>
</sst>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#,##0_ ;[Red]\-#,##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8F8F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0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9" fontId="15" fillId="13" borderId="3" xfId="0" applyNumberFormat="1" applyFont="1" applyFill="1" applyBorder="1" applyAlignment="1">
      <alignment vertical="center"/>
    </xf>
    <xf numFmtId="0" fontId="0" fillId="0" borderId="0" xfId="0" applyFont="1" applyFill="1"/>
    <xf numFmtId="0" fontId="16" fillId="0" borderId="0" xfId="0" applyFont="1" applyFill="1" applyAlignment="1">
      <alignment horizontal="right"/>
    </xf>
    <xf numFmtId="166" fontId="15" fillId="12" borderId="3" xfId="0" applyNumberFormat="1" applyFont="1" applyFill="1" applyBorder="1" applyAlignment="1">
      <alignment horizontal="center" vertical="center"/>
    </xf>
    <xf numFmtId="0" fontId="21" fillId="2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4" xfId="0" applyFont="1" applyFill="1" applyBorder="1" applyAlignment="1">
      <alignment horizontal="center" vertical="center" wrapText="1"/>
    </xf>
    <xf numFmtId="0" fontId="2" fillId="18" borderId="0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8F8F8"/>
      <color rgb="FFFF9999"/>
      <color rgb="FFFFFFCC"/>
      <color rgb="FF6699FF"/>
      <color rgb="FFCCCCFF"/>
      <color rgb="FF99CCFF"/>
      <color rgb="FFCCECFF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R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" sqref="B1:R1"/>
    </sheetView>
  </sheetViews>
  <sheetFormatPr defaultColWidth="9.140625" defaultRowHeight="12.75"/>
  <cols>
    <col min="1" max="1" width="29.28515625" style="1" customWidth="1"/>
    <col min="2" max="2" width="13.7109375" style="1" customWidth="1"/>
    <col min="3" max="3" width="10.140625" style="1" customWidth="1"/>
    <col min="4" max="4" width="12.42578125" style="1" customWidth="1"/>
    <col min="5" max="5" width="13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140625" style="1" customWidth="1"/>
    <col min="14" max="14" width="13.570312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5.140625" style="1" customWidth="1"/>
    <col min="19" max="19" width="13.5703125" style="1" customWidth="1"/>
    <col min="20" max="20" width="14.28515625" style="1" customWidth="1"/>
    <col min="21" max="22" width="10.7109375" style="1" bestFit="1" customWidth="1"/>
    <col min="23" max="30" width="10.7109375" style="1" customWidth="1"/>
    <col min="31" max="31" width="11.85546875" style="1" customWidth="1"/>
    <col min="32" max="32" width="15.28515625" style="1" customWidth="1"/>
    <col min="33" max="33" width="18.42578125" style="1" customWidth="1"/>
    <col min="34" max="34" width="18.85546875" style="1" customWidth="1"/>
    <col min="35" max="35" width="17" style="1" bestFit="1" customWidth="1"/>
    <col min="36" max="36" width="10.7109375" style="1" bestFit="1" customWidth="1"/>
    <col min="37" max="37" width="14.42578125" style="1" customWidth="1"/>
    <col min="38" max="38" width="21" style="1" customWidth="1"/>
    <col min="39" max="39" width="27.42578125" style="1" bestFit="1" customWidth="1"/>
    <col min="40" max="40" width="12.5703125" style="1" bestFit="1" customWidth="1"/>
    <col min="41" max="41" width="10.5703125" style="1" bestFit="1" customWidth="1"/>
    <col min="42" max="16384" width="9.140625" style="1"/>
  </cols>
  <sheetData>
    <row r="1" spans="1:44" ht="21.75" customHeight="1">
      <c r="B1" s="61" t="s">
        <v>53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</row>
    <row r="2" spans="1:44" ht="15.75">
      <c r="A2" s="35" t="s">
        <v>89</v>
      </c>
      <c r="S2" s="60"/>
      <c r="AC2" s="60"/>
      <c r="AD2" s="60"/>
    </row>
    <row r="3" spans="1:44" ht="25.5" customHeight="1">
      <c r="A3" s="62" t="s">
        <v>15</v>
      </c>
      <c r="B3" s="65" t="s">
        <v>91</v>
      </c>
      <c r="C3" s="65"/>
      <c r="D3" s="66" t="s">
        <v>82</v>
      </c>
      <c r="E3" s="66"/>
      <c r="F3" s="66"/>
      <c r="G3" s="66"/>
      <c r="H3" s="66" t="s">
        <v>92</v>
      </c>
      <c r="I3" s="66"/>
      <c r="J3" s="66"/>
      <c r="K3" s="66"/>
      <c r="L3" s="66" t="s">
        <v>93</v>
      </c>
      <c r="M3" s="66"/>
      <c r="N3" s="66"/>
      <c r="O3" s="66"/>
      <c r="P3" s="64" t="s">
        <v>47</v>
      </c>
      <c r="Q3" s="63" t="s">
        <v>71</v>
      </c>
      <c r="R3" s="62" t="s">
        <v>72</v>
      </c>
      <c r="S3" s="62" t="s">
        <v>73</v>
      </c>
      <c r="T3" s="62" t="s">
        <v>74</v>
      </c>
      <c r="U3" s="73" t="s">
        <v>79</v>
      </c>
      <c r="V3" s="74"/>
      <c r="W3" s="74"/>
      <c r="X3" s="74"/>
      <c r="Y3" s="74"/>
      <c r="Z3" s="74"/>
      <c r="AA3" s="74"/>
      <c r="AB3" s="74"/>
      <c r="AC3" s="74"/>
      <c r="AD3" s="75"/>
      <c r="AE3" s="70" t="s">
        <v>77</v>
      </c>
      <c r="AF3" s="62" t="s">
        <v>96</v>
      </c>
      <c r="AG3" s="79" t="s">
        <v>56</v>
      </c>
      <c r="AH3" s="80"/>
      <c r="AI3" s="81"/>
      <c r="AJ3" s="62" t="s">
        <v>101</v>
      </c>
      <c r="AK3" s="62"/>
      <c r="AL3" s="62"/>
    </row>
    <row r="4" spans="1:44" ht="36" customHeight="1">
      <c r="A4" s="62"/>
      <c r="B4" s="65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4"/>
      <c r="Q4" s="63"/>
      <c r="R4" s="62"/>
      <c r="S4" s="62"/>
      <c r="T4" s="62"/>
      <c r="U4" s="76"/>
      <c r="V4" s="77"/>
      <c r="W4" s="77"/>
      <c r="X4" s="77"/>
      <c r="Y4" s="77"/>
      <c r="Z4" s="77"/>
      <c r="AA4" s="77"/>
      <c r="AB4" s="77"/>
      <c r="AC4" s="77"/>
      <c r="AD4" s="78"/>
      <c r="AE4" s="71"/>
      <c r="AF4" s="62"/>
      <c r="AG4" s="69" t="s">
        <v>98</v>
      </c>
      <c r="AH4" s="69"/>
      <c r="AI4" s="69" t="s">
        <v>100</v>
      </c>
      <c r="AJ4" s="62" t="s">
        <v>102</v>
      </c>
      <c r="AK4" s="62" t="s">
        <v>103</v>
      </c>
      <c r="AL4" s="62"/>
    </row>
    <row r="5" spans="1:44" ht="90" customHeight="1">
      <c r="A5" s="62"/>
      <c r="B5" s="65"/>
      <c r="C5" s="65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4"/>
      <c r="Q5" s="63"/>
      <c r="R5" s="62"/>
      <c r="S5" s="62"/>
      <c r="T5" s="62"/>
      <c r="U5" s="62" t="s">
        <v>69</v>
      </c>
      <c r="V5" s="62" t="s">
        <v>70</v>
      </c>
      <c r="W5" s="62" t="s">
        <v>75</v>
      </c>
      <c r="X5" s="62" t="s">
        <v>76</v>
      </c>
      <c r="Y5" s="62" t="s">
        <v>78</v>
      </c>
      <c r="Z5" s="62" t="s">
        <v>80</v>
      </c>
      <c r="AA5" s="62" t="s">
        <v>81</v>
      </c>
      <c r="AB5" s="62" t="s">
        <v>83</v>
      </c>
      <c r="AC5" s="62" t="s">
        <v>84</v>
      </c>
      <c r="AD5" s="62" t="s">
        <v>95</v>
      </c>
      <c r="AE5" s="71"/>
      <c r="AF5" s="62"/>
      <c r="AG5" s="69" t="s">
        <v>57</v>
      </c>
      <c r="AH5" s="69" t="s">
        <v>99</v>
      </c>
      <c r="AI5" s="69"/>
      <c r="AJ5" s="62"/>
      <c r="AK5" s="62" t="s">
        <v>105</v>
      </c>
      <c r="AL5" s="62" t="s">
        <v>104</v>
      </c>
    </row>
    <row r="6" spans="1:44" ht="45.75" customHeight="1">
      <c r="A6" s="62"/>
      <c r="B6" s="42" t="s">
        <v>48</v>
      </c>
      <c r="C6" s="42" t="s">
        <v>16</v>
      </c>
      <c r="D6" s="47" t="s">
        <v>58</v>
      </c>
      <c r="E6" s="47" t="s">
        <v>59</v>
      </c>
      <c r="F6" s="47" t="s">
        <v>60</v>
      </c>
      <c r="G6" s="47" t="s">
        <v>16</v>
      </c>
      <c r="H6" s="47" t="s">
        <v>58</v>
      </c>
      <c r="I6" s="47" t="s">
        <v>59</v>
      </c>
      <c r="J6" s="47" t="s">
        <v>60</v>
      </c>
      <c r="K6" s="47" t="s">
        <v>16</v>
      </c>
      <c r="L6" s="47" t="s">
        <v>58</v>
      </c>
      <c r="M6" s="47" t="s">
        <v>59</v>
      </c>
      <c r="N6" s="47" t="s">
        <v>60</v>
      </c>
      <c r="O6" s="47" t="s">
        <v>16</v>
      </c>
      <c r="P6" s="64"/>
      <c r="Q6" s="63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72"/>
      <c r="AF6" s="62"/>
      <c r="AG6" s="69"/>
      <c r="AH6" s="69"/>
      <c r="AI6" s="69"/>
      <c r="AJ6" s="62"/>
      <c r="AK6" s="62"/>
      <c r="AL6" s="62"/>
    </row>
    <row r="7" spans="1:44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61</v>
      </c>
      <c r="G7" s="13">
        <v>7</v>
      </c>
      <c r="H7" s="13">
        <v>8</v>
      </c>
      <c r="I7" s="13">
        <v>9</v>
      </c>
      <c r="J7" s="13" t="s">
        <v>62</v>
      </c>
      <c r="K7" s="13">
        <v>11</v>
      </c>
      <c r="L7" s="13">
        <v>12</v>
      </c>
      <c r="M7" s="13">
        <v>13</v>
      </c>
      <c r="N7" s="13" t="s">
        <v>63</v>
      </c>
      <c r="O7" s="13">
        <v>15</v>
      </c>
      <c r="P7" s="13">
        <v>16</v>
      </c>
      <c r="Q7" s="13">
        <v>17</v>
      </c>
      <c r="R7" s="13" t="s">
        <v>94</v>
      </c>
      <c r="S7" s="13" t="s">
        <v>64</v>
      </c>
      <c r="T7" s="13" t="s">
        <v>65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58" t="s">
        <v>97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>
        <v>38</v>
      </c>
      <c r="AM7" s="1"/>
      <c r="AN7" s="1"/>
      <c r="AO7" s="1"/>
      <c r="AP7" s="1"/>
      <c r="AQ7" s="1"/>
      <c r="AR7" s="1"/>
    </row>
    <row r="8" spans="1:44" s="3" customFormat="1" ht="49.5" customHeight="1">
      <c r="A8" s="20" t="s">
        <v>49</v>
      </c>
      <c r="B8" s="9"/>
      <c r="C8" s="9"/>
      <c r="D8" s="18">
        <f>SUM(D9:D18)</f>
        <v>1173038.6999999997</v>
      </c>
      <c r="E8" s="18">
        <f>SUM(E9:E18)</f>
        <v>1135758.5000000002</v>
      </c>
      <c r="F8" s="48">
        <f>IF(E8/D8&gt;1.2,IF((E8/D8-1.2)*0.1+1.2&gt;1.3,1.3,(E8/D8-1.2)*0.1+1.2),E8/D8)</f>
        <v>0.96821912184141967</v>
      </c>
      <c r="G8" s="9"/>
      <c r="H8" s="44">
        <f>SUM(H9:H18)</f>
        <v>15951</v>
      </c>
      <c r="I8" s="44">
        <f>SUM(I9:I18)</f>
        <v>17492</v>
      </c>
      <c r="J8" s="48">
        <f>IF(I8/H8&gt;1.2,IF((I8/H8-1.2)*0.1+1.2&gt;1.3,1.3,(I8/H8-1.2)*0.1+1.2),I8/H8)</f>
        <v>1.0966083631120307</v>
      </c>
      <c r="K8" s="9"/>
      <c r="L8" s="18">
        <f>SUM(L9:L18)</f>
        <v>2124.6999999999998</v>
      </c>
      <c r="M8" s="18">
        <f>SUM(M9:M18)</f>
        <v>1266.3</v>
      </c>
      <c r="N8" s="48">
        <f>IF(L8/M8&gt;1.2,IF((L8/M8-1.2)*0.1+1.2&gt;1.3,1.3,(L8/M8-1.2)*0.1+1.2),L8/M8)</f>
        <v>1.2477880439074469</v>
      </c>
      <c r="O8" s="9"/>
      <c r="P8" s="10"/>
      <c r="Q8" s="44">
        <f>SUM(Q9:Q18)</f>
        <v>2137268</v>
      </c>
      <c r="R8" s="18">
        <f>SUM(R9:R18)</f>
        <v>1942970.9000000001</v>
      </c>
      <c r="S8" s="18">
        <f>SUM(S9:S18)</f>
        <v>2099993.3000000003</v>
      </c>
      <c r="T8" s="18">
        <f>SUM(T9:T18)</f>
        <v>157022.40000000002</v>
      </c>
      <c r="U8" s="18">
        <f t="shared" ref="U8" si="0">SUM(U9:U18)</f>
        <v>168578.69999999998</v>
      </c>
      <c r="V8" s="18">
        <f>SUM(V9:V18)</f>
        <v>168578.4</v>
      </c>
      <c r="W8" s="18">
        <f t="shared" ref="W8:AE8" si="1">SUM(W9:W18)</f>
        <v>189444.1</v>
      </c>
      <c r="X8" s="18">
        <f t="shared" si="1"/>
        <v>225562.59999999998</v>
      </c>
      <c r="Y8" s="18">
        <f t="shared" si="1"/>
        <v>271517</v>
      </c>
      <c r="Z8" s="18">
        <f t="shared" si="1"/>
        <v>182920.2</v>
      </c>
      <c r="AA8" s="18">
        <f t="shared" si="1"/>
        <v>234482.60000000003</v>
      </c>
      <c r="AB8" s="18">
        <f t="shared" si="1"/>
        <v>206442.80000000002</v>
      </c>
      <c r="AC8" s="18">
        <f t="shared" si="1"/>
        <v>0</v>
      </c>
      <c r="AD8" s="18">
        <f t="shared" si="1"/>
        <v>209578.2</v>
      </c>
      <c r="AE8" s="18">
        <f t="shared" si="1"/>
        <v>4018.1</v>
      </c>
      <c r="AF8" s="18">
        <f>SUM(AF9:AF18)</f>
        <v>238870.60000000003</v>
      </c>
      <c r="AG8" s="18"/>
      <c r="AH8" s="18"/>
      <c r="AI8" s="18"/>
      <c r="AJ8" s="18">
        <f t="shared" ref="AJ8:AL8" si="2">SUM(AJ9:AJ18)</f>
        <v>228711.40000000002</v>
      </c>
      <c r="AK8" s="18">
        <f t="shared" si="2"/>
        <v>204390.90000000005</v>
      </c>
      <c r="AL8" s="18">
        <f t="shared" si="2"/>
        <v>24320.500000000004</v>
      </c>
      <c r="AM8" s="1"/>
      <c r="AN8" s="1"/>
      <c r="AO8" s="1"/>
      <c r="AP8" s="1"/>
      <c r="AQ8" s="1"/>
      <c r="AR8" s="1"/>
    </row>
    <row r="9" spans="1:44" s="2" customFormat="1" ht="16.5" customHeight="1">
      <c r="A9" s="5" t="s">
        <v>5</v>
      </c>
      <c r="B9" s="4">
        <v>1</v>
      </c>
      <c r="C9" s="4">
        <v>15</v>
      </c>
      <c r="D9" s="49">
        <v>630082</v>
      </c>
      <c r="E9" s="49">
        <v>602208.20000000007</v>
      </c>
      <c r="F9" s="50">
        <f>IF(G9=0,0,IF(D9=0,1,IF(E9&lt;0,0,IF(E9/D9&gt;1.2,IF((E9/D9-1.2)*0.1+1.2&gt;1.3,1.3,(E9/D9-1.2)*0.1+1.2),E9/D9))))</f>
        <v>0.95576163102580314</v>
      </c>
      <c r="G9" s="4">
        <v>15</v>
      </c>
      <c r="H9" s="45">
        <v>4558</v>
      </c>
      <c r="I9" s="45">
        <v>4176</v>
      </c>
      <c r="J9" s="50">
        <f>IF(K9=0,0,IF(H9=0,1,IF(I9&lt;0,0,IF(I9/H9&gt;1.2,IF((I9/H9-1.2)*0.1+1.2&gt;1.3,1.3,(I9/H9-1.2)*0.1+1.2),I9/H9))))</f>
        <v>0.91619131197893811</v>
      </c>
      <c r="K9" s="4">
        <v>20</v>
      </c>
      <c r="L9" s="49">
        <v>1074.2</v>
      </c>
      <c r="M9" s="49">
        <v>483.2</v>
      </c>
      <c r="N9" s="50">
        <f>IF(O9=0,0,IF(M9=0,1.3,IF(M9&lt;0,0,IF(L9/M9&gt;1.2,IF((L9/M9-1.2)*0.1+1.2&gt;1.3,1.3,(L9/M9-1.2)*0.1+1.2),L9/M9))))</f>
        <v>1.3</v>
      </c>
      <c r="O9" s="4">
        <v>15</v>
      </c>
      <c r="P9" s="24">
        <f>(B9*C9+F9*G9+J9*K9+N9*O9)/(C9+G9+K9+O9)</f>
        <v>1.0332346262302432</v>
      </c>
      <c r="Q9" s="45">
        <v>485002</v>
      </c>
      <c r="R9" s="19">
        <f>ROUND(Q9/11*10,1)</f>
        <v>440910.9</v>
      </c>
      <c r="S9" s="19">
        <f>ROUND(P9*R9,1)</f>
        <v>455564.4</v>
      </c>
      <c r="T9" s="19">
        <f>S9-R9</f>
        <v>14653.5</v>
      </c>
      <c r="U9" s="19">
        <v>32409.3</v>
      </c>
      <c r="V9" s="19">
        <v>32409.200000000001</v>
      </c>
      <c r="W9" s="19">
        <v>41734.800000000003</v>
      </c>
      <c r="X9" s="19">
        <v>17905.599999999999</v>
      </c>
      <c r="Y9" s="19">
        <v>87190.8</v>
      </c>
      <c r="Z9" s="19">
        <v>38351.599999999999</v>
      </c>
      <c r="AA9" s="19">
        <v>76614</v>
      </c>
      <c r="AB9" s="19">
        <v>46659.3</v>
      </c>
      <c r="AC9" s="19"/>
      <c r="AD9" s="19">
        <v>46764.5</v>
      </c>
      <c r="AE9" s="19"/>
      <c r="AF9" s="19">
        <f>ROUND(S9-SUM(U9:AE9),1)</f>
        <v>35525.300000000003</v>
      </c>
      <c r="AG9" s="40"/>
      <c r="AH9" s="40"/>
      <c r="AI9" s="41"/>
      <c r="AJ9" s="19">
        <f>IF(OR(AG9="+",AH9="+",AI9="+"),0,IF(AF9&gt;0,AF9,0))</f>
        <v>35525.300000000003</v>
      </c>
      <c r="AK9" s="19">
        <f>ROUND(IF((Q9-SUM(U9:AD9)-AF9)&gt;0,AJ9,Q9-SUM(U9:AD9)),1)</f>
        <v>35525.300000000003</v>
      </c>
      <c r="AL9" s="19">
        <f>AJ9-AK9</f>
        <v>0</v>
      </c>
      <c r="AM9" s="1"/>
      <c r="AN9" s="1"/>
      <c r="AO9" s="1"/>
      <c r="AP9" s="1"/>
      <c r="AQ9" s="1"/>
      <c r="AR9" s="1"/>
    </row>
    <row r="10" spans="1:44" s="2" customFormat="1" ht="17.100000000000001" customHeight="1">
      <c r="A10" s="5" t="s">
        <v>6</v>
      </c>
      <c r="B10" s="4">
        <v>1</v>
      </c>
      <c r="C10" s="4">
        <v>15</v>
      </c>
      <c r="D10" s="49">
        <v>270620.2</v>
      </c>
      <c r="E10" s="49">
        <v>268015</v>
      </c>
      <c r="F10" s="50">
        <f t="shared" ref="F10:F45" si="3">IF(G10=0,0,IF(D10=0,1,IF(E10&lt;0,0,IF(E10/D10&gt;1.2,IF((E10/D10-1.2)*0.1+1.2&gt;1.3,1.3,(E10/D10-1.2)*0.1+1.2),E10/D10))))</f>
        <v>0.99037322417173579</v>
      </c>
      <c r="G10" s="4">
        <v>15</v>
      </c>
      <c r="H10" s="45">
        <v>1367</v>
      </c>
      <c r="I10" s="45">
        <v>1655</v>
      </c>
      <c r="J10" s="50">
        <f t="shared" ref="J10:J46" si="4">IF(K10=0,0,IF(H10=0,1,IF(I10&lt;0,0,IF(I10/H10&gt;1.2,IF((I10/H10-1.2)*0.1+1.2&gt;1.3,1.3,(I10/H10-1.2)*0.1+1.2),I10/H10))))</f>
        <v>1.2010680321872713</v>
      </c>
      <c r="K10" s="4">
        <v>20</v>
      </c>
      <c r="L10" s="49">
        <v>142.30000000000001</v>
      </c>
      <c r="M10" s="49">
        <v>56.4</v>
      </c>
      <c r="N10" s="50">
        <f t="shared" ref="N10:N45" si="5">IF(O10=0,0,IF(M10=0,1.3,IF(M10&lt;0,0,IF(L10/M10&gt;1.2,IF((L10/M10-1.2)*0.1+1.2&gt;1.3,1.3,(L10/M10-1.2)*0.1+1.2),L10/M10))))</f>
        <v>1.3</v>
      </c>
      <c r="O10" s="4">
        <v>15</v>
      </c>
      <c r="P10" s="24">
        <f t="shared" ref="P10:P46" si="6">(B10*C10+F10*G10+J10*K10+N10*O10)/(C10+G10+K10+O10)</f>
        <v>1.1288762924049458</v>
      </c>
      <c r="Q10" s="45">
        <v>877857</v>
      </c>
      <c r="R10" s="19">
        <f t="shared" ref="R10:R45" si="7">ROUND(Q10/11*10,1)</f>
        <v>798051.8</v>
      </c>
      <c r="S10" s="19">
        <f t="shared" ref="S10:S46" si="8">ROUND(P10*R10,1)</f>
        <v>900901.8</v>
      </c>
      <c r="T10" s="19">
        <f t="shared" ref="T10:T18" si="9">S10-R10</f>
        <v>102850</v>
      </c>
      <c r="U10" s="19">
        <v>66514.3</v>
      </c>
      <c r="V10" s="19">
        <v>66514.2</v>
      </c>
      <c r="W10" s="19">
        <v>86381.1</v>
      </c>
      <c r="X10" s="19">
        <v>129312.4</v>
      </c>
      <c r="Y10" s="19">
        <v>104054</v>
      </c>
      <c r="Z10" s="19">
        <v>79768.5</v>
      </c>
      <c r="AA10" s="19">
        <v>89191</v>
      </c>
      <c r="AB10" s="19">
        <v>88819.3</v>
      </c>
      <c r="AC10" s="19"/>
      <c r="AD10" s="19">
        <v>88661.3</v>
      </c>
      <c r="AE10" s="19"/>
      <c r="AF10" s="19">
        <f t="shared" ref="AF10:AF46" si="10">ROUND(S10-SUM(U10:AE10),1)</f>
        <v>101685.7</v>
      </c>
      <c r="AG10" s="40"/>
      <c r="AH10" s="40"/>
      <c r="AI10" s="41"/>
      <c r="AJ10" s="19">
        <f t="shared" ref="AJ10:AJ46" si="11">IF(OR(AG10="+",AH10="+",AI10="+"),0,IF(AF10&gt;0,AF10,0))</f>
        <v>101685.7</v>
      </c>
      <c r="AK10" s="19">
        <f t="shared" ref="AK10:AK46" si="12">ROUND(IF((Q10-SUM(U10:AD10)-AF10)&gt;0,AJ10,Q10-SUM(U10:AD10)),1)</f>
        <v>78640.899999999994</v>
      </c>
      <c r="AL10" s="19">
        <f t="shared" ref="AL10:AL46" si="13">AJ10-AK10</f>
        <v>23044.800000000003</v>
      </c>
      <c r="AM10" s="1"/>
      <c r="AN10" s="1"/>
      <c r="AO10" s="1"/>
      <c r="AP10" s="1"/>
      <c r="AQ10" s="1"/>
      <c r="AR10" s="1"/>
    </row>
    <row r="11" spans="1:44" s="2" customFormat="1" ht="17.100000000000001" customHeight="1">
      <c r="A11" s="5" t="s">
        <v>7</v>
      </c>
      <c r="B11" s="4">
        <v>1</v>
      </c>
      <c r="C11" s="4">
        <v>15</v>
      </c>
      <c r="D11" s="49">
        <v>85065.600000000006</v>
      </c>
      <c r="E11" s="49">
        <v>83647.8</v>
      </c>
      <c r="F11" s="50">
        <f t="shared" si="3"/>
        <v>0.98333286310800128</v>
      </c>
      <c r="G11" s="4">
        <v>15</v>
      </c>
      <c r="H11" s="45">
        <v>1367</v>
      </c>
      <c r="I11" s="45">
        <v>1626</v>
      </c>
      <c r="J11" s="50">
        <f t="shared" si="4"/>
        <v>1.1894659839063644</v>
      </c>
      <c r="K11" s="4">
        <v>20</v>
      </c>
      <c r="L11" s="49">
        <v>175</v>
      </c>
      <c r="M11" s="49">
        <v>174.4</v>
      </c>
      <c r="N11" s="50">
        <f t="shared" si="5"/>
        <v>1.003440366972477</v>
      </c>
      <c r="O11" s="4">
        <v>15</v>
      </c>
      <c r="P11" s="24">
        <f t="shared" si="6"/>
        <v>1.0552448942974533</v>
      </c>
      <c r="Q11" s="45">
        <v>200148</v>
      </c>
      <c r="R11" s="19">
        <f t="shared" si="7"/>
        <v>181952.7</v>
      </c>
      <c r="S11" s="19">
        <f t="shared" si="8"/>
        <v>192004.7</v>
      </c>
      <c r="T11" s="19">
        <f t="shared" si="9"/>
        <v>10052</v>
      </c>
      <c r="U11" s="19">
        <v>18195.3</v>
      </c>
      <c r="V11" s="19">
        <v>18195.2</v>
      </c>
      <c r="W11" s="19">
        <v>23329</v>
      </c>
      <c r="X11" s="19">
        <v>22769.4</v>
      </c>
      <c r="Y11" s="19">
        <v>20622.2</v>
      </c>
      <c r="Z11" s="19">
        <v>12084.3</v>
      </c>
      <c r="AA11" s="19">
        <v>19083.2</v>
      </c>
      <c r="AB11" s="19">
        <v>19182.7</v>
      </c>
      <c r="AC11" s="19"/>
      <c r="AD11" s="19">
        <v>19998.900000000001</v>
      </c>
      <c r="AE11" s="19"/>
      <c r="AF11" s="19">
        <f t="shared" si="10"/>
        <v>18544.5</v>
      </c>
      <c r="AG11" s="40"/>
      <c r="AH11" s="40"/>
      <c r="AI11" s="41"/>
      <c r="AJ11" s="19">
        <f t="shared" si="11"/>
        <v>18544.5</v>
      </c>
      <c r="AK11" s="19">
        <f t="shared" si="12"/>
        <v>18544.5</v>
      </c>
      <c r="AL11" s="19">
        <f t="shared" si="13"/>
        <v>0</v>
      </c>
      <c r="AM11" s="1"/>
      <c r="AN11" s="1"/>
      <c r="AO11" s="1"/>
      <c r="AP11" s="1"/>
      <c r="AQ11" s="1"/>
      <c r="AR11" s="1"/>
    </row>
    <row r="12" spans="1:44" s="2" customFormat="1" ht="17.100000000000001" customHeight="1">
      <c r="A12" s="5" t="s">
        <v>8</v>
      </c>
      <c r="B12" s="4">
        <v>1</v>
      </c>
      <c r="C12" s="4">
        <v>15</v>
      </c>
      <c r="D12" s="49">
        <v>53400</v>
      </c>
      <c r="E12" s="49">
        <v>52289</v>
      </c>
      <c r="F12" s="50">
        <f t="shared" si="3"/>
        <v>0.9791947565543071</v>
      </c>
      <c r="G12" s="4">
        <v>15</v>
      </c>
      <c r="H12" s="45">
        <v>1367</v>
      </c>
      <c r="I12" s="45">
        <v>1877</v>
      </c>
      <c r="J12" s="50">
        <f t="shared" si="4"/>
        <v>1.2173079736649597</v>
      </c>
      <c r="K12" s="4">
        <v>20</v>
      </c>
      <c r="L12" s="49">
        <v>84.6</v>
      </c>
      <c r="M12" s="49">
        <v>72.599999999999994</v>
      </c>
      <c r="N12" s="50">
        <f t="shared" si="5"/>
        <v>1.1652892561983472</v>
      </c>
      <c r="O12" s="4">
        <v>15</v>
      </c>
      <c r="P12" s="24">
        <f t="shared" si="6"/>
        <v>1.1002064563782925</v>
      </c>
      <c r="Q12" s="45">
        <v>86272</v>
      </c>
      <c r="R12" s="19">
        <f t="shared" si="7"/>
        <v>78429.100000000006</v>
      </c>
      <c r="S12" s="19">
        <f t="shared" si="8"/>
        <v>86288.2</v>
      </c>
      <c r="T12" s="19">
        <f t="shared" si="9"/>
        <v>7859.0999999999913</v>
      </c>
      <c r="U12" s="19">
        <v>7388.4</v>
      </c>
      <c r="V12" s="19">
        <v>7388.3</v>
      </c>
      <c r="W12" s="19">
        <v>7775.3</v>
      </c>
      <c r="X12" s="19">
        <v>9815.1</v>
      </c>
      <c r="Y12" s="19">
        <v>10580.7</v>
      </c>
      <c r="Z12" s="19">
        <v>7729.8</v>
      </c>
      <c r="AA12" s="19">
        <v>8124</v>
      </c>
      <c r="AB12" s="19">
        <v>8400.2000000000007</v>
      </c>
      <c r="AC12" s="19"/>
      <c r="AD12" s="19">
        <v>8927.2000000000007</v>
      </c>
      <c r="AE12" s="19"/>
      <c r="AF12" s="19">
        <f>ROUND(S12-SUM(U12:AE12),1)</f>
        <v>10159.200000000001</v>
      </c>
      <c r="AG12" s="40"/>
      <c r="AH12" s="40"/>
      <c r="AI12" s="41" t="s">
        <v>51</v>
      </c>
      <c r="AJ12" s="19">
        <f t="shared" si="11"/>
        <v>0</v>
      </c>
      <c r="AK12" s="19">
        <v>0</v>
      </c>
      <c r="AL12" s="19">
        <f t="shared" si="13"/>
        <v>0</v>
      </c>
      <c r="AM12" s="1"/>
      <c r="AN12" s="1"/>
      <c r="AO12" s="1"/>
      <c r="AP12" s="1"/>
      <c r="AQ12" s="1"/>
      <c r="AR12" s="1"/>
    </row>
    <row r="13" spans="1:44" s="2" customFormat="1" ht="17.100000000000001" customHeight="1">
      <c r="A13" s="5" t="s">
        <v>9</v>
      </c>
      <c r="B13" s="4">
        <v>1</v>
      </c>
      <c r="C13" s="4">
        <v>15</v>
      </c>
      <c r="D13" s="49">
        <v>27378.6</v>
      </c>
      <c r="E13" s="49">
        <v>26389.200000000001</v>
      </c>
      <c r="F13" s="50">
        <f t="shared" si="3"/>
        <v>0.96386228660340567</v>
      </c>
      <c r="G13" s="4">
        <v>15</v>
      </c>
      <c r="H13" s="45">
        <v>1367</v>
      </c>
      <c r="I13" s="45">
        <v>1334</v>
      </c>
      <c r="J13" s="50">
        <f t="shared" si="4"/>
        <v>0.97585954645208484</v>
      </c>
      <c r="K13" s="4">
        <v>20</v>
      </c>
      <c r="L13" s="49">
        <v>11.9</v>
      </c>
      <c r="M13" s="49">
        <v>11.9</v>
      </c>
      <c r="N13" s="50">
        <f t="shared" si="5"/>
        <v>1</v>
      </c>
      <c r="O13" s="4">
        <v>15</v>
      </c>
      <c r="P13" s="24">
        <f t="shared" si="6"/>
        <v>0.98423269581681194</v>
      </c>
      <c r="Q13" s="45">
        <v>116380</v>
      </c>
      <c r="R13" s="19">
        <f t="shared" si="7"/>
        <v>105800</v>
      </c>
      <c r="S13" s="19">
        <f t="shared" si="8"/>
        <v>104131.8</v>
      </c>
      <c r="T13" s="19">
        <f t="shared" si="9"/>
        <v>-1668.1999999999971</v>
      </c>
      <c r="U13" s="19">
        <v>10580</v>
      </c>
      <c r="V13" s="19">
        <v>10580</v>
      </c>
      <c r="W13" s="19">
        <v>7830</v>
      </c>
      <c r="X13" s="19">
        <v>12667.9</v>
      </c>
      <c r="Y13" s="19">
        <v>11419</v>
      </c>
      <c r="Z13" s="19">
        <v>10991.2</v>
      </c>
      <c r="AA13" s="19">
        <v>10728</v>
      </c>
      <c r="AB13" s="19">
        <v>11259.2</v>
      </c>
      <c r="AC13" s="19"/>
      <c r="AD13" s="19">
        <v>11303.2</v>
      </c>
      <c r="AE13" s="19">
        <v>4018.1</v>
      </c>
      <c r="AF13" s="19">
        <f t="shared" si="10"/>
        <v>2755.2</v>
      </c>
      <c r="AG13" s="40"/>
      <c r="AH13" s="40"/>
      <c r="AI13" s="41"/>
      <c r="AJ13" s="19">
        <f t="shared" si="11"/>
        <v>2755.2</v>
      </c>
      <c r="AK13" s="19">
        <f t="shared" si="12"/>
        <v>2755.2</v>
      </c>
      <c r="AL13" s="19">
        <f t="shared" si="13"/>
        <v>0</v>
      </c>
      <c r="AM13" s="1"/>
      <c r="AN13" s="1"/>
      <c r="AO13" s="1"/>
      <c r="AP13" s="1"/>
      <c r="AQ13" s="1"/>
      <c r="AR13" s="1"/>
    </row>
    <row r="14" spans="1:44" s="2" customFormat="1" ht="17.100000000000001" customHeight="1">
      <c r="A14" s="5" t="s">
        <v>10</v>
      </c>
      <c r="B14" s="4">
        <v>1</v>
      </c>
      <c r="C14" s="4">
        <v>15</v>
      </c>
      <c r="D14" s="49">
        <v>26721</v>
      </c>
      <c r="E14" s="49">
        <v>25378.6</v>
      </c>
      <c r="F14" s="50">
        <f t="shared" si="3"/>
        <v>0.94976235919314389</v>
      </c>
      <c r="G14" s="4">
        <v>15</v>
      </c>
      <c r="H14" s="45">
        <v>1367</v>
      </c>
      <c r="I14" s="45">
        <v>1450</v>
      </c>
      <c r="J14" s="50">
        <f t="shared" si="4"/>
        <v>1.0607168983174835</v>
      </c>
      <c r="K14" s="4">
        <v>20</v>
      </c>
      <c r="L14" s="49">
        <v>70</v>
      </c>
      <c r="M14" s="49">
        <v>0</v>
      </c>
      <c r="N14" s="50">
        <f t="shared" si="5"/>
        <v>1.3</v>
      </c>
      <c r="O14" s="4">
        <v>15</v>
      </c>
      <c r="P14" s="24">
        <f t="shared" si="6"/>
        <v>1.0763195900653357</v>
      </c>
      <c r="Q14" s="45">
        <v>40170</v>
      </c>
      <c r="R14" s="19">
        <f t="shared" si="7"/>
        <v>36518.199999999997</v>
      </c>
      <c r="S14" s="19">
        <f t="shared" si="8"/>
        <v>39305.300000000003</v>
      </c>
      <c r="T14" s="19">
        <f t="shared" si="9"/>
        <v>2787.1000000000058</v>
      </c>
      <c r="U14" s="19">
        <v>3651.8</v>
      </c>
      <c r="V14" s="19">
        <v>3651.8</v>
      </c>
      <c r="W14" s="19">
        <v>3634.9</v>
      </c>
      <c r="X14" s="19">
        <v>1031.3</v>
      </c>
      <c r="Y14" s="19">
        <v>2992.5</v>
      </c>
      <c r="Z14" s="19">
        <v>1350.6</v>
      </c>
      <c r="AA14" s="19">
        <v>7634.7</v>
      </c>
      <c r="AB14" s="19">
        <v>3421</v>
      </c>
      <c r="AC14" s="19"/>
      <c r="AD14" s="19">
        <v>3490.5</v>
      </c>
      <c r="AE14" s="19"/>
      <c r="AF14" s="19">
        <f t="shared" si="10"/>
        <v>8446.2000000000007</v>
      </c>
      <c r="AG14" s="40"/>
      <c r="AH14" s="40"/>
      <c r="AI14" s="41"/>
      <c r="AJ14" s="19">
        <f t="shared" si="11"/>
        <v>8446.2000000000007</v>
      </c>
      <c r="AK14" s="19">
        <f t="shared" si="12"/>
        <v>8446.2000000000007</v>
      </c>
      <c r="AL14" s="19">
        <f t="shared" si="13"/>
        <v>0</v>
      </c>
      <c r="AM14" s="1"/>
      <c r="AN14" s="1"/>
      <c r="AO14" s="1"/>
      <c r="AP14" s="1"/>
      <c r="AQ14" s="1"/>
      <c r="AR14" s="1"/>
    </row>
    <row r="15" spans="1:44" s="2" customFormat="1" ht="16.5" customHeight="1">
      <c r="A15" s="5" t="s">
        <v>11</v>
      </c>
      <c r="B15" s="4">
        <v>1</v>
      </c>
      <c r="C15" s="4">
        <v>15</v>
      </c>
      <c r="D15" s="49">
        <v>26930.9</v>
      </c>
      <c r="E15" s="49">
        <v>25960.5</v>
      </c>
      <c r="F15" s="50">
        <f t="shared" si="3"/>
        <v>0.96396704157677604</v>
      </c>
      <c r="G15" s="4">
        <v>15</v>
      </c>
      <c r="H15" s="45">
        <v>1367</v>
      </c>
      <c r="I15" s="45">
        <v>1680</v>
      </c>
      <c r="J15" s="50">
        <f t="shared" si="4"/>
        <v>1.2028968544257497</v>
      </c>
      <c r="K15" s="4">
        <v>20</v>
      </c>
      <c r="L15" s="49">
        <v>354.9</v>
      </c>
      <c r="M15" s="49">
        <v>398.8</v>
      </c>
      <c r="N15" s="50">
        <f t="shared" si="5"/>
        <v>0.8899197592778334</v>
      </c>
      <c r="O15" s="4">
        <v>15</v>
      </c>
      <c r="P15" s="24">
        <f t="shared" si="6"/>
        <v>1.0287113707897559</v>
      </c>
      <c r="Q15" s="45">
        <v>91993</v>
      </c>
      <c r="R15" s="19">
        <f t="shared" si="7"/>
        <v>83630</v>
      </c>
      <c r="S15" s="19">
        <f t="shared" si="8"/>
        <v>86031.1</v>
      </c>
      <c r="T15" s="19">
        <f t="shared" si="9"/>
        <v>2401.1000000000058</v>
      </c>
      <c r="U15" s="19">
        <v>8363</v>
      </c>
      <c r="V15" s="19">
        <v>8363</v>
      </c>
      <c r="W15" s="19">
        <v>3952.5</v>
      </c>
      <c r="X15" s="19">
        <v>11128.3</v>
      </c>
      <c r="Y15" s="19">
        <v>7951.7</v>
      </c>
      <c r="Z15" s="19">
        <v>9012.7999999999993</v>
      </c>
      <c r="AA15" s="19">
        <v>5621</v>
      </c>
      <c r="AB15" s="19">
        <v>7770.3</v>
      </c>
      <c r="AC15" s="19"/>
      <c r="AD15" s="19">
        <v>8083.6</v>
      </c>
      <c r="AE15" s="19"/>
      <c r="AF15" s="19">
        <f t="shared" si="10"/>
        <v>15784.9</v>
      </c>
      <c r="AG15" s="40"/>
      <c r="AH15" s="40"/>
      <c r="AI15" s="41"/>
      <c r="AJ15" s="19">
        <f t="shared" si="11"/>
        <v>15784.9</v>
      </c>
      <c r="AK15" s="19">
        <f t="shared" si="12"/>
        <v>15784.9</v>
      </c>
      <c r="AL15" s="19">
        <f t="shared" si="13"/>
        <v>0</v>
      </c>
      <c r="AM15" s="1"/>
      <c r="AN15" s="1"/>
      <c r="AO15" s="1"/>
      <c r="AP15" s="1"/>
      <c r="AQ15" s="1"/>
      <c r="AR15" s="1"/>
    </row>
    <row r="16" spans="1:44" s="2" customFormat="1" ht="17.100000000000001" customHeight="1">
      <c r="A16" s="34" t="s">
        <v>12</v>
      </c>
      <c r="B16" s="4">
        <v>1</v>
      </c>
      <c r="C16" s="4">
        <v>15</v>
      </c>
      <c r="D16" s="49">
        <v>9180</v>
      </c>
      <c r="E16" s="49">
        <v>9124.2999999999993</v>
      </c>
      <c r="F16" s="50">
        <f t="shared" si="3"/>
        <v>0.99393246187363826</v>
      </c>
      <c r="G16" s="4">
        <v>15</v>
      </c>
      <c r="H16" s="45">
        <v>912</v>
      </c>
      <c r="I16" s="45">
        <v>1197</v>
      </c>
      <c r="J16" s="50">
        <f t="shared" si="4"/>
        <v>1.2112499999999999</v>
      </c>
      <c r="K16" s="4">
        <v>20</v>
      </c>
      <c r="L16" s="49">
        <v>71.8</v>
      </c>
      <c r="M16" s="49">
        <v>68.900000000000006</v>
      </c>
      <c r="N16" s="50">
        <f t="shared" si="5"/>
        <v>1.0420899854862118</v>
      </c>
      <c r="O16" s="4">
        <v>15</v>
      </c>
      <c r="P16" s="24">
        <f t="shared" si="6"/>
        <v>1.0733128724676577</v>
      </c>
      <c r="Q16" s="45">
        <v>72618</v>
      </c>
      <c r="R16" s="19">
        <f t="shared" si="7"/>
        <v>66016.399999999994</v>
      </c>
      <c r="S16" s="19">
        <f t="shared" si="8"/>
        <v>70856.3</v>
      </c>
      <c r="T16" s="19">
        <f t="shared" si="9"/>
        <v>4839.9000000000087</v>
      </c>
      <c r="U16" s="19">
        <v>6601.6</v>
      </c>
      <c r="V16" s="19">
        <v>6601.7</v>
      </c>
      <c r="W16" s="19">
        <v>6760.1</v>
      </c>
      <c r="X16" s="19">
        <v>8273.7000000000007</v>
      </c>
      <c r="Y16" s="19">
        <v>7059.4</v>
      </c>
      <c r="Z16" s="19">
        <v>6558.4</v>
      </c>
      <c r="AA16" s="19">
        <v>4121.8999999999996</v>
      </c>
      <c r="AB16" s="19">
        <v>6568</v>
      </c>
      <c r="AC16" s="19"/>
      <c r="AD16" s="19">
        <v>6907</v>
      </c>
      <c r="AE16" s="19"/>
      <c r="AF16" s="19">
        <f t="shared" si="10"/>
        <v>11404.5</v>
      </c>
      <c r="AG16" s="40"/>
      <c r="AH16" s="40"/>
      <c r="AI16" s="41"/>
      <c r="AJ16" s="19">
        <f t="shared" si="11"/>
        <v>11404.5</v>
      </c>
      <c r="AK16" s="19">
        <f t="shared" si="12"/>
        <v>11404.5</v>
      </c>
      <c r="AL16" s="19">
        <f t="shared" si="13"/>
        <v>0</v>
      </c>
      <c r="AM16" s="1"/>
      <c r="AN16" s="1"/>
      <c r="AO16" s="1"/>
      <c r="AP16" s="1"/>
      <c r="AQ16" s="1"/>
      <c r="AR16" s="1"/>
    </row>
    <row r="17" spans="1:44" s="2" customFormat="1" ht="17.100000000000001" customHeight="1">
      <c r="A17" s="5" t="s">
        <v>13</v>
      </c>
      <c r="B17" s="4">
        <v>1</v>
      </c>
      <c r="C17" s="4">
        <v>15</v>
      </c>
      <c r="D17" s="49">
        <v>30748</v>
      </c>
      <c r="E17" s="49">
        <v>30158.1</v>
      </c>
      <c r="F17" s="50">
        <f t="shared" si="3"/>
        <v>0.98081501235852731</v>
      </c>
      <c r="G17" s="4">
        <v>15</v>
      </c>
      <c r="H17" s="45">
        <v>1367</v>
      </c>
      <c r="I17" s="45">
        <v>1384</v>
      </c>
      <c r="J17" s="50">
        <f t="shared" si="4"/>
        <v>1.0124359912216532</v>
      </c>
      <c r="K17" s="4">
        <v>20</v>
      </c>
      <c r="L17" s="49">
        <v>70</v>
      </c>
      <c r="M17" s="49">
        <v>0.1</v>
      </c>
      <c r="N17" s="50">
        <f t="shared" si="5"/>
        <v>1.3</v>
      </c>
      <c r="O17" s="4">
        <v>15</v>
      </c>
      <c r="P17" s="24">
        <f t="shared" si="6"/>
        <v>1.0686299232278611</v>
      </c>
      <c r="Q17" s="45">
        <v>111999</v>
      </c>
      <c r="R17" s="19">
        <f t="shared" si="7"/>
        <v>101817.3</v>
      </c>
      <c r="S17" s="19">
        <f t="shared" si="8"/>
        <v>108805</v>
      </c>
      <c r="T17" s="19">
        <f t="shared" si="9"/>
        <v>6987.6999999999971</v>
      </c>
      <c r="U17" s="19">
        <v>9890.5</v>
      </c>
      <c r="V17" s="19">
        <v>9890.6</v>
      </c>
      <c r="W17" s="19">
        <v>1962.3</v>
      </c>
      <c r="X17" s="19">
        <v>12658.9</v>
      </c>
      <c r="Y17" s="19">
        <v>8600.5</v>
      </c>
      <c r="Z17" s="19">
        <v>11509.4</v>
      </c>
      <c r="AA17" s="19">
        <v>7161.7</v>
      </c>
      <c r="AB17" s="19">
        <v>8810.5</v>
      </c>
      <c r="AC17" s="19"/>
      <c r="AD17" s="19">
        <v>9543.9</v>
      </c>
      <c r="AE17" s="19"/>
      <c r="AF17" s="19">
        <f t="shared" si="10"/>
        <v>28776.7</v>
      </c>
      <c r="AG17" s="40"/>
      <c r="AH17" s="40"/>
      <c r="AI17" s="41"/>
      <c r="AJ17" s="19">
        <f t="shared" si="11"/>
        <v>28776.7</v>
      </c>
      <c r="AK17" s="19">
        <f t="shared" si="12"/>
        <v>28776.7</v>
      </c>
      <c r="AL17" s="19">
        <f t="shared" si="13"/>
        <v>0</v>
      </c>
      <c r="AM17" s="1"/>
      <c r="AN17" s="1"/>
      <c r="AO17" s="1"/>
      <c r="AP17" s="1"/>
      <c r="AQ17" s="1"/>
      <c r="AR17" s="1"/>
    </row>
    <row r="18" spans="1:44" s="2" customFormat="1" ht="17.100000000000001" customHeight="1">
      <c r="A18" s="5" t="s">
        <v>14</v>
      </c>
      <c r="B18" s="4">
        <v>1</v>
      </c>
      <c r="C18" s="4">
        <v>15</v>
      </c>
      <c r="D18" s="49">
        <v>12912.4</v>
      </c>
      <c r="E18" s="49">
        <v>12587.800000000001</v>
      </c>
      <c r="F18" s="50">
        <f t="shared" si="3"/>
        <v>0.97486137356339653</v>
      </c>
      <c r="G18" s="4">
        <v>15</v>
      </c>
      <c r="H18" s="45">
        <v>912</v>
      </c>
      <c r="I18" s="45">
        <v>1113</v>
      </c>
      <c r="J18" s="50">
        <f t="shared" si="4"/>
        <v>1.2020394736842106</v>
      </c>
      <c r="K18" s="4">
        <v>20</v>
      </c>
      <c r="L18" s="49">
        <v>70</v>
      </c>
      <c r="M18" s="49">
        <v>0</v>
      </c>
      <c r="N18" s="50">
        <f t="shared" si="5"/>
        <v>1.3</v>
      </c>
      <c r="O18" s="4">
        <v>15</v>
      </c>
      <c r="P18" s="24">
        <f t="shared" si="6"/>
        <v>1.1255955396482333</v>
      </c>
      <c r="Q18" s="45">
        <v>54829</v>
      </c>
      <c r="R18" s="19">
        <f t="shared" si="7"/>
        <v>49844.5</v>
      </c>
      <c r="S18" s="19">
        <f t="shared" si="8"/>
        <v>56104.7</v>
      </c>
      <c r="T18" s="19">
        <f t="shared" si="9"/>
        <v>6260.1999999999971</v>
      </c>
      <c r="U18" s="19">
        <v>4984.5</v>
      </c>
      <c r="V18" s="19">
        <v>4984.3999999999996</v>
      </c>
      <c r="W18" s="19">
        <v>6084.1</v>
      </c>
      <c r="X18" s="19">
        <v>0</v>
      </c>
      <c r="Y18" s="19">
        <v>11046.2</v>
      </c>
      <c r="Z18" s="19">
        <v>5563.6</v>
      </c>
      <c r="AA18" s="19">
        <v>6203.1</v>
      </c>
      <c r="AB18" s="19">
        <v>5552.3</v>
      </c>
      <c r="AC18" s="19"/>
      <c r="AD18" s="19">
        <v>5898.1</v>
      </c>
      <c r="AE18" s="19"/>
      <c r="AF18" s="19">
        <f t="shared" si="10"/>
        <v>5788.4</v>
      </c>
      <c r="AG18" s="40"/>
      <c r="AH18" s="40"/>
      <c r="AI18" s="41"/>
      <c r="AJ18" s="19">
        <f>IF(OR(AG18="+",AH18="+",AI18="+"),0,IF(AF18&gt;0,AF18,0))</f>
        <v>5788.4</v>
      </c>
      <c r="AK18" s="19">
        <f t="shared" si="12"/>
        <v>4512.7</v>
      </c>
      <c r="AL18" s="19">
        <f t="shared" si="13"/>
        <v>1275.6999999999998</v>
      </c>
      <c r="AM18" s="1"/>
      <c r="AN18" s="1"/>
      <c r="AO18" s="1"/>
      <c r="AP18" s="1"/>
      <c r="AQ18" s="1"/>
      <c r="AR18" s="1"/>
    </row>
    <row r="19" spans="1:44" s="2" customFormat="1" ht="17.100000000000001" customHeight="1">
      <c r="A19" s="7" t="s">
        <v>17</v>
      </c>
      <c r="B19" s="9"/>
      <c r="C19" s="9"/>
      <c r="D19" s="18">
        <f>SUM(D20:D46)</f>
        <v>229922.19999999998</v>
      </c>
      <c r="E19" s="18">
        <f>SUM(E20:E46)</f>
        <v>234658.08100000001</v>
      </c>
      <c r="F19" s="48">
        <f>IF(E19/D19&gt;1.2,IF((E19/D19-1.2)*0.1+1.2&gt;1.3,1.3,(E19/D19-1.2)*0.1+1.2),E19/D19)</f>
        <v>1.0205977543708264</v>
      </c>
      <c r="G19" s="9"/>
      <c r="H19" s="44">
        <f>SUM(H20:H46)</f>
        <v>11367</v>
      </c>
      <c r="I19" s="44">
        <f>SUM(I20:I46)</f>
        <v>12959</v>
      </c>
      <c r="J19" s="48">
        <f>IF(I19/H19&gt;1.2,IF((I19/H19-1.2)*0.1+1.2&gt;1.3,1.3,(I19/H19-1.2)*0.1+1.2),I19/H19)</f>
        <v>1.1400545438550189</v>
      </c>
      <c r="K19" s="9"/>
      <c r="L19" s="18">
        <f>SUM(L20:L46)</f>
        <v>735.59999999999991</v>
      </c>
      <c r="M19" s="18">
        <f>SUM(M20:M46)</f>
        <v>699.09999999999991</v>
      </c>
      <c r="N19" s="48">
        <f>IF(L19/M19&gt;1.2,IF((L19/M19-1.2)*0.1+1.2&gt;1.3,1.3,(L19/M19-1.2)*0.1+1.2),L19/M19)</f>
        <v>1.0522099842654842</v>
      </c>
      <c r="O19" s="9"/>
      <c r="P19" s="10"/>
      <c r="Q19" s="44">
        <f>SUM(Q20:Q46)</f>
        <v>1514408</v>
      </c>
      <c r="R19" s="18">
        <f>SUM(R20:R46)</f>
        <v>1376734.3999999997</v>
      </c>
      <c r="S19" s="18">
        <f>SUM(S20:S46)</f>
        <v>1461116.2999999998</v>
      </c>
      <c r="T19" s="18">
        <f>SUM(T20:T46)</f>
        <v>84381.900000000023</v>
      </c>
      <c r="U19" s="18">
        <f t="shared" ref="U19" si="14">SUM(U20:U46)</f>
        <v>137673.60000000001</v>
      </c>
      <c r="V19" s="18">
        <f>SUM(V20:V46)</f>
        <v>137673.1</v>
      </c>
      <c r="W19" s="18">
        <f t="shared" ref="W19:AE19" si="15">SUM(W20:W46)</f>
        <v>147481.80000000002</v>
      </c>
      <c r="X19" s="18">
        <f t="shared" si="15"/>
        <v>167821.99999999997</v>
      </c>
      <c r="Y19" s="18">
        <f t="shared" si="15"/>
        <v>148858.50000000003</v>
      </c>
      <c r="Z19" s="18">
        <f t="shared" si="15"/>
        <v>124460.09999999996</v>
      </c>
      <c r="AA19" s="18">
        <f t="shared" si="15"/>
        <v>123898.7</v>
      </c>
      <c r="AB19" s="18">
        <f t="shared" si="15"/>
        <v>141807.50000000003</v>
      </c>
      <c r="AC19" s="18">
        <f t="shared" si="15"/>
        <v>12139</v>
      </c>
      <c r="AD19" s="18">
        <f t="shared" si="15"/>
        <v>145900.59999999998</v>
      </c>
      <c r="AE19" s="18">
        <f t="shared" si="15"/>
        <v>4784.5</v>
      </c>
      <c r="AF19" s="18">
        <f>SUM(AF20:AF46)</f>
        <v>168616.89999999997</v>
      </c>
      <c r="AG19" s="57"/>
      <c r="AH19" s="57"/>
      <c r="AI19" s="57"/>
      <c r="AJ19" s="18">
        <f t="shared" ref="AJ19:AL19" si="16">SUM(AJ20:AJ46)</f>
        <v>170284.69999999998</v>
      </c>
      <c r="AK19" s="18">
        <f t="shared" si="16"/>
        <v>155373.4</v>
      </c>
      <c r="AL19" s="18">
        <f t="shared" si="16"/>
        <v>14911.3</v>
      </c>
      <c r="AM19" s="1"/>
      <c r="AN19" s="1"/>
      <c r="AO19" s="1"/>
      <c r="AP19" s="1"/>
      <c r="AQ19" s="1"/>
      <c r="AR19" s="1"/>
    </row>
    <row r="20" spans="1:44" s="2" customFormat="1" ht="17.100000000000001" customHeight="1">
      <c r="A20" s="6" t="s">
        <v>0</v>
      </c>
      <c r="B20" s="4">
        <v>1</v>
      </c>
      <c r="C20" s="4">
        <v>10</v>
      </c>
      <c r="D20" s="19">
        <v>1765.1</v>
      </c>
      <c r="E20" s="19">
        <v>1854.1</v>
      </c>
      <c r="F20" s="50">
        <f t="shared" si="3"/>
        <v>1.0504220724038298</v>
      </c>
      <c r="G20" s="4">
        <v>10</v>
      </c>
      <c r="H20" s="45">
        <v>299</v>
      </c>
      <c r="I20" s="45">
        <v>341</v>
      </c>
      <c r="J20" s="50">
        <f>IF(K20=0,0,IF(H20=0,1,IF(I20&lt;0,0,IF(I20/H20&gt;1.2,IF((I20/H20-1.2)*0.1+1.2&gt;1.3,1.3,(I20/H20-1.2)*0.1+1.2),I20/H20))))</f>
        <v>1.1404682274247491</v>
      </c>
      <c r="K20" s="4">
        <v>15</v>
      </c>
      <c r="L20" s="49">
        <v>10.6</v>
      </c>
      <c r="M20" s="49">
        <v>1.7</v>
      </c>
      <c r="N20" s="50">
        <f t="shared" si="5"/>
        <v>1.3</v>
      </c>
      <c r="O20" s="4">
        <v>15</v>
      </c>
      <c r="P20" s="24">
        <f t="shared" si="6"/>
        <v>1.1422248827081907</v>
      </c>
      <c r="Q20" s="45">
        <v>42121</v>
      </c>
      <c r="R20" s="19">
        <f t="shared" si="7"/>
        <v>38291.800000000003</v>
      </c>
      <c r="S20" s="19">
        <f t="shared" si="8"/>
        <v>43737.8</v>
      </c>
      <c r="T20" s="19">
        <f>S20-R20</f>
        <v>5446</v>
      </c>
      <c r="U20" s="19">
        <v>3829.2</v>
      </c>
      <c r="V20" s="19">
        <v>3829.2</v>
      </c>
      <c r="W20" s="19">
        <v>1293.3</v>
      </c>
      <c r="X20" s="19">
        <v>5059.3999999999996</v>
      </c>
      <c r="Y20" s="19">
        <v>3502.8</v>
      </c>
      <c r="Z20" s="19">
        <v>9095.7999999999993</v>
      </c>
      <c r="AA20" s="19">
        <v>2760.6</v>
      </c>
      <c r="AB20" s="19">
        <v>4195.8</v>
      </c>
      <c r="AC20" s="19"/>
      <c r="AD20" s="19">
        <v>4580.6000000000004</v>
      </c>
      <c r="AE20" s="19"/>
      <c r="AF20" s="19">
        <f t="shared" si="10"/>
        <v>5591.1</v>
      </c>
      <c r="AG20" s="40"/>
      <c r="AH20" s="40"/>
      <c r="AI20" s="41"/>
      <c r="AJ20" s="19">
        <f t="shared" si="11"/>
        <v>5591.1</v>
      </c>
      <c r="AK20" s="19">
        <f t="shared" si="12"/>
        <v>3974.3</v>
      </c>
      <c r="AL20" s="19">
        <f t="shared" si="13"/>
        <v>1616.8000000000002</v>
      </c>
      <c r="AM20" s="1"/>
      <c r="AN20" s="1"/>
      <c r="AO20" s="1"/>
      <c r="AP20" s="1"/>
      <c r="AQ20" s="1"/>
      <c r="AR20" s="1"/>
    </row>
    <row r="21" spans="1:44" s="2" customFormat="1" ht="17.100000000000001" customHeight="1">
      <c r="A21" s="6" t="s">
        <v>18</v>
      </c>
      <c r="B21" s="4">
        <v>1</v>
      </c>
      <c r="C21" s="4">
        <v>10</v>
      </c>
      <c r="D21" s="19">
        <v>14894.8</v>
      </c>
      <c r="E21" s="19">
        <v>14586.9</v>
      </c>
      <c r="F21" s="50">
        <f t="shared" si="3"/>
        <v>0.97932835620485004</v>
      </c>
      <c r="G21" s="4">
        <v>10</v>
      </c>
      <c r="H21" s="45">
        <v>399</v>
      </c>
      <c r="I21" s="45">
        <v>429</v>
      </c>
      <c r="J21" s="50">
        <f t="shared" si="4"/>
        <v>1.0751879699248121</v>
      </c>
      <c r="K21" s="4">
        <v>15</v>
      </c>
      <c r="L21" s="49">
        <v>5</v>
      </c>
      <c r="M21" s="49">
        <v>1.9</v>
      </c>
      <c r="N21" s="50">
        <f t="shared" si="5"/>
        <v>1.3</v>
      </c>
      <c r="O21" s="4">
        <v>15</v>
      </c>
      <c r="P21" s="24">
        <f t="shared" si="6"/>
        <v>1.1084220622184136</v>
      </c>
      <c r="Q21" s="45">
        <v>59779</v>
      </c>
      <c r="R21" s="19">
        <f t="shared" si="7"/>
        <v>54344.5</v>
      </c>
      <c r="S21" s="19">
        <f t="shared" si="8"/>
        <v>60236.6</v>
      </c>
      <c r="T21" s="19">
        <f t="shared" ref="T21:T46" si="17">S21-R21</f>
        <v>5892.0999999999985</v>
      </c>
      <c r="U21" s="19">
        <v>5434.5</v>
      </c>
      <c r="V21" s="19">
        <v>5434.4</v>
      </c>
      <c r="W21" s="19">
        <v>6664.2</v>
      </c>
      <c r="X21" s="19">
        <v>6377.2</v>
      </c>
      <c r="Y21" s="19">
        <v>5977.6</v>
      </c>
      <c r="Z21" s="19">
        <v>0</v>
      </c>
      <c r="AA21" s="19">
        <v>4092.7</v>
      </c>
      <c r="AB21" s="19">
        <v>4854.3</v>
      </c>
      <c r="AC21" s="19"/>
      <c r="AD21" s="19">
        <v>5105</v>
      </c>
      <c r="AE21" s="19"/>
      <c r="AF21" s="19">
        <f t="shared" si="10"/>
        <v>16296.7</v>
      </c>
      <c r="AG21" s="40"/>
      <c r="AH21" s="40"/>
      <c r="AI21" s="41"/>
      <c r="AJ21" s="19">
        <f t="shared" si="11"/>
        <v>16296.7</v>
      </c>
      <c r="AK21" s="19">
        <f t="shared" si="12"/>
        <v>15839.1</v>
      </c>
      <c r="AL21" s="19">
        <f t="shared" si="13"/>
        <v>457.60000000000036</v>
      </c>
      <c r="AM21" s="1"/>
      <c r="AN21" s="1"/>
      <c r="AO21" s="1"/>
      <c r="AP21" s="1"/>
      <c r="AQ21" s="1"/>
      <c r="AR21" s="1"/>
    </row>
    <row r="22" spans="1:44" s="2" customFormat="1" ht="17.100000000000001" customHeight="1">
      <c r="A22" s="6" t="s">
        <v>19</v>
      </c>
      <c r="B22" s="4">
        <v>1</v>
      </c>
      <c r="C22" s="4">
        <v>10</v>
      </c>
      <c r="D22" s="19">
        <v>4253.5</v>
      </c>
      <c r="E22" s="19">
        <v>4093.9</v>
      </c>
      <c r="F22" s="50">
        <f t="shared" si="3"/>
        <v>0.9624779593276126</v>
      </c>
      <c r="G22" s="4">
        <v>10</v>
      </c>
      <c r="H22" s="45">
        <v>399</v>
      </c>
      <c r="I22" s="45">
        <v>490</v>
      </c>
      <c r="J22" s="50">
        <f t="shared" si="4"/>
        <v>1.2028070175438597</v>
      </c>
      <c r="K22" s="4">
        <v>15</v>
      </c>
      <c r="L22" s="49">
        <v>2</v>
      </c>
      <c r="M22" s="49">
        <v>3.1999999999999997</v>
      </c>
      <c r="N22" s="50">
        <f t="shared" si="5"/>
        <v>0.625</v>
      </c>
      <c r="O22" s="4">
        <v>15</v>
      </c>
      <c r="P22" s="24">
        <f t="shared" si="6"/>
        <v>0.94083769712868037</v>
      </c>
      <c r="Q22" s="45">
        <v>46116</v>
      </c>
      <c r="R22" s="19">
        <f t="shared" si="7"/>
        <v>41923.599999999999</v>
      </c>
      <c r="S22" s="19">
        <f t="shared" si="8"/>
        <v>39443.300000000003</v>
      </c>
      <c r="T22" s="19">
        <f t="shared" si="17"/>
        <v>-2480.2999999999956</v>
      </c>
      <c r="U22" s="19">
        <v>4192.3999999999996</v>
      </c>
      <c r="V22" s="19">
        <v>4192.3</v>
      </c>
      <c r="W22" s="19">
        <v>4135.5</v>
      </c>
      <c r="X22" s="19">
        <v>5317.3</v>
      </c>
      <c r="Y22" s="19">
        <v>4459.3</v>
      </c>
      <c r="Z22" s="19">
        <v>3256.2</v>
      </c>
      <c r="AA22" s="19">
        <v>3982.7</v>
      </c>
      <c r="AB22" s="19">
        <v>4219.3999999999996</v>
      </c>
      <c r="AC22" s="19"/>
      <c r="AD22" s="19">
        <v>4566.8999999999996</v>
      </c>
      <c r="AE22" s="19"/>
      <c r="AF22" s="19">
        <f t="shared" si="10"/>
        <v>1121.3</v>
      </c>
      <c r="AG22" s="40"/>
      <c r="AH22" s="40"/>
      <c r="AI22" s="41"/>
      <c r="AJ22" s="19">
        <f t="shared" si="11"/>
        <v>1121.3</v>
      </c>
      <c r="AK22" s="19">
        <f t="shared" si="12"/>
        <v>1121.3</v>
      </c>
      <c r="AL22" s="19">
        <f t="shared" si="13"/>
        <v>0</v>
      </c>
      <c r="AM22" s="1"/>
      <c r="AN22" s="1"/>
      <c r="AO22" s="1"/>
      <c r="AP22" s="1"/>
      <c r="AQ22" s="1"/>
      <c r="AR22" s="1"/>
    </row>
    <row r="23" spans="1:44" s="2" customFormat="1" ht="17.100000000000001" customHeight="1">
      <c r="A23" s="6" t="s">
        <v>20</v>
      </c>
      <c r="B23" s="4">
        <v>1</v>
      </c>
      <c r="C23" s="4">
        <v>10</v>
      </c>
      <c r="D23" s="19">
        <v>3833.4</v>
      </c>
      <c r="E23" s="19">
        <v>3959</v>
      </c>
      <c r="F23" s="50">
        <f t="shared" si="3"/>
        <v>1.0327646475713466</v>
      </c>
      <c r="G23" s="4">
        <v>10</v>
      </c>
      <c r="H23" s="45">
        <v>299</v>
      </c>
      <c r="I23" s="45">
        <v>390</v>
      </c>
      <c r="J23" s="50">
        <f t="shared" si="4"/>
        <v>1.2104347826086956</v>
      </c>
      <c r="K23" s="4">
        <v>15</v>
      </c>
      <c r="L23" s="49">
        <v>3.9</v>
      </c>
      <c r="M23" s="49">
        <v>0</v>
      </c>
      <c r="N23" s="50">
        <f t="shared" si="5"/>
        <v>1.3</v>
      </c>
      <c r="O23" s="4">
        <v>15</v>
      </c>
      <c r="P23" s="24">
        <f t="shared" si="6"/>
        <v>1.159683364296878</v>
      </c>
      <c r="Q23" s="45">
        <v>40592</v>
      </c>
      <c r="R23" s="19">
        <f t="shared" si="7"/>
        <v>36901.800000000003</v>
      </c>
      <c r="S23" s="19">
        <f t="shared" si="8"/>
        <v>42794.400000000001</v>
      </c>
      <c r="T23" s="19">
        <f t="shared" si="17"/>
        <v>5892.5999999999985</v>
      </c>
      <c r="U23" s="19">
        <v>3690.2</v>
      </c>
      <c r="V23" s="19">
        <v>3690.2</v>
      </c>
      <c r="W23" s="19">
        <v>3558</v>
      </c>
      <c r="X23" s="19">
        <v>5027.5</v>
      </c>
      <c r="Y23" s="19">
        <v>3991.5</v>
      </c>
      <c r="Z23" s="19">
        <v>3321.6</v>
      </c>
      <c r="AA23" s="19">
        <v>3407.9</v>
      </c>
      <c r="AB23" s="19">
        <v>3812.4</v>
      </c>
      <c r="AC23" s="19"/>
      <c r="AD23" s="19">
        <v>4083.7</v>
      </c>
      <c r="AE23" s="19"/>
      <c r="AF23" s="19">
        <f t="shared" si="10"/>
        <v>8211.4</v>
      </c>
      <c r="AG23" s="40"/>
      <c r="AH23" s="40"/>
      <c r="AI23" s="41"/>
      <c r="AJ23" s="19">
        <f t="shared" si="11"/>
        <v>8211.4</v>
      </c>
      <c r="AK23" s="19">
        <f t="shared" si="12"/>
        <v>6009</v>
      </c>
      <c r="AL23" s="19">
        <f t="shared" si="13"/>
        <v>2202.3999999999996</v>
      </c>
      <c r="AM23" s="1"/>
      <c r="AN23" s="1"/>
      <c r="AO23" s="1"/>
      <c r="AP23" s="1"/>
      <c r="AQ23" s="1"/>
      <c r="AR23" s="1"/>
    </row>
    <row r="24" spans="1:44" s="2" customFormat="1" ht="17.100000000000001" customHeight="1">
      <c r="A24" s="6" t="s">
        <v>21</v>
      </c>
      <c r="B24" s="4">
        <v>1</v>
      </c>
      <c r="C24" s="4">
        <v>10</v>
      </c>
      <c r="D24" s="19">
        <v>3134.8</v>
      </c>
      <c r="E24" s="19">
        <v>3187.2</v>
      </c>
      <c r="F24" s="50">
        <f t="shared" si="3"/>
        <v>1.0167155799413039</v>
      </c>
      <c r="G24" s="4">
        <v>10</v>
      </c>
      <c r="H24" s="45">
        <v>299</v>
      </c>
      <c r="I24" s="45">
        <v>351</v>
      </c>
      <c r="J24" s="50">
        <f t="shared" si="4"/>
        <v>1.173913043478261</v>
      </c>
      <c r="K24" s="4">
        <v>15</v>
      </c>
      <c r="L24" s="49">
        <v>10.5</v>
      </c>
      <c r="M24" s="49">
        <v>2.2000000000000002</v>
      </c>
      <c r="N24" s="50">
        <f t="shared" si="5"/>
        <v>1.3</v>
      </c>
      <c r="O24" s="4">
        <v>15</v>
      </c>
      <c r="P24" s="24">
        <f t="shared" si="6"/>
        <v>1.1455170290317391</v>
      </c>
      <c r="Q24" s="45">
        <v>57660</v>
      </c>
      <c r="R24" s="19">
        <f t="shared" si="7"/>
        <v>52418.2</v>
      </c>
      <c r="S24" s="19">
        <f t="shared" si="8"/>
        <v>60045.9</v>
      </c>
      <c r="T24" s="19">
        <f t="shared" si="17"/>
        <v>7627.7000000000044</v>
      </c>
      <c r="U24" s="19">
        <v>5241.8</v>
      </c>
      <c r="V24" s="19">
        <v>5241.8</v>
      </c>
      <c r="W24" s="19">
        <v>5213.6000000000004</v>
      </c>
      <c r="X24" s="19">
        <v>6890.5</v>
      </c>
      <c r="Y24" s="19">
        <v>5809.3</v>
      </c>
      <c r="Z24" s="19">
        <v>5212.8</v>
      </c>
      <c r="AA24" s="19">
        <v>4941.3</v>
      </c>
      <c r="AB24" s="19">
        <v>5600.2</v>
      </c>
      <c r="AC24" s="19"/>
      <c r="AD24" s="19">
        <v>5347.5</v>
      </c>
      <c r="AE24" s="19">
        <v>649.79999999999995</v>
      </c>
      <c r="AF24" s="19">
        <f t="shared" si="10"/>
        <v>9897.2999999999993</v>
      </c>
      <c r="AG24" s="40"/>
      <c r="AH24" s="40"/>
      <c r="AI24" s="41"/>
      <c r="AJ24" s="19">
        <f t="shared" si="11"/>
        <v>9897.2999999999993</v>
      </c>
      <c r="AK24" s="19">
        <f t="shared" si="12"/>
        <v>8161.2</v>
      </c>
      <c r="AL24" s="19">
        <f t="shared" si="13"/>
        <v>1736.0999999999995</v>
      </c>
      <c r="AM24" s="1"/>
      <c r="AN24" s="1"/>
      <c r="AO24" s="1"/>
      <c r="AP24" s="1"/>
      <c r="AQ24" s="1"/>
      <c r="AR24" s="1"/>
    </row>
    <row r="25" spans="1:44" s="2" customFormat="1" ht="17.100000000000001" customHeight="1">
      <c r="A25" s="6" t="s">
        <v>22</v>
      </c>
      <c r="B25" s="4">
        <v>1</v>
      </c>
      <c r="C25" s="4">
        <v>10</v>
      </c>
      <c r="D25" s="19">
        <v>4587.1000000000004</v>
      </c>
      <c r="E25" s="19">
        <v>4511.7</v>
      </c>
      <c r="F25" s="50">
        <f t="shared" si="3"/>
        <v>0.98356259946371338</v>
      </c>
      <c r="G25" s="4">
        <v>10</v>
      </c>
      <c r="H25" s="45">
        <v>399</v>
      </c>
      <c r="I25" s="45">
        <v>420</v>
      </c>
      <c r="J25" s="50">
        <f t="shared" si="4"/>
        <v>1.0526315789473684</v>
      </c>
      <c r="K25" s="4">
        <v>15</v>
      </c>
      <c r="L25" s="49">
        <v>7</v>
      </c>
      <c r="M25" s="49">
        <v>0</v>
      </c>
      <c r="N25" s="50">
        <f t="shared" si="5"/>
        <v>1.3</v>
      </c>
      <c r="O25" s="4">
        <v>15</v>
      </c>
      <c r="P25" s="24">
        <f t="shared" si="6"/>
        <v>1.1025019935769533</v>
      </c>
      <c r="Q25" s="45">
        <v>64009</v>
      </c>
      <c r="R25" s="19">
        <f t="shared" si="7"/>
        <v>58190</v>
      </c>
      <c r="S25" s="19">
        <f t="shared" si="8"/>
        <v>64154.6</v>
      </c>
      <c r="T25" s="19">
        <f t="shared" si="17"/>
        <v>5964.5999999999985</v>
      </c>
      <c r="U25" s="19">
        <v>5819</v>
      </c>
      <c r="V25" s="19">
        <v>5819</v>
      </c>
      <c r="W25" s="19">
        <v>7676.9</v>
      </c>
      <c r="X25" s="19">
        <v>6692.7</v>
      </c>
      <c r="Y25" s="19">
        <v>6501.9</v>
      </c>
      <c r="Z25" s="19">
        <v>6573.6</v>
      </c>
      <c r="AA25" s="19">
        <v>6068.2</v>
      </c>
      <c r="AB25" s="19">
        <v>6450.1</v>
      </c>
      <c r="AC25" s="19"/>
      <c r="AD25" s="19">
        <v>6982.2</v>
      </c>
      <c r="AE25" s="19"/>
      <c r="AF25" s="19">
        <f t="shared" si="10"/>
        <v>5571</v>
      </c>
      <c r="AG25" s="41"/>
      <c r="AH25" s="40"/>
      <c r="AI25" s="41"/>
      <c r="AJ25" s="19">
        <f t="shared" si="11"/>
        <v>5571</v>
      </c>
      <c r="AK25" s="19">
        <f t="shared" si="12"/>
        <v>5425.4</v>
      </c>
      <c r="AL25" s="19">
        <f t="shared" si="13"/>
        <v>145.60000000000036</v>
      </c>
      <c r="AM25" s="1"/>
      <c r="AN25" s="1"/>
      <c r="AO25" s="1"/>
      <c r="AP25" s="1"/>
      <c r="AQ25" s="1"/>
      <c r="AR25" s="1"/>
    </row>
    <row r="26" spans="1:44" s="2" customFormat="1" ht="17.100000000000001" customHeight="1">
      <c r="A26" s="6" t="s">
        <v>23</v>
      </c>
      <c r="B26" s="4">
        <v>1</v>
      </c>
      <c r="C26" s="4">
        <v>10</v>
      </c>
      <c r="D26" s="19">
        <v>37440.699999999997</v>
      </c>
      <c r="E26" s="19">
        <v>39282.699999999997</v>
      </c>
      <c r="F26" s="50">
        <f t="shared" si="3"/>
        <v>1.0491977981180907</v>
      </c>
      <c r="G26" s="4">
        <v>10</v>
      </c>
      <c r="H26" s="45">
        <v>698</v>
      </c>
      <c r="I26" s="45">
        <v>827</v>
      </c>
      <c r="J26" s="50">
        <f t="shared" si="4"/>
        <v>1.1848137535816619</v>
      </c>
      <c r="K26" s="4">
        <v>15</v>
      </c>
      <c r="L26" s="49">
        <v>81.8</v>
      </c>
      <c r="M26" s="49">
        <v>97.9</v>
      </c>
      <c r="N26" s="50">
        <f t="shared" si="5"/>
        <v>0.83554647599591414</v>
      </c>
      <c r="O26" s="4">
        <v>15</v>
      </c>
      <c r="P26" s="24">
        <f t="shared" si="6"/>
        <v>1.0159476284968911</v>
      </c>
      <c r="Q26" s="45">
        <v>89035</v>
      </c>
      <c r="R26" s="19">
        <f t="shared" si="7"/>
        <v>80940.899999999994</v>
      </c>
      <c r="S26" s="19">
        <f t="shared" si="8"/>
        <v>82231.7</v>
      </c>
      <c r="T26" s="19">
        <f t="shared" si="17"/>
        <v>1290.8000000000029</v>
      </c>
      <c r="U26" s="19">
        <v>8094.1</v>
      </c>
      <c r="V26" s="19">
        <v>8094.1</v>
      </c>
      <c r="W26" s="19">
        <v>5936.7</v>
      </c>
      <c r="X26" s="19">
        <v>11151.8</v>
      </c>
      <c r="Y26" s="19">
        <v>8319.2000000000007</v>
      </c>
      <c r="Z26" s="19">
        <v>13615.4</v>
      </c>
      <c r="AA26" s="19">
        <v>8171.2</v>
      </c>
      <c r="AB26" s="19">
        <v>9054.7000000000007</v>
      </c>
      <c r="AC26" s="19"/>
      <c r="AD26" s="19">
        <v>9594.2999999999993</v>
      </c>
      <c r="AE26" s="19"/>
      <c r="AF26" s="19">
        <f t="shared" si="10"/>
        <v>200.2</v>
      </c>
      <c r="AG26" s="40"/>
      <c r="AH26" s="40"/>
      <c r="AI26" s="41"/>
      <c r="AJ26" s="19">
        <f t="shared" si="11"/>
        <v>200.2</v>
      </c>
      <c r="AK26" s="19">
        <f t="shared" si="12"/>
        <v>200.2</v>
      </c>
      <c r="AL26" s="19">
        <f t="shared" si="13"/>
        <v>0</v>
      </c>
      <c r="AM26" s="1"/>
      <c r="AN26" s="1"/>
      <c r="AO26" s="1"/>
      <c r="AP26" s="1"/>
      <c r="AQ26" s="1"/>
      <c r="AR26" s="1"/>
    </row>
    <row r="27" spans="1:44" s="2" customFormat="1" ht="16.5" customHeight="1">
      <c r="A27" s="6" t="s">
        <v>24</v>
      </c>
      <c r="B27" s="4">
        <v>1</v>
      </c>
      <c r="C27" s="4">
        <v>10</v>
      </c>
      <c r="D27" s="19">
        <v>1831</v>
      </c>
      <c r="E27" s="19">
        <v>1724.9</v>
      </c>
      <c r="F27" s="50">
        <f t="shared" si="3"/>
        <v>0.94205352266521036</v>
      </c>
      <c r="G27" s="4">
        <v>10</v>
      </c>
      <c r="H27" s="45">
        <v>299</v>
      </c>
      <c r="I27" s="45">
        <v>320</v>
      </c>
      <c r="J27" s="50">
        <f t="shared" si="4"/>
        <v>1.0702341137123745</v>
      </c>
      <c r="K27" s="4">
        <v>15</v>
      </c>
      <c r="L27" s="49">
        <v>12.3</v>
      </c>
      <c r="M27" s="49">
        <v>12.2</v>
      </c>
      <c r="N27" s="50">
        <f t="shared" si="5"/>
        <v>1.0081967213114755</v>
      </c>
      <c r="O27" s="4">
        <v>15</v>
      </c>
      <c r="P27" s="24">
        <f t="shared" si="6"/>
        <v>1.0119399550401973</v>
      </c>
      <c r="Q27" s="45">
        <v>30871</v>
      </c>
      <c r="R27" s="19">
        <f t="shared" si="7"/>
        <v>28064.5</v>
      </c>
      <c r="S27" s="19">
        <f t="shared" si="8"/>
        <v>28399.599999999999</v>
      </c>
      <c r="T27" s="19">
        <f t="shared" si="17"/>
        <v>335.09999999999854</v>
      </c>
      <c r="U27" s="19">
        <v>2806.5</v>
      </c>
      <c r="V27" s="19">
        <v>2806.4</v>
      </c>
      <c r="W27" s="19">
        <v>3504.8</v>
      </c>
      <c r="X27" s="19">
        <v>3474.1</v>
      </c>
      <c r="Y27" s="19">
        <v>3148</v>
      </c>
      <c r="Z27" s="19">
        <v>1651.3</v>
      </c>
      <c r="AA27" s="19">
        <v>1782.6</v>
      </c>
      <c r="AB27" s="19">
        <v>2739.1</v>
      </c>
      <c r="AC27" s="19"/>
      <c r="AD27" s="19">
        <v>3298.4</v>
      </c>
      <c r="AE27" s="19"/>
      <c r="AF27" s="19">
        <f t="shared" si="10"/>
        <v>3188.4</v>
      </c>
      <c r="AG27" s="40"/>
      <c r="AH27" s="40"/>
      <c r="AI27" s="41"/>
      <c r="AJ27" s="19">
        <f t="shared" si="11"/>
        <v>3188.4</v>
      </c>
      <c r="AK27" s="19">
        <f t="shared" si="12"/>
        <v>3188.4</v>
      </c>
      <c r="AL27" s="19">
        <f t="shared" si="13"/>
        <v>0</v>
      </c>
      <c r="AM27" s="1"/>
      <c r="AN27" s="1"/>
      <c r="AO27" s="1"/>
      <c r="AP27" s="1"/>
      <c r="AQ27" s="1"/>
      <c r="AR27" s="1"/>
    </row>
    <row r="28" spans="1:44" s="2" customFormat="1" ht="17.100000000000001" customHeight="1">
      <c r="A28" s="6" t="s">
        <v>25</v>
      </c>
      <c r="B28" s="4">
        <v>1</v>
      </c>
      <c r="C28" s="4">
        <v>10</v>
      </c>
      <c r="D28" s="19">
        <v>2155.6999999999998</v>
      </c>
      <c r="E28" s="19">
        <v>2149.8000000000002</v>
      </c>
      <c r="F28" s="50">
        <f t="shared" si="3"/>
        <v>0.9972630700004641</v>
      </c>
      <c r="G28" s="4">
        <v>10</v>
      </c>
      <c r="H28" s="45">
        <v>299</v>
      </c>
      <c r="I28" s="45">
        <v>438</v>
      </c>
      <c r="J28" s="50">
        <f t="shared" si="4"/>
        <v>1.2264882943143811</v>
      </c>
      <c r="K28" s="4">
        <v>15</v>
      </c>
      <c r="L28" s="49">
        <v>4.2</v>
      </c>
      <c r="M28" s="49">
        <v>4</v>
      </c>
      <c r="N28" s="50">
        <f t="shared" si="5"/>
        <v>1.05</v>
      </c>
      <c r="O28" s="4">
        <v>15</v>
      </c>
      <c r="P28" s="24">
        <f t="shared" si="6"/>
        <v>1.0823991022944071</v>
      </c>
      <c r="Q28" s="45">
        <v>57693</v>
      </c>
      <c r="R28" s="19">
        <f t="shared" si="7"/>
        <v>52448.2</v>
      </c>
      <c r="S28" s="19">
        <f t="shared" si="8"/>
        <v>56769.9</v>
      </c>
      <c r="T28" s="19">
        <f t="shared" si="17"/>
        <v>4321.7000000000044</v>
      </c>
      <c r="U28" s="19">
        <v>5244.8</v>
      </c>
      <c r="V28" s="19">
        <v>5244.8</v>
      </c>
      <c r="W28" s="19">
        <v>5944.2</v>
      </c>
      <c r="X28" s="19">
        <v>6723</v>
      </c>
      <c r="Y28" s="19">
        <v>5789.1</v>
      </c>
      <c r="Z28" s="19">
        <v>3261</v>
      </c>
      <c r="AA28" s="19">
        <v>5433</v>
      </c>
      <c r="AB28" s="19">
        <v>5377.1</v>
      </c>
      <c r="AC28" s="19"/>
      <c r="AD28" s="19">
        <v>5786.9</v>
      </c>
      <c r="AE28" s="19"/>
      <c r="AF28" s="19">
        <f t="shared" si="10"/>
        <v>7966</v>
      </c>
      <c r="AG28" s="40"/>
      <c r="AH28" s="40"/>
      <c r="AI28" s="41"/>
      <c r="AJ28" s="19">
        <f t="shared" si="11"/>
        <v>7966</v>
      </c>
      <c r="AK28" s="19">
        <f t="shared" si="12"/>
        <v>7966</v>
      </c>
      <c r="AL28" s="19">
        <f t="shared" si="13"/>
        <v>0</v>
      </c>
      <c r="AM28" s="1"/>
      <c r="AN28" s="1"/>
      <c r="AO28" s="1"/>
      <c r="AP28" s="1"/>
      <c r="AQ28" s="1"/>
      <c r="AR28" s="1"/>
    </row>
    <row r="29" spans="1:44" s="2" customFormat="1" ht="17.100000000000001" customHeight="1">
      <c r="A29" s="6" t="s">
        <v>26</v>
      </c>
      <c r="B29" s="4">
        <v>1</v>
      </c>
      <c r="C29" s="4">
        <v>10</v>
      </c>
      <c r="D29" s="19">
        <v>1854.4</v>
      </c>
      <c r="E29" s="19">
        <v>1970.4</v>
      </c>
      <c r="F29" s="50">
        <f t="shared" si="3"/>
        <v>1.0625539257981018</v>
      </c>
      <c r="G29" s="4">
        <v>10</v>
      </c>
      <c r="H29" s="45">
        <v>299</v>
      </c>
      <c r="I29" s="45">
        <v>225</v>
      </c>
      <c r="J29" s="50">
        <f t="shared" si="4"/>
        <v>0.75250836120401343</v>
      </c>
      <c r="K29" s="4">
        <v>15</v>
      </c>
      <c r="L29" s="49">
        <v>7</v>
      </c>
      <c r="M29" s="49">
        <v>2.8</v>
      </c>
      <c r="N29" s="50">
        <f t="shared" si="5"/>
        <v>1.3</v>
      </c>
      <c r="O29" s="4">
        <v>15</v>
      </c>
      <c r="P29" s="24">
        <f t="shared" si="6"/>
        <v>1.0282632935208245</v>
      </c>
      <c r="Q29" s="45">
        <v>35766</v>
      </c>
      <c r="R29" s="19">
        <f t="shared" si="7"/>
        <v>32514.5</v>
      </c>
      <c r="S29" s="19">
        <f t="shared" si="8"/>
        <v>33433.5</v>
      </c>
      <c r="T29" s="19">
        <f t="shared" si="17"/>
        <v>919</v>
      </c>
      <c r="U29" s="19">
        <v>3251.5</v>
      </c>
      <c r="V29" s="19">
        <v>3251.4</v>
      </c>
      <c r="W29" s="19">
        <v>3979.7</v>
      </c>
      <c r="X29" s="19">
        <v>37.299999999999997</v>
      </c>
      <c r="Y29" s="19">
        <v>2630</v>
      </c>
      <c r="Z29" s="19">
        <v>0</v>
      </c>
      <c r="AA29" s="19">
        <v>6273.9</v>
      </c>
      <c r="AB29" s="19">
        <v>2774.8</v>
      </c>
      <c r="AC29" s="19"/>
      <c r="AD29" s="19">
        <v>3209.2</v>
      </c>
      <c r="AE29" s="19"/>
      <c r="AF29" s="19">
        <f t="shared" si="10"/>
        <v>8025.7</v>
      </c>
      <c r="AG29" s="41"/>
      <c r="AH29" s="40"/>
      <c r="AI29" s="41"/>
      <c r="AJ29" s="19">
        <f t="shared" si="11"/>
        <v>8025.7</v>
      </c>
      <c r="AK29" s="19">
        <f t="shared" si="12"/>
        <v>8025.7</v>
      </c>
      <c r="AL29" s="19">
        <f t="shared" si="13"/>
        <v>0</v>
      </c>
      <c r="AM29" s="1"/>
      <c r="AN29" s="1"/>
      <c r="AO29" s="1"/>
      <c r="AP29" s="1"/>
      <c r="AQ29" s="1"/>
      <c r="AR29" s="1"/>
    </row>
    <row r="30" spans="1:44" s="2" customFormat="1" ht="17.100000000000001" customHeight="1">
      <c r="A30" s="6" t="s">
        <v>27</v>
      </c>
      <c r="B30" s="4">
        <v>1</v>
      </c>
      <c r="C30" s="4">
        <v>10</v>
      </c>
      <c r="D30" s="19">
        <v>5851.8</v>
      </c>
      <c r="E30" s="19">
        <v>5816.1</v>
      </c>
      <c r="F30" s="50">
        <f t="shared" si="3"/>
        <v>0.99389931303188761</v>
      </c>
      <c r="G30" s="4">
        <v>10</v>
      </c>
      <c r="H30" s="45">
        <v>698</v>
      </c>
      <c r="I30" s="45">
        <v>725</v>
      </c>
      <c r="J30" s="50">
        <f t="shared" si="4"/>
        <v>1.0386819484240688</v>
      </c>
      <c r="K30" s="4">
        <v>15</v>
      </c>
      <c r="L30" s="49">
        <v>3</v>
      </c>
      <c r="M30" s="49">
        <v>3.6</v>
      </c>
      <c r="N30" s="50">
        <f t="shared" si="5"/>
        <v>0.83333333333333326</v>
      </c>
      <c r="O30" s="4">
        <v>15</v>
      </c>
      <c r="P30" s="24">
        <f t="shared" si="6"/>
        <v>0.96038444713359827</v>
      </c>
      <c r="Q30" s="45">
        <v>38946</v>
      </c>
      <c r="R30" s="19">
        <f t="shared" si="7"/>
        <v>35405.5</v>
      </c>
      <c r="S30" s="19">
        <f t="shared" si="8"/>
        <v>34002.9</v>
      </c>
      <c r="T30" s="19">
        <f t="shared" si="17"/>
        <v>-1402.5999999999985</v>
      </c>
      <c r="U30" s="19">
        <v>3540.5</v>
      </c>
      <c r="V30" s="19">
        <v>3540.6</v>
      </c>
      <c r="W30" s="19">
        <v>5033.8</v>
      </c>
      <c r="X30" s="19">
        <v>4489</v>
      </c>
      <c r="Y30" s="19">
        <v>4151</v>
      </c>
      <c r="Z30" s="19">
        <v>4039.8</v>
      </c>
      <c r="AA30" s="19">
        <v>3058.2</v>
      </c>
      <c r="AB30" s="19">
        <v>3979</v>
      </c>
      <c r="AC30" s="19"/>
      <c r="AD30" s="19">
        <v>3838.8</v>
      </c>
      <c r="AE30" s="19"/>
      <c r="AF30" s="19">
        <f t="shared" si="10"/>
        <v>-1667.8</v>
      </c>
      <c r="AG30" s="40"/>
      <c r="AH30" s="40"/>
      <c r="AI30" s="41"/>
      <c r="AJ30" s="19">
        <f>IF(OR(AG30="+",AH30="+",AI30="+"),0,IF(AF30&gt;0,AF30,0))</f>
        <v>0</v>
      </c>
      <c r="AK30" s="19">
        <f t="shared" si="12"/>
        <v>0</v>
      </c>
      <c r="AL30" s="19">
        <f t="shared" si="13"/>
        <v>0</v>
      </c>
      <c r="AM30" s="1"/>
      <c r="AN30" s="1"/>
      <c r="AO30" s="1"/>
      <c r="AP30" s="1"/>
      <c r="AQ30" s="1"/>
      <c r="AR30" s="1"/>
    </row>
    <row r="31" spans="1:44" s="2" customFormat="1" ht="16.5" customHeight="1">
      <c r="A31" s="6" t="s">
        <v>28</v>
      </c>
      <c r="B31" s="4">
        <v>1</v>
      </c>
      <c r="C31" s="4">
        <v>10</v>
      </c>
      <c r="D31" s="19">
        <v>11020.4</v>
      </c>
      <c r="E31" s="19">
        <v>11586.2</v>
      </c>
      <c r="F31" s="50">
        <f t="shared" si="3"/>
        <v>1.051341149141592</v>
      </c>
      <c r="G31" s="4">
        <v>10</v>
      </c>
      <c r="H31" s="45">
        <v>997</v>
      </c>
      <c r="I31" s="45">
        <v>1040</v>
      </c>
      <c r="J31" s="50">
        <f t="shared" si="4"/>
        <v>1.0431293881644934</v>
      </c>
      <c r="K31" s="4">
        <v>15</v>
      </c>
      <c r="L31" s="49">
        <v>2.5</v>
      </c>
      <c r="M31" s="49">
        <v>2.5</v>
      </c>
      <c r="N31" s="50">
        <f t="shared" si="5"/>
        <v>1</v>
      </c>
      <c r="O31" s="4">
        <v>15</v>
      </c>
      <c r="P31" s="24">
        <f t="shared" si="6"/>
        <v>1.0232070462776663</v>
      </c>
      <c r="Q31" s="45">
        <v>60171</v>
      </c>
      <c r="R31" s="19">
        <f t="shared" si="7"/>
        <v>54700.9</v>
      </c>
      <c r="S31" s="19">
        <f t="shared" si="8"/>
        <v>55970.3</v>
      </c>
      <c r="T31" s="19">
        <f t="shared" si="17"/>
        <v>1269.4000000000015</v>
      </c>
      <c r="U31" s="19">
        <v>5470.1</v>
      </c>
      <c r="V31" s="19">
        <v>5470.1</v>
      </c>
      <c r="W31" s="19">
        <v>5550.1</v>
      </c>
      <c r="X31" s="19">
        <v>5614</v>
      </c>
      <c r="Y31" s="19">
        <v>5526</v>
      </c>
      <c r="Z31" s="19">
        <v>5556.7</v>
      </c>
      <c r="AA31" s="19">
        <v>5524.6</v>
      </c>
      <c r="AB31" s="19">
        <v>5530.2</v>
      </c>
      <c r="AC31" s="19"/>
      <c r="AD31" s="19">
        <v>5821.6</v>
      </c>
      <c r="AE31" s="19"/>
      <c r="AF31" s="19">
        <f t="shared" si="10"/>
        <v>5906.9</v>
      </c>
      <c r="AG31" s="40"/>
      <c r="AH31" s="40"/>
      <c r="AI31" s="41"/>
      <c r="AJ31" s="19">
        <f t="shared" si="11"/>
        <v>5906.9</v>
      </c>
      <c r="AK31" s="19">
        <f t="shared" si="12"/>
        <v>5906.9</v>
      </c>
      <c r="AL31" s="19">
        <f t="shared" si="13"/>
        <v>0</v>
      </c>
      <c r="AM31" s="1"/>
      <c r="AN31" s="1"/>
      <c r="AO31" s="1"/>
      <c r="AP31" s="1"/>
      <c r="AQ31" s="1"/>
      <c r="AR31" s="1"/>
    </row>
    <row r="32" spans="1:44" s="2" customFormat="1" ht="17.100000000000001" customHeight="1">
      <c r="A32" s="6" t="s">
        <v>29</v>
      </c>
      <c r="B32" s="4">
        <v>1</v>
      </c>
      <c r="C32" s="4">
        <v>10</v>
      </c>
      <c r="D32" s="19">
        <v>2807.9</v>
      </c>
      <c r="E32" s="19">
        <v>2895.5</v>
      </c>
      <c r="F32" s="50">
        <f t="shared" si="3"/>
        <v>1.0311976922255066</v>
      </c>
      <c r="G32" s="4">
        <v>10</v>
      </c>
      <c r="H32" s="45">
        <v>299</v>
      </c>
      <c r="I32" s="45">
        <v>317</v>
      </c>
      <c r="J32" s="50">
        <f t="shared" si="4"/>
        <v>1.060200668896321</v>
      </c>
      <c r="K32" s="4">
        <v>15</v>
      </c>
      <c r="L32" s="49">
        <v>7</v>
      </c>
      <c r="M32" s="49">
        <v>0</v>
      </c>
      <c r="N32" s="50">
        <f t="shared" si="5"/>
        <v>1.3</v>
      </c>
      <c r="O32" s="4">
        <v>15</v>
      </c>
      <c r="P32" s="24">
        <f t="shared" si="6"/>
        <v>1.1142997391139977</v>
      </c>
      <c r="Q32" s="45">
        <v>38569</v>
      </c>
      <c r="R32" s="19">
        <f t="shared" si="7"/>
        <v>35062.699999999997</v>
      </c>
      <c r="S32" s="19">
        <f t="shared" si="8"/>
        <v>39070.400000000001</v>
      </c>
      <c r="T32" s="19">
        <f t="shared" si="17"/>
        <v>4007.7000000000044</v>
      </c>
      <c r="U32" s="19">
        <v>3506.3</v>
      </c>
      <c r="V32" s="19">
        <v>3506.2</v>
      </c>
      <c r="W32" s="19">
        <v>4366.3</v>
      </c>
      <c r="X32" s="19">
        <v>4269.3999999999996</v>
      </c>
      <c r="Y32" s="19">
        <v>4003</v>
      </c>
      <c r="Z32" s="19">
        <v>4103.2</v>
      </c>
      <c r="AA32" s="19">
        <v>3378.3</v>
      </c>
      <c r="AB32" s="19">
        <v>3928.2</v>
      </c>
      <c r="AC32" s="19"/>
      <c r="AD32" s="19">
        <v>4244.3999999999996</v>
      </c>
      <c r="AE32" s="19">
        <v>364</v>
      </c>
      <c r="AF32" s="19">
        <f t="shared" si="10"/>
        <v>3401.1</v>
      </c>
      <c r="AG32" s="41"/>
      <c r="AH32" s="40"/>
      <c r="AI32" s="41"/>
      <c r="AJ32" s="19">
        <f t="shared" si="11"/>
        <v>3401.1</v>
      </c>
      <c r="AK32" s="19">
        <f t="shared" si="12"/>
        <v>3263.7</v>
      </c>
      <c r="AL32" s="19">
        <f t="shared" si="13"/>
        <v>137.40000000000009</v>
      </c>
      <c r="AM32" s="1"/>
      <c r="AN32" s="1"/>
      <c r="AO32" s="1"/>
      <c r="AP32" s="1"/>
      <c r="AQ32" s="1"/>
      <c r="AR32" s="1"/>
    </row>
    <row r="33" spans="1:44" s="2" customFormat="1" ht="17.100000000000001" customHeight="1">
      <c r="A33" s="6" t="s">
        <v>30</v>
      </c>
      <c r="B33" s="4">
        <v>1</v>
      </c>
      <c r="C33" s="4">
        <v>10</v>
      </c>
      <c r="D33" s="19">
        <v>9131.2000000000007</v>
      </c>
      <c r="E33" s="19">
        <v>8972.1</v>
      </c>
      <c r="F33" s="50">
        <f t="shared" si="3"/>
        <v>0.98257622218328367</v>
      </c>
      <c r="G33" s="4">
        <v>10</v>
      </c>
      <c r="H33" s="45">
        <v>399</v>
      </c>
      <c r="I33" s="45">
        <v>573</v>
      </c>
      <c r="J33" s="50">
        <f t="shared" si="4"/>
        <v>1.2236090225563909</v>
      </c>
      <c r="K33" s="4">
        <v>15</v>
      </c>
      <c r="L33" s="49">
        <v>10.7</v>
      </c>
      <c r="M33" s="49">
        <v>0.6</v>
      </c>
      <c r="N33" s="50">
        <f t="shared" si="5"/>
        <v>1.3</v>
      </c>
      <c r="O33" s="4">
        <v>15</v>
      </c>
      <c r="P33" s="24">
        <f t="shared" si="6"/>
        <v>1.1535979512035741</v>
      </c>
      <c r="Q33" s="45">
        <v>58683</v>
      </c>
      <c r="R33" s="19">
        <f t="shared" si="7"/>
        <v>53348.2</v>
      </c>
      <c r="S33" s="19">
        <f t="shared" si="8"/>
        <v>61542.400000000001</v>
      </c>
      <c r="T33" s="19">
        <f t="shared" si="17"/>
        <v>8194.2000000000044</v>
      </c>
      <c r="U33" s="19">
        <v>5334.8</v>
      </c>
      <c r="V33" s="19">
        <v>5334.8</v>
      </c>
      <c r="W33" s="19">
        <v>6419</v>
      </c>
      <c r="X33" s="19">
        <v>7064.2</v>
      </c>
      <c r="Y33" s="19">
        <v>6038.2</v>
      </c>
      <c r="Z33" s="19">
        <v>6963.2</v>
      </c>
      <c r="AA33" s="19">
        <v>6400.4</v>
      </c>
      <c r="AB33" s="19">
        <v>6222</v>
      </c>
      <c r="AC33" s="19"/>
      <c r="AD33" s="19">
        <v>6711.9</v>
      </c>
      <c r="AE33" s="19"/>
      <c r="AF33" s="19">
        <f t="shared" si="10"/>
        <v>5053.8999999999996</v>
      </c>
      <c r="AG33" s="40"/>
      <c r="AH33" s="40"/>
      <c r="AI33" s="41"/>
      <c r="AJ33" s="19">
        <f t="shared" si="11"/>
        <v>5053.8999999999996</v>
      </c>
      <c r="AK33" s="19">
        <f t="shared" si="12"/>
        <v>2194.5</v>
      </c>
      <c r="AL33" s="19">
        <f t="shared" si="13"/>
        <v>2859.3999999999996</v>
      </c>
      <c r="AM33" s="1"/>
      <c r="AN33" s="1"/>
      <c r="AO33" s="1"/>
      <c r="AP33" s="1"/>
      <c r="AQ33" s="1"/>
      <c r="AR33" s="1"/>
    </row>
    <row r="34" spans="1:44" s="2" customFormat="1" ht="17.100000000000001" customHeight="1">
      <c r="A34" s="6" t="s">
        <v>31</v>
      </c>
      <c r="B34" s="4">
        <v>1</v>
      </c>
      <c r="C34" s="4">
        <v>10</v>
      </c>
      <c r="D34" s="19">
        <v>3729.1</v>
      </c>
      <c r="E34" s="19">
        <v>3396.2</v>
      </c>
      <c r="F34" s="50">
        <f t="shared" si="3"/>
        <v>0.91072913035316827</v>
      </c>
      <c r="G34" s="4">
        <v>10</v>
      </c>
      <c r="H34" s="45">
        <v>399</v>
      </c>
      <c r="I34" s="45">
        <v>400</v>
      </c>
      <c r="J34" s="50">
        <f t="shared" si="4"/>
        <v>1.0025062656641603</v>
      </c>
      <c r="K34" s="4">
        <v>15</v>
      </c>
      <c r="L34" s="49">
        <v>83.6</v>
      </c>
      <c r="M34" s="49">
        <v>80.2</v>
      </c>
      <c r="N34" s="50">
        <f t="shared" si="5"/>
        <v>1.0423940149625934</v>
      </c>
      <c r="O34" s="4">
        <v>15</v>
      </c>
      <c r="P34" s="24">
        <f t="shared" si="6"/>
        <v>0.99561591025865981</v>
      </c>
      <c r="Q34" s="45">
        <v>59216</v>
      </c>
      <c r="R34" s="19">
        <f t="shared" si="7"/>
        <v>53832.7</v>
      </c>
      <c r="S34" s="19">
        <f t="shared" si="8"/>
        <v>53596.7</v>
      </c>
      <c r="T34" s="19">
        <f t="shared" si="17"/>
        <v>-236</v>
      </c>
      <c r="U34" s="19">
        <v>5383.3</v>
      </c>
      <c r="V34" s="19">
        <v>5383.2</v>
      </c>
      <c r="W34" s="19">
        <v>5628.8</v>
      </c>
      <c r="X34" s="19">
        <v>5366.9</v>
      </c>
      <c r="Y34" s="19">
        <v>5440.6</v>
      </c>
      <c r="Z34" s="19">
        <v>5392.2</v>
      </c>
      <c r="AA34" s="19">
        <v>1824.6</v>
      </c>
      <c r="AB34" s="19">
        <v>4917.1000000000004</v>
      </c>
      <c r="AC34" s="19"/>
      <c r="AD34" s="19">
        <v>5477.5</v>
      </c>
      <c r="AE34" s="19"/>
      <c r="AF34" s="19">
        <f t="shared" si="10"/>
        <v>8782.5</v>
      </c>
      <c r="AG34" s="40"/>
      <c r="AH34" s="40"/>
      <c r="AI34" s="41"/>
      <c r="AJ34" s="19">
        <f t="shared" si="11"/>
        <v>8782.5</v>
      </c>
      <c r="AK34" s="19">
        <f t="shared" si="12"/>
        <v>8782.5</v>
      </c>
      <c r="AL34" s="19">
        <f t="shared" si="13"/>
        <v>0</v>
      </c>
      <c r="AM34" s="1"/>
      <c r="AN34" s="1"/>
      <c r="AO34" s="1"/>
      <c r="AP34" s="1"/>
      <c r="AQ34" s="1"/>
      <c r="AR34" s="1"/>
    </row>
    <row r="35" spans="1:44" s="2" customFormat="1" ht="17.100000000000001" customHeight="1">
      <c r="A35" s="6" t="s">
        <v>1</v>
      </c>
      <c r="B35" s="4">
        <v>1</v>
      </c>
      <c r="C35" s="4">
        <v>10</v>
      </c>
      <c r="D35" s="19">
        <v>25544.799999999999</v>
      </c>
      <c r="E35" s="19">
        <v>25465.3</v>
      </c>
      <c r="F35" s="50">
        <f t="shared" si="3"/>
        <v>0.99688782061319725</v>
      </c>
      <c r="G35" s="4">
        <v>10</v>
      </c>
      <c r="H35" s="45">
        <v>698</v>
      </c>
      <c r="I35" s="45">
        <v>854</v>
      </c>
      <c r="J35" s="50">
        <f t="shared" si="4"/>
        <v>1.2023495702005731</v>
      </c>
      <c r="K35" s="4">
        <v>15</v>
      </c>
      <c r="L35" s="49">
        <v>18.899999999999999</v>
      </c>
      <c r="M35" s="49">
        <v>15.4</v>
      </c>
      <c r="N35" s="50">
        <f t="shared" si="5"/>
        <v>1.2027272727272726</v>
      </c>
      <c r="O35" s="4">
        <v>15</v>
      </c>
      <c r="P35" s="24">
        <f t="shared" si="6"/>
        <v>1.1209006170009932</v>
      </c>
      <c r="Q35" s="45">
        <v>76871</v>
      </c>
      <c r="R35" s="19">
        <f t="shared" si="7"/>
        <v>69882.7</v>
      </c>
      <c r="S35" s="19">
        <f t="shared" si="8"/>
        <v>78331.600000000006</v>
      </c>
      <c r="T35" s="19">
        <f t="shared" si="17"/>
        <v>8448.9000000000087</v>
      </c>
      <c r="U35" s="19">
        <v>6988.3</v>
      </c>
      <c r="V35" s="19">
        <v>6988.2</v>
      </c>
      <c r="W35" s="19">
        <v>4246.1000000000004</v>
      </c>
      <c r="X35" s="19">
        <v>9686.9</v>
      </c>
      <c r="Y35" s="19">
        <v>6977.4</v>
      </c>
      <c r="Z35" s="19">
        <v>6341.4</v>
      </c>
      <c r="AA35" s="19">
        <v>6302.9</v>
      </c>
      <c r="AB35" s="19">
        <v>6790.2</v>
      </c>
      <c r="AC35" s="19"/>
      <c r="AD35" s="19">
        <v>7764.9</v>
      </c>
      <c r="AE35" s="19"/>
      <c r="AF35" s="19">
        <f t="shared" si="10"/>
        <v>16245.3</v>
      </c>
      <c r="AG35" s="40"/>
      <c r="AH35" s="40"/>
      <c r="AI35" s="41"/>
      <c r="AJ35" s="19">
        <f t="shared" si="11"/>
        <v>16245.3</v>
      </c>
      <c r="AK35" s="19">
        <f t="shared" si="12"/>
        <v>14784.7</v>
      </c>
      <c r="AL35" s="19">
        <f t="shared" si="13"/>
        <v>1460.5999999999985</v>
      </c>
      <c r="AM35" s="1"/>
      <c r="AN35" s="1"/>
      <c r="AO35" s="1"/>
      <c r="AP35" s="1"/>
      <c r="AQ35" s="1"/>
      <c r="AR35" s="1"/>
    </row>
    <row r="36" spans="1:44" s="2" customFormat="1" ht="17.100000000000001" customHeight="1">
      <c r="A36" s="6" t="s">
        <v>32</v>
      </c>
      <c r="B36" s="4">
        <v>1</v>
      </c>
      <c r="C36" s="4">
        <v>10</v>
      </c>
      <c r="D36" s="19">
        <v>11682.1</v>
      </c>
      <c r="E36" s="19">
        <v>11298.4</v>
      </c>
      <c r="F36" s="50">
        <f t="shared" si="3"/>
        <v>0.96715487797570632</v>
      </c>
      <c r="G36" s="4">
        <v>10</v>
      </c>
      <c r="H36" s="45">
        <v>399</v>
      </c>
      <c r="I36" s="45">
        <v>430</v>
      </c>
      <c r="J36" s="50">
        <f t="shared" si="4"/>
        <v>1.0776942355889725</v>
      </c>
      <c r="K36" s="4">
        <v>15</v>
      </c>
      <c r="L36" s="49">
        <v>156.69999999999999</v>
      </c>
      <c r="M36" s="49">
        <v>196.2</v>
      </c>
      <c r="N36" s="50">
        <f t="shared" si="5"/>
        <v>0.79867482161060144</v>
      </c>
      <c r="O36" s="4">
        <v>15</v>
      </c>
      <c r="P36" s="24">
        <f t="shared" si="6"/>
        <v>0.95634169275501346</v>
      </c>
      <c r="Q36" s="45">
        <v>56995</v>
      </c>
      <c r="R36" s="19">
        <f t="shared" si="7"/>
        <v>51813.599999999999</v>
      </c>
      <c r="S36" s="19">
        <f t="shared" si="8"/>
        <v>49551.5</v>
      </c>
      <c r="T36" s="19">
        <f t="shared" si="17"/>
        <v>-2262.0999999999985</v>
      </c>
      <c r="U36" s="19">
        <v>5181.3999999999996</v>
      </c>
      <c r="V36" s="19">
        <v>5181.3</v>
      </c>
      <c r="W36" s="19">
        <v>3799.4</v>
      </c>
      <c r="X36" s="19">
        <v>6659.2</v>
      </c>
      <c r="Y36" s="19">
        <v>5205.2</v>
      </c>
      <c r="Z36" s="19">
        <v>4891.3999999999996</v>
      </c>
      <c r="AA36" s="19">
        <v>4348.5</v>
      </c>
      <c r="AB36" s="19">
        <v>5038.1000000000004</v>
      </c>
      <c r="AC36" s="19"/>
      <c r="AD36" s="19">
        <v>5199</v>
      </c>
      <c r="AE36" s="19"/>
      <c r="AF36" s="19">
        <f t="shared" si="10"/>
        <v>4048</v>
      </c>
      <c r="AG36" s="40"/>
      <c r="AH36" s="40"/>
      <c r="AI36" s="41"/>
      <c r="AJ36" s="19">
        <f t="shared" si="11"/>
        <v>4048</v>
      </c>
      <c r="AK36" s="19">
        <f t="shared" si="12"/>
        <v>4048</v>
      </c>
      <c r="AL36" s="19">
        <f t="shared" si="13"/>
        <v>0</v>
      </c>
      <c r="AM36" s="1"/>
      <c r="AN36" s="1"/>
      <c r="AO36" s="1"/>
      <c r="AP36" s="1"/>
      <c r="AQ36" s="1"/>
      <c r="AR36" s="1"/>
    </row>
    <row r="37" spans="1:44" s="2" customFormat="1" ht="17.100000000000001" customHeight="1">
      <c r="A37" s="6" t="s">
        <v>33</v>
      </c>
      <c r="B37" s="4">
        <v>1</v>
      </c>
      <c r="C37" s="4">
        <v>10</v>
      </c>
      <c r="D37" s="19">
        <v>2977</v>
      </c>
      <c r="E37" s="19">
        <v>3144.6</v>
      </c>
      <c r="F37" s="50">
        <f t="shared" si="3"/>
        <v>1.0562982868659725</v>
      </c>
      <c r="G37" s="4">
        <v>10</v>
      </c>
      <c r="H37" s="45">
        <v>299</v>
      </c>
      <c r="I37" s="45">
        <v>330</v>
      </c>
      <c r="J37" s="50">
        <f t="shared" si="4"/>
        <v>1.1036789297658862</v>
      </c>
      <c r="K37" s="4">
        <v>15</v>
      </c>
      <c r="L37" s="49">
        <v>6.5</v>
      </c>
      <c r="M37" s="49">
        <v>10.199999999999999</v>
      </c>
      <c r="N37" s="50">
        <f t="shared" si="5"/>
        <v>0.63725490196078438</v>
      </c>
      <c r="O37" s="4">
        <v>15</v>
      </c>
      <c r="P37" s="24">
        <f t="shared" si="6"/>
        <v>0.93353980689119564</v>
      </c>
      <c r="Q37" s="45">
        <v>42053</v>
      </c>
      <c r="R37" s="19">
        <f t="shared" si="7"/>
        <v>38230</v>
      </c>
      <c r="S37" s="19">
        <f t="shared" si="8"/>
        <v>35689.199999999997</v>
      </c>
      <c r="T37" s="19">
        <f t="shared" si="17"/>
        <v>-2540.8000000000029</v>
      </c>
      <c r="U37" s="19">
        <v>3823</v>
      </c>
      <c r="V37" s="19">
        <v>3823</v>
      </c>
      <c r="W37" s="19">
        <v>3997.3</v>
      </c>
      <c r="X37" s="19">
        <v>5044</v>
      </c>
      <c r="Y37" s="19">
        <v>4171.8</v>
      </c>
      <c r="Z37" s="19">
        <v>651.4</v>
      </c>
      <c r="AA37" s="19">
        <v>3302</v>
      </c>
      <c r="AB37" s="19">
        <v>3544.6</v>
      </c>
      <c r="AC37" s="19"/>
      <c r="AD37" s="19">
        <v>3685.5</v>
      </c>
      <c r="AE37" s="19"/>
      <c r="AF37" s="19">
        <f t="shared" si="10"/>
        <v>3646.6</v>
      </c>
      <c r="AG37" s="40"/>
      <c r="AH37" s="40"/>
      <c r="AI37" s="41"/>
      <c r="AJ37" s="19">
        <f t="shared" si="11"/>
        <v>3646.6</v>
      </c>
      <c r="AK37" s="19">
        <f t="shared" si="12"/>
        <v>3646.6</v>
      </c>
      <c r="AL37" s="19">
        <f t="shared" si="13"/>
        <v>0</v>
      </c>
      <c r="AM37" s="1"/>
      <c r="AN37" s="1"/>
      <c r="AO37" s="1"/>
      <c r="AP37" s="1"/>
      <c r="AQ37" s="1"/>
      <c r="AR37" s="1"/>
    </row>
    <row r="38" spans="1:44" s="2" customFormat="1" ht="17.100000000000001" customHeight="1">
      <c r="A38" s="6" t="s">
        <v>34</v>
      </c>
      <c r="B38" s="4">
        <v>1</v>
      </c>
      <c r="C38" s="4">
        <v>10</v>
      </c>
      <c r="D38" s="19">
        <v>3946</v>
      </c>
      <c r="E38" s="19">
        <v>4042.1</v>
      </c>
      <c r="F38" s="50">
        <f t="shared" si="3"/>
        <v>1.0243537759756716</v>
      </c>
      <c r="G38" s="4">
        <v>10</v>
      </c>
      <c r="H38" s="45">
        <v>399</v>
      </c>
      <c r="I38" s="45">
        <v>444</v>
      </c>
      <c r="J38" s="50">
        <f t="shared" si="4"/>
        <v>1.112781954887218</v>
      </c>
      <c r="K38" s="4">
        <v>15</v>
      </c>
      <c r="L38" s="49">
        <v>3.9</v>
      </c>
      <c r="M38" s="49">
        <v>4.7</v>
      </c>
      <c r="N38" s="50">
        <f t="shared" si="5"/>
        <v>0.82978723404255317</v>
      </c>
      <c r="O38" s="4">
        <v>15</v>
      </c>
      <c r="P38" s="24">
        <f t="shared" si="6"/>
        <v>0.98764151187406568</v>
      </c>
      <c r="Q38" s="45">
        <v>83605</v>
      </c>
      <c r="R38" s="19">
        <f t="shared" si="7"/>
        <v>76004.5</v>
      </c>
      <c r="S38" s="19">
        <f t="shared" si="8"/>
        <v>75065.2</v>
      </c>
      <c r="T38" s="19">
        <f t="shared" si="17"/>
        <v>-939.30000000000291</v>
      </c>
      <c r="U38" s="19">
        <v>7600.5</v>
      </c>
      <c r="V38" s="19">
        <v>7600.4</v>
      </c>
      <c r="W38" s="19">
        <v>8555.2000000000007</v>
      </c>
      <c r="X38" s="19">
        <v>8839.7000000000007</v>
      </c>
      <c r="Y38" s="19">
        <v>8149</v>
      </c>
      <c r="Z38" s="19">
        <v>4469.8999999999996</v>
      </c>
      <c r="AA38" s="19">
        <v>5867</v>
      </c>
      <c r="AB38" s="19">
        <v>7297.3</v>
      </c>
      <c r="AC38" s="19"/>
      <c r="AD38" s="19">
        <v>7724</v>
      </c>
      <c r="AE38" s="19"/>
      <c r="AF38" s="19">
        <f t="shared" si="10"/>
        <v>8962.2000000000007</v>
      </c>
      <c r="AG38" s="40"/>
      <c r="AH38" s="40"/>
      <c r="AI38" s="41"/>
      <c r="AJ38" s="19">
        <f t="shared" si="11"/>
        <v>8962.2000000000007</v>
      </c>
      <c r="AK38" s="19">
        <f t="shared" si="12"/>
        <v>8962.2000000000007</v>
      </c>
      <c r="AL38" s="19">
        <f t="shared" si="13"/>
        <v>0</v>
      </c>
      <c r="AM38" s="1"/>
      <c r="AN38" s="1"/>
      <c r="AO38" s="1"/>
      <c r="AP38" s="1"/>
      <c r="AQ38" s="1"/>
      <c r="AR38" s="1"/>
    </row>
    <row r="39" spans="1:44" s="2" customFormat="1" ht="17.100000000000001" customHeight="1">
      <c r="A39" s="6" t="s">
        <v>35</v>
      </c>
      <c r="B39" s="4">
        <v>1</v>
      </c>
      <c r="C39" s="4">
        <v>10</v>
      </c>
      <c r="D39" s="19">
        <v>4539.1000000000004</v>
      </c>
      <c r="E39" s="19">
        <v>4706.1000000000004</v>
      </c>
      <c r="F39" s="50">
        <f t="shared" si="3"/>
        <v>1.0367914344253266</v>
      </c>
      <c r="G39" s="4">
        <v>10</v>
      </c>
      <c r="H39" s="45">
        <v>299</v>
      </c>
      <c r="I39" s="45">
        <v>300</v>
      </c>
      <c r="J39" s="50">
        <f t="shared" si="4"/>
        <v>1.0033444816053512</v>
      </c>
      <c r="K39" s="4">
        <v>15</v>
      </c>
      <c r="L39" s="49">
        <v>41.8</v>
      </c>
      <c r="M39" s="49">
        <v>40.200000000000003</v>
      </c>
      <c r="N39" s="50">
        <f t="shared" si="5"/>
        <v>1.0398009950248754</v>
      </c>
      <c r="O39" s="4">
        <v>15</v>
      </c>
      <c r="P39" s="24">
        <f t="shared" si="6"/>
        <v>1.0203019298741334</v>
      </c>
      <c r="Q39" s="45">
        <v>65434</v>
      </c>
      <c r="R39" s="19">
        <f t="shared" si="7"/>
        <v>59485.5</v>
      </c>
      <c r="S39" s="19">
        <f t="shared" si="8"/>
        <v>60693.2</v>
      </c>
      <c r="T39" s="19">
        <f t="shared" si="17"/>
        <v>1207.6999999999971</v>
      </c>
      <c r="U39" s="19">
        <v>5948.5</v>
      </c>
      <c r="V39" s="19">
        <v>5948.6</v>
      </c>
      <c r="W39" s="19">
        <v>6044.2</v>
      </c>
      <c r="X39" s="19">
        <v>6885</v>
      </c>
      <c r="Y39" s="19">
        <v>6206.5</v>
      </c>
      <c r="Z39" s="19">
        <v>2738.7</v>
      </c>
      <c r="AA39" s="19">
        <v>5682.1</v>
      </c>
      <c r="AB39" s="19">
        <v>5636.3</v>
      </c>
      <c r="AC39" s="19"/>
      <c r="AD39" s="19">
        <v>6089.2</v>
      </c>
      <c r="AE39" s="19"/>
      <c r="AF39" s="19">
        <f t="shared" si="10"/>
        <v>9514.1</v>
      </c>
      <c r="AG39" s="40"/>
      <c r="AH39" s="40"/>
      <c r="AI39" s="41"/>
      <c r="AJ39" s="19">
        <f t="shared" si="11"/>
        <v>9514.1</v>
      </c>
      <c r="AK39" s="19">
        <f t="shared" si="12"/>
        <v>9514.1</v>
      </c>
      <c r="AL39" s="19">
        <f t="shared" si="13"/>
        <v>0</v>
      </c>
      <c r="AM39" s="1"/>
      <c r="AN39" s="1"/>
      <c r="AO39" s="1"/>
      <c r="AP39" s="1"/>
      <c r="AQ39" s="1"/>
      <c r="AR39" s="1"/>
    </row>
    <row r="40" spans="1:44" s="2" customFormat="1" ht="17.100000000000001" customHeight="1">
      <c r="A40" s="6" t="s">
        <v>36</v>
      </c>
      <c r="B40" s="4">
        <v>1</v>
      </c>
      <c r="C40" s="4">
        <v>10</v>
      </c>
      <c r="D40" s="19">
        <v>13051.4</v>
      </c>
      <c r="E40" s="19">
        <v>13430.300000000001</v>
      </c>
      <c r="F40" s="50">
        <f t="shared" si="3"/>
        <v>1.02903136828233</v>
      </c>
      <c r="G40" s="4">
        <v>10</v>
      </c>
      <c r="H40" s="45">
        <v>399</v>
      </c>
      <c r="I40" s="45">
        <v>526</v>
      </c>
      <c r="J40" s="50">
        <f t="shared" si="4"/>
        <v>1.211829573934837</v>
      </c>
      <c r="K40" s="4">
        <v>15</v>
      </c>
      <c r="L40" s="49">
        <v>28.8</v>
      </c>
      <c r="M40" s="49">
        <v>28.7</v>
      </c>
      <c r="N40" s="50">
        <f t="shared" si="5"/>
        <v>1.0034843205574913</v>
      </c>
      <c r="O40" s="4">
        <v>15</v>
      </c>
      <c r="P40" s="24">
        <f t="shared" si="6"/>
        <v>1.0704004420041644</v>
      </c>
      <c r="Q40" s="45">
        <v>60696</v>
      </c>
      <c r="R40" s="19">
        <f>ROUND(Q40/11*10,1)</f>
        <v>55178.2</v>
      </c>
      <c r="S40" s="19">
        <f>ROUND(P40*R40,1)</f>
        <v>59062.8</v>
      </c>
      <c r="T40" s="19">
        <f t="shared" si="17"/>
        <v>3884.6000000000058</v>
      </c>
      <c r="U40" s="19">
        <v>5517.8</v>
      </c>
      <c r="V40" s="19">
        <v>5517.8</v>
      </c>
      <c r="W40" s="19">
        <v>3849.6</v>
      </c>
      <c r="X40" s="19">
        <v>5977.4</v>
      </c>
      <c r="Y40" s="19">
        <v>6089.7</v>
      </c>
      <c r="Z40" s="19">
        <v>1283.9000000000001</v>
      </c>
      <c r="AA40" s="19">
        <v>4529.3999999999996</v>
      </c>
      <c r="AB40" s="19">
        <v>5180.3</v>
      </c>
      <c r="AC40" s="19">
        <v>12139</v>
      </c>
      <c r="AD40" s="19">
        <v>0</v>
      </c>
      <c r="AE40" s="19">
        <v>3496.3</v>
      </c>
      <c r="AF40" s="19">
        <f t="shared" si="10"/>
        <v>5481.6</v>
      </c>
      <c r="AG40" s="40"/>
      <c r="AH40" s="40"/>
      <c r="AI40" s="41"/>
      <c r="AJ40" s="19">
        <f t="shared" si="11"/>
        <v>5481.6</v>
      </c>
      <c r="AK40" s="19">
        <f t="shared" si="12"/>
        <v>5481.6</v>
      </c>
      <c r="AL40" s="19">
        <f t="shared" si="13"/>
        <v>0</v>
      </c>
      <c r="AM40" s="1"/>
      <c r="AN40" s="1"/>
      <c r="AO40" s="1"/>
      <c r="AP40" s="1"/>
      <c r="AQ40" s="1"/>
      <c r="AR40" s="1"/>
    </row>
    <row r="41" spans="1:44" s="2" customFormat="1" ht="17.100000000000001" customHeight="1">
      <c r="A41" s="6" t="s">
        <v>37</v>
      </c>
      <c r="B41" s="4">
        <v>1</v>
      </c>
      <c r="C41" s="4">
        <v>10</v>
      </c>
      <c r="D41" s="19">
        <v>36058</v>
      </c>
      <c r="E41" s="19">
        <v>37256.5</v>
      </c>
      <c r="F41" s="50">
        <f t="shared" si="3"/>
        <v>1.0332381163680737</v>
      </c>
      <c r="G41" s="4">
        <v>10</v>
      </c>
      <c r="H41" s="45">
        <v>698</v>
      </c>
      <c r="I41" s="45">
        <v>859</v>
      </c>
      <c r="J41" s="50">
        <f t="shared" si="4"/>
        <v>1.2030659025787966</v>
      </c>
      <c r="K41" s="4">
        <v>15</v>
      </c>
      <c r="L41" s="49">
        <v>174.2</v>
      </c>
      <c r="M41" s="49">
        <v>170.5</v>
      </c>
      <c r="N41" s="50">
        <f t="shared" si="5"/>
        <v>1.0217008797653959</v>
      </c>
      <c r="O41" s="4">
        <v>15</v>
      </c>
      <c r="P41" s="24">
        <f t="shared" si="6"/>
        <v>1.0740776579768727</v>
      </c>
      <c r="Q41" s="45">
        <v>84602</v>
      </c>
      <c r="R41" s="19">
        <f t="shared" si="7"/>
        <v>76910.899999999994</v>
      </c>
      <c r="S41" s="19">
        <f t="shared" si="8"/>
        <v>82608.3</v>
      </c>
      <c r="T41" s="19">
        <f t="shared" si="17"/>
        <v>5697.4000000000087</v>
      </c>
      <c r="U41" s="19">
        <v>7691.1</v>
      </c>
      <c r="V41" s="19">
        <v>7691.1</v>
      </c>
      <c r="W41" s="19">
        <v>8380.7999999999993</v>
      </c>
      <c r="X41" s="19">
        <v>10296.799999999999</v>
      </c>
      <c r="Y41" s="19">
        <v>8515</v>
      </c>
      <c r="Z41" s="19">
        <v>7647</v>
      </c>
      <c r="AA41" s="19">
        <v>7230.5</v>
      </c>
      <c r="AB41" s="19">
        <v>8207.4</v>
      </c>
      <c r="AC41" s="19"/>
      <c r="AD41" s="19">
        <v>8349.2999999999993</v>
      </c>
      <c r="AE41" s="19"/>
      <c r="AF41" s="19">
        <f t="shared" si="10"/>
        <v>8599.2999999999993</v>
      </c>
      <c r="AG41" s="40"/>
      <c r="AH41" s="40"/>
      <c r="AI41" s="41"/>
      <c r="AJ41" s="19">
        <f t="shared" si="11"/>
        <v>8599.2999999999993</v>
      </c>
      <c r="AK41" s="19">
        <f t="shared" si="12"/>
        <v>8599.2999999999993</v>
      </c>
      <c r="AL41" s="19">
        <f t="shared" si="13"/>
        <v>0</v>
      </c>
      <c r="AM41" s="1"/>
      <c r="AN41" s="1"/>
      <c r="AO41" s="1"/>
      <c r="AP41" s="1"/>
      <c r="AQ41" s="1"/>
      <c r="AR41" s="1"/>
    </row>
    <row r="42" spans="1:44" s="2" customFormat="1" ht="17.100000000000001" customHeight="1">
      <c r="A42" s="6" t="s">
        <v>38</v>
      </c>
      <c r="B42" s="4">
        <v>1</v>
      </c>
      <c r="C42" s="4">
        <v>10</v>
      </c>
      <c r="D42" s="19">
        <v>7032.4</v>
      </c>
      <c r="E42" s="19">
        <v>7250.5</v>
      </c>
      <c r="F42" s="50">
        <f t="shared" si="3"/>
        <v>1.0310135942210341</v>
      </c>
      <c r="G42" s="4">
        <v>10</v>
      </c>
      <c r="H42" s="45">
        <v>399</v>
      </c>
      <c r="I42" s="45">
        <v>372</v>
      </c>
      <c r="J42" s="50">
        <f t="shared" si="4"/>
        <v>0.93233082706766912</v>
      </c>
      <c r="K42" s="4">
        <v>15</v>
      </c>
      <c r="L42" s="49">
        <v>27.1</v>
      </c>
      <c r="M42" s="49">
        <v>5.8</v>
      </c>
      <c r="N42" s="50">
        <f t="shared" si="5"/>
        <v>1.3</v>
      </c>
      <c r="O42" s="4">
        <v>15</v>
      </c>
      <c r="P42" s="24">
        <f t="shared" si="6"/>
        <v>1.0759019669645076</v>
      </c>
      <c r="Q42" s="45">
        <v>44636</v>
      </c>
      <c r="R42" s="19">
        <f t="shared" si="7"/>
        <v>40578.199999999997</v>
      </c>
      <c r="S42" s="19">
        <f t="shared" si="8"/>
        <v>43658.2</v>
      </c>
      <c r="T42" s="19">
        <f t="shared" si="17"/>
        <v>3080</v>
      </c>
      <c r="U42" s="19">
        <v>4057.8</v>
      </c>
      <c r="V42" s="19">
        <v>4057.8</v>
      </c>
      <c r="W42" s="19">
        <v>5653.5</v>
      </c>
      <c r="X42" s="19">
        <v>4647.1000000000004</v>
      </c>
      <c r="Y42" s="19">
        <v>4604</v>
      </c>
      <c r="Z42" s="19">
        <v>4193.7</v>
      </c>
      <c r="AA42" s="19">
        <v>1577.7</v>
      </c>
      <c r="AB42" s="19">
        <v>4113.1000000000004</v>
      </c>
      <c r="AC42" s="19"/>
      <c r="AD42" s="19">
        <v>4891.2</v>
      </c>
      <c r="AE42" s="19"/>
      <c r="AF42" s="19">
        <f t="shared" si="10"/>
        <v>5862.3</v>
      </c>
      <c r="AG42" s="41"/>
      <c r="AH42" s="40"/>
      <c r="AI42" s="41"/>
      <c r="AJ42" s="19">
        <f t="shared" si="11"/>
        <v>5862.3</v>
      </c>
      <c r="AK42" s="19">
        <f t="shared" si="12"/>
        <v>5862.3</v>
      </c>
      <c r="AL42" s="19">
        <f t="shared" si="13"/>
        <v>0</v>
      </c>
      <c r="AM42" s="1"/>
      <c r="AN42" s="1"/>
      <c r="AO42" s="1"/>
      <c r="AP42" s="1"/>
      <c r="AQ42" s="1"/>
      <c r="AR42" s="1"/>
    </row>
    <row r="43" spans="1:44" s="2" customFormat="1" ht="17.100000000000001" customHeight="1">
      <c r="A43" s="6" t="s">
        <v>2</v>
      </c>
      <c r="B43" s="4">
        <v>1</v>
      </c>
      <c r="C43" s="4">
        <v>10</v>
      </c>
      <c r="D43" s="19">
        <v>3040.6</v>
      </c>
      <c r="E43" s="19">
        <v>3000.1</v>
      </c>
      <c r="F43" s="50">
        <f t="shared" si="3"/>
        <v>0.98668026047490631</v>
      </c>
      <c r="G43" s="4">
        <v>10</v>
      </c>
      <c r="H43" s="45">
        <v>299</v>
      </c>
      <c r="I43" s="45">
        <v>340</v>
      </c>
      <c r="J43" s="50">
        <f t="shared" si="4"/>
        <v>1.1371237458193979</v>
      </c>
      <c r="K43" s="4">
        <v>15</v>
      </c>
      <c r="L43" s="49">
        <v>8.1</v>
      </c>
      <c r="M43" s="49">
        <v>8.1</v>
      </c>
      <c r="N43" s="50">
        <f t="shared" si="5"/>
        <v>1</v>
      </c>
      <c r="O43" s="4">
        <v>15</v>
      </c>
      <c r="P43" s="24">
        <f t="shared" si="6"/>
        <v>1.0384731758408006</v>
      </c>
      <c r="Q43" s="45">
        <v>58691</v>
      </c>
      <c r="R43" s="19">
        <f t="shared" si="7"/>
        <v>53355.5</v>
      </c>
      <c r="S43" s="19">
        <f t="shared" si="8"/>
        <v>55408.3</v>
      </c>
      <c r="T43" s="19">
        <f t="shared" si="17"/>
        <v>2052.8000000000029</v>
      </c>
      <c r="U43" s="19">
        <v>5335.5</v>
      </c>
      <c r="V43" s="19">
        <v>5335.6</v>
      </c>
      <c r="W43" s="19">
        <v>6915.5</v>
      </c>
      <c r="X43" s="19">
        <v>6950.6</v>
      </c>
      <c r="Y43" s="19">
        <v>6134.2</v>
      </c>
      <c r="Z43" s="19">
        <v>3895.9</v>
      </c>
      <c r="AA43" s="19">
        <v>4278.6000000000004</v>
      </c>
      <c r="AB43" s="19">
        <v>5549.5</v>
      </c>
      <c r="AC43" s="19"/>
      <c r="AD43" s="19">
        <v>5599.5</v>
      </c>
      <c r="AE43" s="19"/>
      <c r="AF43" s="19">
        <f t="shared" si="10"/>
        <v>5413.4</v>
      </c>
      <c r="AG43" s="41"/>
      <c r="AH43" s="40"/>
      <c r="AI43" s="41"/>
      <c r="AJ43" s="19">
        <f t="shared" si="11"/>
        <v>5413.4</v>
      </c>
      <c r="AK43" s="19">
        <f t="shared" si="12"/>
        <v>5413.4</v>
      </c>
      <c r="AL43" s="19">
        <f t="shared" si="13"/>
        <v>0</v>
      </c>
      <c r="AM43" s="1"/>
      <c r="AN43" s="1"/>
      <c r="AO43" s="1"/>
      <c r="AP43" s="1"/>
      <c r="AQ43" s="1"/>
      <c r="AR43" s="1"/>
    </row>
    <row r="44" spans="1:44" s="2" customFormat="1" ht="17.100000000000001" customHeight="1">
      <c r="A44" s="6" t="s">
        <v>39</v>
      </c>
      <c r="B44" s="4">
        <v>1</v>
      </c>
      <c r="C44" s="4">
        <v>10</v>
      </c>
      <c r="D44" s="19">
        <v>3150.3</v>
      </c>
      <c r="E44" s="19">
        <v>3153.7</v>
      </c>
      <c r="F44" s="50">
        <f t="shared" si="3"/>
        <v>1.00107926229248</v>
      </c>
      <c r="G44" s="4">
        <v>10</v>
      </c>
      <c r="H44" s="45">
        <v>299</v>
      </c>
      <c r="I44" s="45">
        <v>323</v>
      </c>
      <c r="J44" s="50">
        <f t="shared" si="4"/>
        <v>1.080267558528428</v>
      </c>
      <c r="K44" s="4">
        <v>15</v>
      </c>
      <c r="L44" s="49">
        <v>2.5</v>
      </c>
      <c r="M44" s="49">
        <v>1.9</v>
      </c>
      <c r="N44" s="50">
        <f t="shared" si="5"/>
        <v>1.2115789473684211</v>
      </c>
      <c r="O44" s="4">
        <v>15</v>
      </c>
      <c r="P44" s="24">
        <f t="shared" si="6"/>
        <v>1.087769804227551</v>
      </c>
      <c r="Q44" s="45">
        <v>49446</v>
      </c>
      <c r="R44" s="19">
        <f t="shared" si="7"/>
        <v>44950.9</v>
      </c>
      <c r="S44" s="19">
        <f t="shared" si="8"/>
        <v>48896.2</v>
      </c>
      <c r="T44" s="19">
        <f t="shared" si="17"/>
        <v>3945.2999999999956</v>
      </c>
      <c r="U44" s="19">
        <v>4495.1000000000004</v>
      </c>
      <c r="V44" s="19">
        <v>4495.1000000000004</v>
      </c>
      <c r="W44" s="19">
        <v>6025.3</v>
      </c>
      <c r="X44" s="19">
        <v>5760.9</v>
      </c>
      <c r="Y44" s="19">
        <v>5194.2</v>
      </c>
      <c r="Z44" s="19">
        <v>5204.5</v>
      </c>
      <c r="AA44" s="19">
        <v>3177.5</v>
      </c>
      <c r="AB44" s="19">
        <v>4907.6000000000004</v>
      </c>
      <c r="AC44" s="19"/>
      <c r="AD44" s="19">
        <v>5328.1</v>
      </c>
      <c r="AE44" s="19"/>
      <c r="AF44" s="19">
        <f t="shared" si="10"/>
        <v>4307.8999999999996</v>
      </c>
      <c r="AG44" s="41"/>
      <c r="AH44" s="40"/>
      <c r="AI44" s="41"/>
      <c r="AJ44" s="19">
        <f t="shared" si="11"/>
        <v>4307.8999999999996</v>
      </c>
      <c r="AK44" s="19">
        <f t="shared" si="12"/>
        <v>4307.8999999999996</v>
      </c>
      <c r="AL44" s="19">
        <f t="shared" si="13"/>
        <v>0</v>
      </c>
      <c r="AM44" s="1"/>
      <c r="AN44" s="1"/>
      <c r="AO44" s="1"/>
      <c r="AP44" s="1"/>
      <c r="AQ44" s="1"/>
      <c r="AR44" s="1"/>
    </row>
    <row r="45" spans="1:44" s="2" customFormat="1" ht="17.100000000000001" customHeight="1">
      <c r="A45" s="6" t="s">
        <v>3</v>
      </c>
      <c r="B45" s="4">
        <v>1</v>
      </c>
      <c r="C45" s="4">
        <v>10</v>
      </c>
      <c r="D45" s="19">
        <v>4800</v>
      </c>
      <c r="E45" s="19">
        <v>4862.8</v>
      </c>
      <c r="F45" s="50">
        <f t="shared" si="3"/>
        <v>1.0130833333333333</v>
      </c>
      <c r="G45" s="4">
        <v>10</v>
      </c>
      <c r="H45" s="45">
        <v>299</v>
      </c>
      <c r="I45" s="45">
        <v>320</v>
      </c>
      <c r="J45" s="50">
        <f t="shared" si="4"/>
        <v>1.0702341137123745</v>
      </c>
      <c r="K45" s="4">
        <v>15</v>
      </c>
      <c r="L45" s="49">
        <v>11.7</v>
      </c>
      <c r="M45" s="49">
        <v>1.1000000000000001</v>
      </c>
      <c r="N45" s="50">
        <f t="shared" si="5"/>
        <v>1.3</v>
      </c>
      <c r="O45" s="4">
        <v>15</v>
      </c>
      <c r="P45" s="24">
        <f t="shared" si="6"/>
        <v>1.1136869007803789</v>
      </c>
      <c r="Q45" s="45">
        <v>48331</v>
      </c>
      <c r="R45" s="19">
        <f t="shared" si="7"/>
        <v>43937.3</v>
      </c>
      <c r="S45" s="19">
        <f t="shared" si="8"/>
        <v>48932.4</v>
      </c>
      <c r="T45" s="19">
        <f t="shared" si="17"/>
        <v>4995.0999999999985</v>
      </c>
      <c r="U45" s="19">
        <v>4393.7</v>
      </c>
      <c r="V45" s="19">
        <v>4393.8</v>
      </c>
      <c r="W45" s="19">
        <v>6069.3</v>
      </c>
      <c r="X45" s="19">
        <v>5845.4</v>
      </c>
      <c r="Y45" s="19">
        <v>5244.2</v>
      </c>
      <c r="Z45" s="19">
        <v>4817.1000000000004</v>
      </c>
      <c r="AA45" s="19">
        <v>4239.8</v>
      </c>
      <c r="AB45" s="19">
        <v>5039.6000000000004</v>
      </c>
      <c r="AC45" s="19"/>
      <c r="AD45" s="19">
        <v>5247.7</v>
      </c>
      <c r="AE45" s="19">
        <v>274.39999999999998</v>
      </c>
      <c r="AF45" s="19">
        <f t="shared" si="10"/>
        <v>3367.4</v>
      </c>
      <c r="AG45" s="41"/>
      <c r="AH45" s="40"/>
      <c r="AI45" s="41"/>
      <c r="AJ45" s="19">
        <f t="shared" si="11"/>
        <v>3367.4</v>
      </c>
      <c r="AK45" s="19">
        <f t="shared" si="12"/>
        <v>3040.4</v>
      </c>
      <c r="AL45" s="19">
        <f t="shared" si="13"/>
        <v>327</v>
      </c>
      <c r="AM45" s="1"/>
      <c r="AN45" s="1"/>
      <c r="AO45" s="1"/>
      <c r="AP45" s="1"/>
      <c r="AQ45" s="1"/>
      <c r="AR45" s="1"/>
    </row>
    <row r="46" spans="1:44" s="2" customFormat="1" ht="17.100000000000001" customHeight="1">
      <c r="A46" s="6" t="s">
        <v>40</v>
      </c>
      <c r="B46" s="4">
        <v>1</v>
      </c>
      <c r="C46" s="4">
        <v>10</v>
      </c>
      <c r="D46" s="19">
        <v>5809.6</v>
      </c>
      <c r="E46" s="19">
        <v>7060.9809999999998</v>
      </c>
      <c r="F46" s="50">
        <f>IF(G46=0,0,IF(D46=0,1,IF(E46&lt;0,0,IF(E46/D46&gt;1.2,IF((E46/D46-1.2)*0.1+1.2&gt;1.3,1.3,(E46/D46-1.2)*0.1+1.2),E46/D46))))</f>
        <v>1.2015398822638392</v>
      </c>
      <c r="G46" s="4">
        <v>10</v>
      </c>
      <c r="H46" s="45">
        <v>399</v>
      </c>
      <c r="I46" s="45">
        <v>575</v>
      </c>
      <c r="J46" s="50">
        <f t="shared" si="4"/>
        <v>1.224110275689223</v>
      </c>
      <c r="K46" s="4">
        <v>15</v>
      </c>
      <c r="L46" s="49">
        <v>4.3</v>
      </c>
      <c r="M46" s="49">
        <v>3.5</v>
      </c>
      <c r="N46" s="50">
        <f>IF(O46=0,0,IF(M46=0,1.3,IF(M46&lt;0,0,IF(L46/M46&gt;1.2,IF((L46/M46-1.2)*0.1+1.2&gt;1.3,1.3,(L46/M46-1.2)*0.1+1.2),L46/M46))))</f>
        <v>1.2028571428571428</v>
      </c>
      <c r="O46" s="4">
        <v>15</v>
      </c>
      <c r="P46" s="24">
        <f t="shared" si="6"/>
        <v>1.1683982020166777</v>
      </c>
      <c r="Q46" s="45">
        <v>63821</v>
      </c>
      <c r="R46" s="19">
        <f>ROUND(Q46/11*10,1)</f>
        <v>58019.1</v>
      </c>
      <c r="S46" s="19">
        <f t="shared" si="8"/>
        <v>67789.399999999994</v>
      </c>
      <c r="T46" s="19">
        <f t="shared" si="17"/>
        <v>9770.2999999999956</v>
      </c>
      <c r="U46" s="19">
        <v>5801.9</v>
      </c>
      <c r="V46" s="19">
        <v>5801.9</v>
      </c>
      <c r="W46" s="19">
        <v>9040.7000000000007</v>
      </c>
      <c r="X46" s="19">
        <v>7674.7</v>
      </c>
      <c r="Y46" s="19">
        <v>7079.8</v>
      </c>
      <c r="Z46" s="19">
        <v>6282.4</v>
      </c>
      <c r="AA46" s="19">
        <v>6262.5</v>
      </c>
      <c r="AB46" s="19">
        <v>6849.1</v>
      </c>
      <c r="AC46" s="19"/>
      <c r="AD46" s="19">
        <v>7373.3</v>
      </c>
      <c r="AE46" s="19"/>
      <c r="AF46" s="19">
        <f t="shared" si="10"/>
        <v>5623.1</v>
      </c>
      <c r="AG46" s="41"/>
      <c r="AH46" s="40"/>
      <c r="AI46" s="41"/>
      <c r="AJ46" s="19">
        <f t="shared" si="11"/>
        <v>5623.1</v>
      </c>
      <c r="AK46" s="19">
        <f t="shared" si="12"/>
        <v>1654.7</v>
      </c>
      <c r="AL46" s="19">
        <f t="shared" si="13"/>
        <v>3968.4000000000005</v>
      </c>
      <c r="AM46" s="1"/>
      <c r="AN46" s="1"/>
      <c r="AO46" s="1"/>
      <c r="AP46" s="1"/>
      <c r="AQ46" s="1"/>
      <c r="AR46" s="1"/>
    </row>
    <row r="47" spans="1:44" s="22" customFormat="1" ht="17.100000000000001" customHeight="1">
      <c r="A47" s="21" t="s">
        <v>45</v>
      </c>
      <c r="B47" s="21"/>
      <c r="C47" s="21"/>
      <c r="D47" s="23">
        <f>D8+D19</f>
        <v>1402960.8999999997</v>
      </c>
      <c r="E47" s="23">
        <f>E8+E19</f>
        <v>1370416.5810000002</v>
      </c>
      <c r="F47" s="51">
        <f>IF(E47/D47&gt;1.2,IF((E47/D47-1.2)*0.1+1.2&gt;1.3,1.3,(E47/D47-1.2)*0.1+1.2),E47/D47)</f>
        <v>0.97680311760648542</v>
      </c>
      <c r="G47" s="21"/>
      <c r="H47" s="54">
        <f>H8+H19</f>
        <v>27318</v>
      </c>
      <c r="I47" s="54">
        <f>I8+I19</f>
        <v>30451</v>
      </c>
      <c r="J47" s="51">
        <f>IF(I47/H47&gt;1.2,IF((I47/H47-1.2)*0.1+1.2&gt;1.3,1.3,(I47/H47-1.2)*0.1+1.2),I47/H47)</f>
        <v>1.1146862874295336</v>
      </c>
      <c r="K47" s="21"/>
      <c r="L47" s="23">
        <f>L8+L19</f>
        <v>2860.2999999999997</v>
      </c>
      <c r="M47" s="23">
        <f>M8+M19</f>
        <v>1965.3999999999999</v>
      </c>
      <c r="N47" s="51">
        <f>IF(L47/M47&gt;1.2,IF((L47/M47-1.2)*0.1+1.2&gt;1.3,1.3,(L47/M47-1.2)*0.1+1.2),L47/M47)</f>
        <v>1.2255327159865677</v>
      </c>
      <c r="O47" s="21"/>
      <c r="P47" s="21"/>
      <c r="Q47" s="46">
        <f>Q8+Q19</f>
        <v>3651676</v>
      </c>
      <c r="R47" s="23">
        <f t="shared" ref="R47" si="18">R8+R19</f>
        <v>3319705.3</v>
      </c>
      <c r="S47" s="23">
        <f>S8+S19</f>
        <v>3561109.6</v>
      </c>
      <c r="T47" s="23">
        <f>T8+T19</f>
        <v>241404.30000000005</v>
      </c>
      <c r="U47" s="23">
        <f t="shared" ref="U47" si="19">U8+U19</f>
        <v>306252.3</v>
      </c>
      <c r="V47" s="23">
        <f>V8+V19</f>
        <v>306251.5</v>
      </c>
      <c r="W47" s="23">
        <f t="shared" ref="W47:AE47" si="20">W8+W19</f>
        <v>336925.9</v>
      </c>
      <c r="X47" s="23">
        <f t="shared" si="20"/>
        <v>393384.6</v>
      </c>
      <c r="Y47" s="23">
        <f t="shared" si="20"/>
        <v>420375.5</v>
      </c>
      <c r="Z47" s="23">
        <f t="shared" si="20"/>
        <v>307380.3</v>
      </c>
      <c r="AA47" s="23">
        <f t="shared" si="20"/>
        <v>358381.30000000005</v>
      </c>
      <c r="AB47" s="23">
        <f t="shared" si="20"/>
        <v>348250.30000000005</v>
      </c>
      <c r="AC47" s="23">
        <f t="shared" si="20"/>
        <v>12139</v>
      </c>
      <c r="AD47" s="23">
        <f t="shared" si="20"/>
        <v>355478.8</v>
      </c>
      <c r="AE47" s="23">
        <f t="shared" si="20"/>
        <v>8802.6</v>
      </c>
      <c r="AF47" s="23">
        <f>AF8+AF19</f>
        <v>407487.5</v>
      </c>
      <c r="AG47" s="36">
        <f>COUNTIF(AG9:AG46,"+")</f>
        <v>0</v>
      </c>
      <c r="AH47" s="36">
        <f>COUNTIF(AH9:AH46,"+")</f>
        <v>0</v>
      </c>
      <c r="AI47" s="36">
        <f>COUNTIF(AI9:AI46,"+")</f>
        <v>1</v>
      </c>
      <c r="AJ47" s="23">
        <f t="shared" ref="AJ47:AL47" si="21">AJ8+AJ19</f>
        <v>398996.1</v>
      </c>
      <c r="AK47" s="23">
        <f t="shared" si="21"/>
        <v>359764.30000000005</v>
      </c>
      <c r="AL47" s="23">
        <f t="shared" si="21"/>
        <v>39231.800000000003</v>
      </c>
      <c r="AM47" s="1"/>
      <c r="AN47" s="1"/>
      <c r="AO47" s="1"/>
      <c r="AP47" s="1"/>
      <c r="AQ47" s="1"/>
      <c r="AR47" s="1"/>
    </row>
    <row r="48" spans="1:44" ht="21" customHeight="1"/>
    <row r="49" spans="2:38" ht="17.25" customHeight="1">
      <c r="B49" s="38" t="s">
        <v>50</v>
      </c>
      <c r="C49" s="37"/>
      <c r="D49" s="67" t="s">
        <v>52</v>
      </c>
      <c r="E49" s="68"/>
      <c r="F49" s="68"/>
      <c r="G49" s="68"/>
      <c r="H49" s="68"/>
      <c r="I49" s="68"/>
      <c r="J49" s="68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</row>
    <row r="50" spans="2:38" ht="17.25" customHeight="1">
      <c r="C50" s="39" t="s">
        <v>51</v>
      </c>
      <c r="D50" s="67" t="s">
        <v>55</v>
      </c>
      <c r="E50" s="68"/>
      <c r="F50" s="68"/>
      <c r="G50" s="68"/>
      <c r="H50" s="68"/>
      <c r="I50" s="68"/>
      <c r="J50" s="68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</row>
    <row r="52" spans="2:38" ht="15" customHeight="1"/>
  </sheetData>
  <mergeCells count="36">
    <mergeCell ref="AB5:AB6"/>
    <mergeCell ref="AI4:AI6"/>
    <mergeCell ref="AD5:AD6"/>
    <mergeCell ref="AG3:AI3"/>
    <mergeCell ref="AJ3:AL3"/>
    <mergeCell ref="AJ4:AJ6"/>
    <mergeCell ref="AK4:AL4"/>
    <mergeCell ref="AK5:AK6"/>
    <mergeCell ref="AL5:AL6"/>
    <mergeCell ref="D49:J49"/>
    <mergeCell ref="D50:J50"/>
    <mergeCell ref="AF3:AF6"/>
    <mergeCell ref="AG5:AG6"/>
    <mergeCell ref="AH5:AH6"/>
    <mergeCell ref="U5:U6"/>
    <mergeCell ref="V5:V6"/>
    <mergeCell ref="W5:W6"/>
    <mergeCell ref="AG4:AH4"/>
    <mergeCell ref="AE3:AE6"/>
    <mergeCell ref="X5:X6"/>
    <mergeCell ref="Y5:Y6"/>
    <mergeCell ref="Z5:Z6"/>
    <mergeCell ref="AA5:AA6"/>
    <mergeCell ref="AC5:AC6"/>
    <mergeCell ref="U3:AD4"/>
    <mergeCell ref="B1:R1"/>
    <mergeCell ref="A3:A6"/>
    <mergeCell ref="Q3:Q6"/>
    <mergeCell ref="T3:T6"/>
    <mergeCell ref="S3:S6"/>
    <mergeCell ref="P3:P6"/>
    <mergeCell ref="R3:R6"/>
    <mergeCell ref="B3:C5"/>
    <mergeCell ref="D3:G5"/>
    <mergeCell ref="H3:K5"/>
    <mergeCell ref="L3:O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4" width="15.285156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2" t="s">
        <v>90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 t="s">
        <v>46</v>
      </c>
    </row>
    <row r="3" spans="1:15" ht="192" customHeight="1">
      <c r="A3" s="83" t="s">
        <v>15</v>
      </c>
      <c r="B3" s="84" t="s">
        <v>41</v>
      </c>
      <c r="C3" s="86" t="s">
        <v>54</v>
      </c>
      <c r="D3" s="86"/>
      <c r="E3" s="86"/>
      <c r="F3" s="87" t="s">
        <v>66</v>
      </c>
      <c r="G3" s="88"/>
      <c r="H3" s="88"/>
      <c r="I3" s="87" t="s">
        <v>67</v>
      </c>
      <c r="J3" s="88"/>
      <c r="K3" s="88"/>
      <c r="L3" s="87" t="s">
        <v>68</v>
      </c>
      <c r="M3" s="88"/>
      <c r="N3" s="89"/>
      <c r="O3" s="85" t="s">
        <v>44</v>
      </c>
    </row>
    <row r="4" spans="1:15" ht="32.1" customHeight="1">
      <c r="A4" s="83"/>
      <c r="B4" s="84"/>
      <c r="C4" s="12" t="s">
        <v>42</v>
      </c>
      <c r="D4" s="12" t="s">
        <v>43</v>
      </c>
      <c r="E4" s="59" t="s">
        <v>85</v>
      </c>
      <c r="F4" s="12" t="s">
        <v>42</v>
      </c>
      <c r="G4" s="12" t="s">
        <v>43</v>
      </c>
      <c r="H4" s="52" t="s">
        <v>86</v>
      </c>
      <c r="I4" s="12" t="s">
        <v>42</v>
      </c>
      <c r="J4" s="12" t="s">
        <v>43</v>
      </c>
      <c r="K4" s="52" t="s">
        <v>87</v>
      </c>
      <c r="L4" s="12" t="s">
        <v>42</v>
      </c>
      <c r="M4" s="12" t="s">
        <v>43</v>
      </c>
      <c r="N4" s="52" t="s">
        <v>88</v>
      </c>
      <c r="O4" s="85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157022.40000000002</v>
      </c>
      <c r="C6" s="28"/>
      <c r="D6" s="28"/>
      <c r="E6" s="28">
        <f>SUM(E7:E16)</f>
        <v>0</v>
      </c>
      <c r="F6" s="28"/>
      <c r="G6" s="28"/>
      <c r="H6" s="28">
        <f>SUM(H7:H16)</f>
        <v>-10183.979559466088</v>
      </c>
      <c r="I6" s="28"/>
      <c r="J6" s="28"/>
      <c r="K6" s="28">
        <f>SUM(K7:K16)</f>
        <v>66751.361529113812</v>
      </c>
      <c r="L6" s="28"/>
      <c r="M6" s="28"/>
      <c r="N6" s="28">
        <f>SUM(N7:N16)</f>
        <v>100455.01803035229</v>
      </c>
      <c r="O6" s="28"/>
    </row>
    <row r="7" spans="1:15" ht="15" customHeight="1">
      <c r="A7" s="15" t="s">
        <v>5</v>
      </c>
      <c r="B7" s="29">
        <f>'Расчет дотаций'!T9</f>
        <v>14653.5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33">
        <f>'Расчет дотаций'!F9-1</f>
        <v>-4.4238368974196862E-2</v>
      </c>
      <c r="G7" s="33">
        <f>F7*'Расчет дотаций'!G9</f>
        <v>-0.66357553461295293</v>
      </c>
      <c r="H7" s="32">
        <f>$B7*G7/$O7</f>
        <v>-4501.1924190552691</v>
      </c>
      <c r="I7" s="33">
        <f>'Расчет дотаций'!J9-1</f>
        <v>-8.3808688021061895E-2</v>
      </c>
      <c r="J7" s="33">
        <f>I7*'Расчет дотаций'!K9</f>
        <v>-1.6761737604212379</v>
      </c>
      <c r="K7" s="32">
        <f>$B7*J7/$O7</f>
        <v>-11369.889680800425</v>
      </c>
      <c r="L7" s="33">
        <f>'Расчет дотаций'!N9-1</f>
        <v>0.30000000000000004</v>
      </c>
      <c r="M7" s="33">
        <f>L7*'Расчет дотаций'!O9</f>
        <v>4.5000000000000009</v>
      </c>
      <c r="N7" s="32">
        <f>$B7*M7/$O7</f>
        <v>30524.582099855696</v>
      </c>
      <c r="O7" s="31">
        <f>D7+G7+J7+M7</f>
        <v>2.1602507049658102</v>
      </c>
    </row>
    <row r="8" spans="1:15" ht="15" customHeight="1">
      <c r="A8" s="15" t="s">
        <v>6</v>
      </c>
      <c r="B8" s="29">
        <f>'Расчет дотаций'!T10</f>
        <v>102850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33">
        <f>'Расчет дотаций'!F10-1</f>
        <v>-9.6267758282642113E-3</v>
      </c>
      <c r="G8" s="33">
        <f>F8*'Расчет дотаций'!G10</f>
        <v>-0.14440163742396317</v>
      </c>
      <c r="H8" s="32">
        <f t="shared" ref="H8:H16" si="1">$B8*G8/$O8</f>
        <v>-1772.9236108052028</v>
      </c>
      <c r="I8" s="33">
        <f>'Расчет дотаций'!J10-1</f>
        <v>0.20106803218727132</v>
      </c>
      <c r="J8" s="33">
        <f>I8*'Расчет дотаций'!K10</f>
        <v>4.0213606437454263</v>
      </c>
      <c r="K8" s="32">
        <f t="shared" ref="K8:K16" si="2">$B8*J8/$O8</f>
        <v>49373.160582152363</v>
      </c>
      <c r="L8" s="33">
        <f>'Расчет дотаций'!N10-1</f>
        <v>0.30000000000000004</v>
      </c>
      <c r="M8" s="33">
        <f>L8*'Расчет дотаций'!O10</f>
        <v>4.5000000000000009</v>
      </c>
      <c r="N8" s="32">
        <f t="shared" ref="N8:N16" si="3">$B8*M8/$O8</f>
        <v>55249.763028652851</v>
      </c>
      <c r="O8" s="31">
        <f t="shared" ref="O8:O44" si="4">D8+G8+J8+M8</f>
        <v>8.3769590063214636</v>
      </c>
    </row>
    <row r="9" spans="1:15" ht="15" customHeight="1">
      <c r="A9" s="15" t="s">
        <v>7</v>
      </c>
      <c r="B9" s="29">
        <f>'Расчет дотаций'!T11</f>
        <v>10052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-1.6667136891998724E-2</v>
      </c>
      <c r="G9" s="33">
        <f>F9*'Расчет дотаций'!G11</f>
        <v>-0.25000705337998086</v>
      </c>
      <c r="H9" s="32">
        <f t="shared" si="1"/>
        <v>-699.84076775410608</v>
      </c>
      <c r="I9" s="33">
        <f>'Расчет дотаций'!J11-1</f>
        <v>0.18946598390636438</v>
      </c>
      <c r="J9" s="33">
        <f>I9*'Расчет дотаций'!K11</f>
        <v>3.7893196781272875</v>
      </c>
      <c r="K9" s="32">
        <f t="shared" si="2"/>
        <v>10607.382299633528</v>
      </c>
      <c r="L9" s="33">
        <f>'Расчет дотаций'!N11-1</f>
        <v>3.4403669724769603E-3</v>
      </c>
      <c r="M9" s="33">
        <f>L9*'Расчет дотаций'!O11</f>
        <v>5.1605504587154405E-2</v>
      </c>
      <c r="N9" s="32">
        <f t="shared" si="3"/>
        <v>144.45846812058031</v>
      </c>
      <c r="O9" s="31">
        <f t="shared" si="4"/>
        <v>3.5909181293344608</v>
      </c>
    </row>
    <row r="10" spans="1:15" ht="15" customHeight="1">
      <c r="A10" s="15" t="s">
        <v>8</v>
      </c>
      <c r="B10" s="29">
        <f>'Расчет дотаций'!T12</f>
        <v>7859.0999999999913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-2.08052434456929E-2</v>
      </c>
      <c r="G10" s="33">
        <f>F10*'Расчет дотаций'!G12</f>
        <v>-0.3120786516853935</v>
      </c>
      <c r="H10" s="32">
        <f t="shared" si="1"/>
        <v>-376.55447641349457</v>
      </c>
      <c r="I10" s="33">
        <f>'Расчет дотаций'!J12-1</f>
        <v>0.21730797366495969</v>
      </c>
      <c r="J10" s="33">
        <f>I10*'Расчет дотаций'!K12</f>
        <v>4.3461594732991937</v>
      </c>
      <c r="K10" s="32">
        <f t="shared" si="2"/>
        <v>5244.0812469529283</v>
      </c>
      <c r="L10" s="33">
        <f>'Расчет дотаций'!N12-1</f>
        <v>0.16528925619834722</v>
      </c>
      <c r="M10" s="33">
        <f>L10*'Расчет дотаций'!O12</f>
        <v>2.4793388429752081</v>
      </c>
      <c r="N10" s="32">
        <f t="shared" si="3"/>
        <v>2991.5732294605568</v>
      </c>
      <c r="O10" s="31">
        <f t="shared" si="4"/>
        <v>6.5134196645890086</v>
      </c>
    </row>
    <row r="11" spans="1:15" ht="15" customHeight="1">
      <c r="A11" s="15" t="s">
        <v>9</v>
      </c>
      <c r="B11" s="29">
        <f>'Расчет дотаций'!T13</f>
        <v>-1668.1999999999971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-3.6137713396594329E-2</v>
      </c>
      <c r="G11" s="33">
        <f>F11*'Расчет дотаций'!G13</f>
        <v>-0.54206570094891493</v>
      </c>
      <c r="H11" s="32">
        <f t="shared" si="1"/>
        <v>-882.32633596804169</v>
      </c>
      <c r="I11" s="33">
        <f>'Расчет дотаций'!J13-1</f>
        <v>-2.4140453547915164E-2</v>
      </c>
      <c r="J11" s="33">
        <f>I11*'Расчет дотаций'!K13</f>
        <v>-0.48280907095830328</v>
      </c>
      <c r="K11" s="32">
        <f t="shared" si="2"/>
        <v>-785.8736640319554</v>
      </c>
      <c r="L11" s="33">
        <f>'Расчет дотаций'!N13-1</f>
        <v>0</v>
      </c>
      <c r="M11" s="33">
        <f>L11*'Расчет дотаций'!O13</f>
        <v>0</v>
      </c>
      <c r="N11" s="32">
        <f t="shared" si="3"/>
        <v>0</v>
      </c>
      <c r="O11" s="31">
        <f t="shared" si="4"/>
        <v>-1.0248747719072182</v>
      </c>
    </row>
    <row r="12" spans="1:15" ht="15" customHeight="1">
      <c r="A12" s="15" t="s">
        <v>10</v>
      </c>
      <c r="B12" s="29">
        <f>'Расчет дотаций'!T14</f>
        <v>2787.1000000000058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-5.023764080685611E-2</v>
      </c>
      <c r="G12" s="33">
        <f>F12*'Расчет дотаций'!G14</f>
        <v>-0.75356461210284165</v>
      </c>
      <c r="H12" s="32">
        <f t="shared" si="1"/>
        <v>-423.37349046471542</v>
      </c>
      <c r="I12" s="33">
        <f>'Расчет дотаций'!J14-1</f>
        <v>6.0716898317483503E-2</v>
      </c>
      <c r="J12" s="33">
        <f>I12*'Расчет дотаций'!K14</f>
        <v>1.2143379663496701</v>
      </c>
      <c r="K12" s="32">
        <f t="shared" si="2"/>
        <v>682.24873509203542</v>
      </c>
      <c r="L12" s="33">
        <f>'Расчет дотаций'!N14-1</f>
        <v>0.30000000000000004</v>
      </c>
      <c r="M12" s="33">
        <f>L12*'Расчет дотаций'!O14</f>
        <v>4.5000000000000009</v>
      </c>
      <c r="N12" s="32">
        <f t="shared" si="3"/>
        <v>2528.2247553726861</v>
      </c>
      <c r="O12" s="31">
        <f t="shared" si="4"/>
        <v>4.9607733542468289</v>
      </c>
    </row>
    <row r="13" spans="1:15" ht="15" customHeight="1">
      <c r="A13" s="15" t="s">
        <v>11</v>
      </c>
      <c r="B13" s="29">
        <f>'Расчет дотаций'!T15</f>
        <v>2401.1000000000058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-3.603295842322396E-2</v>
      </c>
      <c r="G13" s="33">
        <f>F13*'Расчет дотаций'!G15</f>
        <v>-0.5404943763483594</v>
      </c>
      <c r="H13" s="32">
        <f t="shared" si="1"/>
        <v>-695.39912979118947</v>
      </c>
      <c r="I13" s="33">
        <f>'Расчет дотаций'!J15-1</f>
        <v>0.20289685442574967</v>
      </c>
      <c r="J13" s="33">
        <f>I13*'Расчет дотаций'!K15</f>
        <v>4.0579370885149935</v>
      </c>
      <c r="K13" s="32">
        <f t="shared" si="2"/>
        <v>5220.9348396290388</v>
      </c>
      <c r="L13" s="33">
        <f>'Расчет дотаций'!N15-1</f>
        <v>-0.1100802407221666</v>
      </c>
      <c r="M13" s="33">
        <f>L13*'Расчет дотаций'!O15</f>
        <v>-1.651203610832499</v>
      </c>
      <c r="N13" s="32">
        <f t="shared" si="3"/>
        <v>-2124.4357098378441</v>
      </c>
      <c r="O13" s="31">
        <f t="shared" si="4"/>
        <v>1.8662391013341351</v>
      </c>
    </row>
    <row r="14" spans="1:15" ht="15" customHeight="1">
      <c r="A14" s="15" t="s">
        <v>12</v>
      </c>
      <c r="B14" s="29">
        <f>'Расчет дотаций'!T16</f>
        <v>4839.9000000000087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-6.0675381263617378E-3</v>
      </c>
      <c r="G14" s="33">
        <f>F14*'Расчет дотаций'!G16</f>
        <v>-9.1013071895426068E-2</v>
      </c>
      <c r="H14" s="32">
        <f t="shared" si="1"/>
        <v>-92.437154693714504</v>
      </c>
      <c r="I14" s="33">
        <f>'Расчет дотаций'!J16-1</f>
        <v>0.21124999999999994</v>
      </c>
      <c r="J14" s="33">
        <f>I14*'Расчет дотаций'!K16</f>
        <v>4.2249999999999988</v>
      </c>
      <c r="K14" s="32">
        <f t="shared" si="2"/>
        <v>4291.1086336002572</v>
      </c>
      <c r="L14" s="33">
        <f>'Расчет дотаций'!N16-1</f>
        <v>4.2089985486211789E-2</v>
      </c>
      <c r="M14" s="33">
        <f>L14*'Расчет дотаций'!O16</f>
        <v>0.63134978229317684</v>
      </c>
      <c r="N14" s="32">
        <f t="shared" si="3"/>
        <v>641.22852109346616</v>
      </c>
      <c r="O14" s="31">
        <f t="shared" si="4"/>
        <v>4.76533671039775</v>
      </c>
    </row>
    <row r="15" spans="1:15" ht="15" customHeight="1">
      <c r="A15" s="15" t="s">
        <v>13</v>
      </c>
      <c r="B15" s="29">
        <f>'Расчет дотаций'!T17</f>
        <v>6987.6999999999971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-1.9184987641472695E-2</v>
      </c>
      <c r="G15" s="33">
        <f>F15*'Расчет дотаций'!G17</f>
        <v>-0.28777481462209042</v>
      </c>
      <c r="H15" s="32">
        <f t="shared" si="1"/>
        <v>-450.7753553814797</v>
      </c>
      <c r="I15" s="33">
        <f>'Расчет дотаций'!J17-1</f>
        <v>1.2435991221653175E-2</v>
      </c>
      <c r="J15" s="33">
        <f>I15*'Расчет дотаций'!K17</f>
        <v>0.24871982443306351</v>
      </c>
      <c r="K15" s="32">
        <f t="shared" si="2"/>
        <v>389.59895568507841</v>
      </c>
      <c r="L15" s="33">
        <f>'Расчет дотаций'!N17-1</f>
        <v>0.30000000000000004</v>
      </c>
      <c r="M15" s="33">
        <f>L15*'Расчет дотаций'!O17</f>
        <v>4.5000000000000009</v>
      </c>
      <c r="N15" s="32">
        <f t="shared" si="3"/>
        <v>7048.8763996963989</v>
      </c>
      <c r="O15" s="31">
        <f t="shared" si="4"/>
        <v>4.460945009810974</v>
      </c>
    </row>
    <row r="16" spans="1:15" ht="15" customHeight="1">
      <c r="A16" s="15" t="s">
        <v>14</v>
      </c>
      <c r="B16" s="29">
        <f>'Расчет дотаций'!T18</f>
        <v>6260.1999999999971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-2.5138626436603473E-2</v>
      </c>
      <c r="G16" s="33">
        <f>F16*'Расчет дотаций'!G18</f>
        <v>-0.37707939654905209</v>
      </c>
      <c r="H16" s="32">
        <f t="shared" si="1"/>
        <v>-289.15681913887397</v>
      </c>
      <c r="I16" s="33">
        <f>'Расчет дотаций'!J18-1</f>
        <v>0.2020394736842106</v>
      </c>
      <c r="J16" s="33">
        <f>I16*'Расчет дотаций'!K18</f>
        <v>4.040789473684212</v>
      </c>
      <c r="K16" s="32">
        <f t="shared" si="2"/>
        <v>3098.6095812009667</v>
      </c>
      <c r="L16" s="33">
        <f>'Расчет дотаций'!N18-1</f>
        <v>0.30000000000000004</v>
      </c>
      <c r="M16" s="33">
        <f>L16*'Расчет дотаций'!O18</f>
        <v>4.5000000000000009</v>
      </c>
      <c r="N16" s="32">
        <f t="shared" si="3"/>
        <v>3450.7472379379046</v>
      </c>
      <c r="O16" s="31">
        <f t="shared" si="4"/>
        <v>8.1637100771351605</v>
      </c>
    </row>
    <row r="17" spans="1:15" ht="15" customHeight="1">
      <c r="A17" s="16" t="s">
        <v>17</v>
      </c>
      <c r="B17" s="28">
        <f>SUM(B18:B44)</f>
        <v>84381.900000000023</v>
      </c>
      <c r="C17" s="28"/>
      <c r="D17" s="28"/>
      <c r="E17" s="28">
        <f>SUM(E18:E44)</f>
        <v>0</v>
      </c>
      <c r="F17" s="28"/>
      <c r="G17" s="28"/>
      <c r="H17" s="28">
        <f>SUM(H18:H44)</f>
        <v>4771.1181695067171</v>
      </c>
      <c r="I17" s="28"/>
      <c r="J17" s="28"/>
      <c r="K17" s="28">
        <f>SUM(K18:K44)</f>
        <v>47715.358458149953</v>
      </c>
      <c r="L17" s="28"/>
      <c r="M17" s="28"/>
      <c r="N17" s="28">
        <f>SUM(N18:N44)</f>
        <v>31895.423372343364</v>
      </c>
      <c r="O17" s="28"/>
    </row>
    <row r="18" spans="1:15" ht="15" customHeight="1">
      <c r="A18" s="17" t="s">
        <v>0</v>
      </c>
      <c r="B18" s="29">
        <f>'Расчет дотаций'!T20</f>
        <v>5446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33">
        <f>'Расчет дотаций'!F20-1</f>
        <v>5.0422072403829787E-2</v>
      </c>
      <c r="G18" s="33">
        <f>F18*'Расчет дотаций'!G20</f>
        <v>0.50422072403829787</v>
      </c>
      <c r="H18" s="32">
        <f t="shared" ref="H18:H44" si="5">$B18*G18/$O18</f>
        <v>386.14706664889792</v>
      </c>
      <c r="I18" s="33">
        <f>'Расчет дотаций'!J20-1</f>
        <v>0.14046822742474907</v>
      </c>
      <c r="J18" s="33">
        <f>I18*'Расчет дотаций'!K20</f>
        <v>2.1070234113712361</v>
      </c>
      <c r="K18" s="32">
        <f t="shared" ref="K18:K44" si="6">$B18*J18/$O18</f>
        <v>1613.6205254422639</v>
      </c>
      <c r="L18" s="33">
        <f>'Расчет дотаций'!N20-1</f>
        <v>0.30000000000000004</v>
      </c>
      <c r="M18" s="33">
        <f>L18*'Расчет дотаций'!O20</f>
        <v>4.5000000000000009</v>
      </c>
      <c r="N18" s="32">
        <f t="shared" ref="N18:N44" si="7">$B18*M18/$O18</f>
        <v>3446.2324079088376</v>
      </c>
      <c r="O18" s="31">
        <f t="shared" si="4"/>
        <v>7.1112441354095353</v>
      </c>
    </row>
    <row r="19" spans="1:15" ht="15" customHeight="1">
      <c r="A19" s="17" t="s">
        <v>18</v>
      </c>
      <c r="B19" s="29">
        <f>'Расчет дотаций'!T21</f>
        <v>5892.0999999999985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33">
        <f>'Расчет дотаций'!F21-1</f>
        <v>-2.0671643795149963E-2</v>
      </c>
      <c r="G19" s="33">
        <f>F19*'Расчет дотаций'!G21</f>
        <v>-0.20671643795149963</v>
      </c>
      <c r="H19" s="32">
        <f t="shared" si="5"/>
        <v>-224.67639872047647</v>
      </c>
      <c r="I19" s="33">
        <f>'Расчет дотаций'!J21-1</f>
        <v>7.5187969924812137E-2</v>
      </c>
      <c r="J19" s="33">
        <f>I19*'Расчет дотаций'!K21</f>
        <v>1.1278195488721821</v>
      </c>
      <c r="K19" s="32">
        <f t="shared" si="6"/>
        <v>1225.8068935311585</v>
      </c>
      <c r="L19" s="33">
        <f>'Расчет дотаций'!N21-1</f>
        <v>0.30000000000000004</v>
      </c>
      <c r="M19" s="33">
        <f>L19*'Расчет дотаций'!O21</f>
        <v>4.5000000000000009</v>
      </c>
      <c r="N19" s="32">
        <f t="shared" si="7"/>
        <v>4890.9695051893168</v>
      </c>
      <c r="O19" s="31">
        <f t="shared" si="4"/>
        <v>5.4211031109206829</v>
      </c>
    </row>
    <row r="20" spans="1:15" ht="15" customHeight="1">
      <c r="A20" s="17" t="s">
        <v>19</v>
      </c>
      <c r="B20" s="29">
        <f>'Расчет дотаций'!T22</f>
        <v>-2480.2999999999956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33">
        <f>'Расчет дотаций'!F22-1</f>
        <v>-3.7522040672387402E-2</v>
      </c>
      <c r="G20" s="33">
        <f>F20*'Расчет дотаций'!G22</f>
        <v>-0.37522040672387402</v>
      </c>
      <c r="H20" s="32">
        <f t="shared" si="5"/>
        <v>-314.61222083306819</v>
      </c>
      <c r="I20" s="33">
        <f>'Расчет дотаций'!J22-1</f>
        <v>0.20280701754385966</v>
      </c>
      <c r="J20" s="33">
        <f>I20*'Расчет дотаций'!K22</f>
        <v>3.0421052631578949</v>
      </c>
      <c r="K20" s="32">
        <f t="shared" si="6"/>
        <v>2550.7234566652764</v>
      </c>
      <c r="L20" s="33">
        <f>'Расчет дотаций'!N22-1</f>
        <v>-0.375</v>
      </c>
      <c r="M20" s="33">
        <f>L20*'Расчет дотаций'!O22</f>
        <v>-5.625</v>
      </c>
      <c r="N20" s="32">
        <f t="shared" si="7"/>
        <v>-4716.4112358322036</v>
      </c>
      <c r="O20" s="31">
        <f t="shared" si="4"/>
        <v>-2.9581151435659789</v>
      </c>
    </row>
    <row r="21" spans="1:15" ht="15" customHeight="1">
      <c r="A21" s="17" t="s">
        <v>20</v>
      </c>
      <c r="B21" s="29">
        <f>'Расчет дотаций'!T23</f>
        <v>5892.5999999999985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33">
        <f>'Расчет дотаций'!F23-1</f>
        <v>3.2764647571346561E-2</v>
      </c>
      <c r="G21" s="33">
        <f>F21*'Расчет дотаций'!G23</f>
        <v>0.32764647571346561</v>
      </c>
      <c r="H21" s="32">
        <f t="shared" si="5"/>
        <v>241.8147477403711</v>
      </c>
      <c r="I21" s="33">
        <f>'Расчет дотаций'!J23-1</f>
        <v>0.21043478260869564</v>
      </c>
      <c r="J21" s="33">
        <f>I21*'Расчет дотаций'!K23</f>
        <v>3.1565217391304348</v>
      </c>
      <c r="K21" s="32">
        <f t="shared" si="6"/>
        <v>2329.6252658378698</v>
      </c>
      <c r="L21" s="33">
        <f>'Расчет дотаций'!N23-1</f>
        <v>0.30000000000000004</v>
      </c>
      <c r="M21" s="33">
        <f>L21*'Расчет дотаций'!O23</f>
        <v>4.5000000000000009</v>
      </c>
      <c r="N21" s="32">
        <f t="shared" si="7"/>
        <v>3321.1599864217574</v>
      </c>
      <c r="O21" s="31">
        <f t="shared" si="4"/>
        <v>7.9841682148439013</v>
      </c>
    </row>
    <row r="22" spans="1:15" ht="15" customHeight="1">
      <c r="A22" s="17" t="s">
        <v>21</v>
      </c>
      <c r="B22" s="29">
        <f>'Расчет дотаций'!T24</f>
        <v>7627.7000000000044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33">
        <f>'Расчет дотаций'!F24-1</f>
        <v>1.6715579941303904E-2</v>
      </c>
      <c r="G22" s="33">
        <f>F22*'Расчет дотаций'!G24</f>
        <v>0.16715579941303904</v>
      </c>
      <c r="H22" s="32">
        <f t="shared" si="5"/>
        <v>175.2391867352847</v>
      </c>
      <c r="I22" s="33">
        <f>'Расчет дотаций'!J24-1</f>
        <v>0.17391304347826098</v>
      </c>
      <c r="J22" s="33">
        <f>I22*'Расчет дотаций'!K24</f>
        <v>2.6086956521739149</v>
      </c>
      <c r="K22" s="32">
        <f t="shared" si="6"/>
        <v>2734.8480048677879</v>
      </c>
      <c r="L22" s="33">
        <f>'Расчет дотаций'!N24-1</f>
        <v>0.30000000000000004</v>
      </c>
      <c r="M22" s="33">
        <f>L22*'Расчет дотаций'!O24</f>
        <v>4.5000000000000009</v>
      </c>
      <c r="N22" s="32">
        <f t="shared" si="7"/>
        <v>4717.6128083969315</v>
      </c>
      <c r="O22" s="31">
        <f t="shared" si="4"/>
        <v>7.2758514515869548</v>
      </c>
    </row>
    <row r="23" spans="1:15" ht="15" customHeight="1">
      <c r="A23" s="17" t="s">
        <v>22</v>
      </c>
      <c r="B23" s="29">
        <f>'Расчет дотаций'!T25</f>
        <v>5964.5999999999985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33">
        <f>'Расчет дотаций'!F25-1</f>
        <v>-1.6437400536286617E-2</v>
      </c>
      <c r="G23" s="33">
        <f>F23*'Расчет дотаций'!G25</f>
        <v>-0.16437400536286617</v>
      </c>
      <c r="H23" s="32">
        <f t="shared" si="5"/>
        <v>-191.29875589225466</v>
      </c>
      <c r="I23" s="33">
        <f>'Расчет дотаций'!J25-1</f>
        <v>5.2631578947368363E-2</v>
      </c>
      <c r="J23" s="33">
        <f>I23*'Расчет дотаций'!K25</f>
        <v>0.78947368421052544</v>
      </c>
      <c r="K23" s="32">
        <f t="shared" si="6"/>
        <v>918.79085908839488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5237.1078968038573</v>
      </c>
      <c r="O23" s="31">
        <f t="shared" si="4"/>
        <v>5.1250996788476604</v>
      </c>
    </row>
    <row r="24" spans="1:15" ht="15" customHeight="1">
      <c r="A24" s="17" t="s">
        <v>23</v>
      </c>
      <c r="B24" s="29">
        <f>'Расчет дотаций'!T26</f>
        <v>1290.8000000000029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33">
        <f>'Расчет дотаций'!F26-1</f>
        <v>4.9197798118090663E-2</v>
      </c>
      <c r="G24" s="33">
        <f>F24*'Расчет дотаций'!G26</f>
        <v>0.49197798118090663</v>
      </c>
      <c r="H24" s="32">
        <f t="shared" si="5"/>
        <v>796.41330776186692</v>
      </c>
      <c r="I24" s="33">
        <f>'Расчет дотаций'!J26-1</f>
        <v>0.18481375358166185</v>
      </c>
      <c r="J24" s="33">
        <f>I24*'Расчет дотаций'!K26</f>
        <v>2.7722063037249276</v>
      </c>
      <c r="K24" s="32">
        <f t="shared" si="6"/>
        <v>4487.6439121287094</v>
      </c>
      <c r="L24" s="33">
        <f>'Расчет дотаций'!N26-1</f>
        <v>-0.16445352400408586</v>
      </c>
      <c r="M24" s="33">
        <f>L24*'Расчет дотаций'!O26</f>
        <v>-2.4668028600612879</v>
      </c>
      <c r="N24" s="32">
        <f t="shared" si="7"/>
        <v>-3993.2572198905737</v>
      </c>
      <c r="O24" s="31">
        <f t="shared" si="4"/>
        <v>0.79738142484454633</v>
      </c>
    </row>
    <row r="25" spans="1:15" ht="15" customHeight="1">
      <c r="A25" s="17" t="s">
        <v>24</v>
      </c>
      <c r="B25" s="29">
        <f>'Расчет дотаций'!T27</f>
        <v>335.09999999999854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33">
        <f>'Расчет дотаций'!F27-1</f>
        <v>-5.7946477334789637E-2</v>
      </c>
      <c r="G25" s="33">
        <f>F25*'Расчет дотаций'!G27</f>
        <v>-0.57946477334789637</v>
      </c>
      <c r="H25" s="32">
        <f t="shared" si="5"/>
        <v>-325.25858748237619</v>
      </c>
      <c r="I25" s="33">
        <f>'Расчет дотаций'!J27-1</f>
        <v>7.0234113712374535E-2</v>
      </c>
      <c r="J25" s="33">
        <f>I25*'Расчет дотаций'!K27</f>
        <v>1.053511705685618</v>
      </c>
      <c r="K25" s="32">
        <f t="shared" si="6"/>
        <v>591.34522933584117</v>
      </c>
      <c r="L25" s="33">
        <f>'Расчет дотаций'!N27-1</f>
        <v>8.19672131147553E-3</v>
      </c>
      <c r="M25" s="33">
        <f>L25*'Расчет дотаций'!O27</f>
        <v>0.12295081967213295</v>
      </c>
      <c r="N25" s="32">
        <f t="shared" si="7"/>
        <v>69.013358146533648</v>
      </c>
      <c r="O25" s="31">
        <f t="shared" si="4"/>
        <v>0.59699775200985461</v>
      </c>
    </row>
    <row r="26" spans="1:15" ht="15" customHeight="1">
      <c r="A26" s="17" t="s">
        <v>25</v>
      </c>
      <c r="B26" s="29">
        <f>'Расчет дотаций'!T28</f>
        <v>4321.7000000000044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33">
        <f>'Расчет дотаций'!F28-1</f>
        <v>-2.7369299995358976E-3</v>
      </c>
      <c r="G26" s="33">
        <f>F26*'Расчет дотаций'!G28</f>
        <v>-2.7369299995358976E-2</v>
      </c>
      <c r="H26" s="32">
        <f t="shared" si="5"/>
        <v>-28.709512724381067</v>
      </c>
      <c r="I26" s="33">
        <f>'Расчет дотаций'!J28-1</f>
        <v>0.22648829431438111</v>
      </c>
      <c r="J26" s="33">
        <f>I26*'Расчет дотаций'!K28</f>
        <v>3.3973244147157167</v>
      </c>
      <c r="K26" s="32">
        <f t="shared" si="6"/>
        <v>3563.683708741929</v>
      </c>
      <c r="L26" s="33">
        <f>'Расчет дотаций'!N28-1</f>
        <v>5.0000000000000044E-2</v>
      </c>
      <c r="M26" s="33">
        <f>L26*'Расчет дотаций'!O28</f>
        <v>0.75000000000000067</v>
      </c>
      <c r="N26" s="32">
        <f t="shared" si="7"/>
        <v>786.725803982456</v>
      </c>
      <c r="O26" s="31">
        <f t="shared" si="4"/>
        <v>4.1199551147203586</v>
      </c>
    </row>
    <row r="27" spans="1:15" ht="15" customHeight="1">
      <c r="A27" s="17" t="s">
        <v>26</v>
      </c>
      <c r="B27" s="29">
        <f>'Расчет дотаций'!T29</f>
        <v>919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33">
        <f>'Расчет дотаций'!F29-1</f>
        <v>6.2553925798101817E-2</v>
      </c>
      <c r="G27" s="33">
        <f>F27*'Расчет дотаций'!G29</f>
        <v>0.62553925798101817</v>
      </c>
      <c r="H27" s="32">
        <f t="shared" si="5"/>
        <v>406.79659478538184</v>
      </c>
      <c r="I27" s="33">
        <f>'Расчет дотаций'!J29-1</f>
        <v>-0.24749163879598657</v>
      </c>
      <c r="J27" s="33">
        <f>I27*'Расчет дотаций'!K29</f>
        <v>-3.7123745819397986</v>
      </c>
      <c r="K27" s="32">
        <f t="shared" si="6"/>
        <v>-2414.2071328587044</v>
      </c>
      <c r="L27" s="33">
        <f>'Расчет дотаций'!N29-1</f>
        <v>0.30000000000000004</v>
      </c>
      <c r="M27" s="33">
        <f>L27*'Расчет дотаций'!O29</f>
        <v>4.5000000000000009</v>
      </c>
      <c r="N27" s="32">
        <f t="shared" si="7"/>
        <v>2926.4105380733231</v>
      </c>
      <c r="O27" s="31">
        <f t="shared" si="4"/>
        <v>1.4131646760412204</v>
      </c>
    </row>
    <row r="28" spans="1:15" ht="15" customHeight="1">
      <c r="A28" s="17" t="s">
        <v>27</v>
      </c>
      <c r="B28" s="29">
        <f>'Расчет дотаций'!T30</f>
        <v>-1402.5999999999985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33">
        <f>'Расчет дотаций'!F30-1</f>
        <v>-6.1006869681123899E-3</v>
      </c>
      <c r="G28" s="33">
        <f>F28*'Расчет дотаций'!G30</f>
        <v>-6.1006869681123899E-2</v>
      </c>
      <c r="H28" s="32">
        <f t="shared" si="5"/>
        <v>-43.199314018568266</v>
      </c>
      <c r="I28" s="33">
        <f>'Расчет дотаций'!J30-1</f>
        <v>3.8681948424068802E-2</v>
      </c>
      <c r="J28" s="33">
        <f>I28*'Расчет дотаций'!K30</f>
        <v>0.58022922636103202</v>
      </c>
      <c r="K28" s="32">
        <f t="shared" si="6"/>
        <v>410.8636401660296</v>
      </c>
      <c r="L28" s="33">
        <f>'Расчет дотаций'!N30-1</f>
        <v>-0.16666666666666674</v>
      </c>
      <c r="M28" s="33">
        <f>L28*'Расчет дотаций'!O30</f>
        <v>-2.5000000000000009</v>
      </c>
      <c r="N28" s="32">
        <f t="shared" si="7"/>
        <v>-1770.26432614746</v>
      </c>
      <c r="O28" s="31">
        <f t="shared" si="4"/>
        <v>-1.9807776433200928</v>
      </c>
    </row>
    <row r="29" spans="1:15" ht="15" customHeight="1">
      <c r="A29" s="17" t="s">
        <v>28</v>
      </c>
      <c r="B29" s="29">
        <f>'Расчет дотаций'!T31</f>
        <v>1269.4000000000015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33">
        <f>'Расчет дотаций'!F31-1</f>
        <v>5.1341149141592046E-2</v>
      </c>
      <c r="G29" s="33">
        <f>F29*'Расчет дотаций'!G31</f>
        <v>0.51341149141592046</v>
      </c>
      <c r="H29" s="32">
        <f t="shared" si="5"/>
        <v>561.66091919294774</v>
      </c>
      <c r="I29" s="33">
        <f>'Расчет дотаций'!J31-1</f>
        <v>4.312938816449341E-2</v>
      </c>
      <c r="J29" s="33">
        <f>I29*'Расчет дотаций'!K31</f>
        <v>0.64694082246740114</v>
      </c>
      <c r="K29" s="32">
        <f t="shared" si="6"/>
        <v>707.73908080705371</v>
      </c>
      <c r="L29" s="33">
        <f>'Расчет дотаций'!N31-1</f>
        <v>0</v>
      </c>
      <c r="M29" s="33">
        <f>L29*'Расчет дотаций'!O31</f>
        <v>0</v>
      </c>
      <c r="N29" s="32">
        <f t="shared" si="7"/>
        <v>0</v>
      </c>
      <c r="O29" s="31">
        <f t="shared" si="4"/>
        <v>1.1603523138833216</v>
      </c>
    </row>
    <row r="30" spans="1:15" ht="15" customHeight="1">
      <c r="A30" s="17" t="s">
        <v>29</v>
      </c>
      <c r="B30" s="29">
        <f>'Расчет дотаций'!T32</f>
        <v>4007.7000000000044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33">
        <f>'Расчет дотаций'!F32-1</f>
        <v>3.1197692225506612E-2</v>
      </c>
      <c r="G30" s="33">
        <f>F30*'Расчет дотаций'!G32</f>
        <v>0.31197692225506612</v>
      </c>
      <c r="H30" s="32">
        <f t="shared" si="5"/>
        <v>218.7773867225759</v>
      </c>
      <c r="I30" s="33">
        <f>'Расчет дотаций'!J32-1</f>
        <v>6.020066889632103E-2</v>
      </c>
      <c r="J30" s="33">
        <f>I30*'Расчет дотаций'!K32</f>
        <v>0.90301003344481545</v>
      </c>
      <c r="K30" s="32">
        <f t="shared" si="6"/>
        <v>633.24611921071187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3155.6764940667167</v>
      </c>
      <c r="O30" s="31">
        <f t="shared" si="4"/>
        <v>5.7149869556998825</v>
      </c>
    </row>
    <row r="31" spans="1:15" ht="15" customHeight="1">
      <c r="A31" s="17" t="s">
        <v>30</v>
      </c>
      <c r="B31" s="29">
        <f>'Расчет дотаций'!T33</f>
        <v>8194.2000000000044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33">
        <f>'Расчет дотаций'!F33-1</f>
        <v>-1.7423777816716335E-2</v>
      </c>
      <c r="G31" s="33">
        <f>F31*'Расчет дотаций'!G33</f>
        <v>-0.17423777816716335</v>
      </c>
      <c r="H31" s="32">
        <f t="shared" si="5"/>
        <v>-185.90602161940154</v>
      </c>
      <c r="I31" s="33">
        <f>'Расчет дотаций'!J33-1</f>
        <v>0.22360902255639092</v>
      </c>
      <c r="J31" s="33">
        <f>I31*'Расчет дотаций'!K33</f>
        <v>3.3541353383458636</v>
      </c>
      <c r="K31" s="32">
        <f t="shared" si="6"/>
        <v>3578.7529161826687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7"/>
        <v>4801.3531054367377</v>
      </c>
      <c r="O31" s="31">
        <f t="shared" si="4"/>
        <v>7.6798975601787012</v>
      </c>
    </row>
    <row r="32" spans="1:15" ht="15" customHeight="1">
      <c r="A32" s="17" t="s">
        <v>31</v>
      </c>
      <c r="B32" s="29">
        <f>'Расчет дотаций'!T34</f>
        <v>-236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33">
        <f>'Расчет дотаций'!F34-1</f>
        <v>-8.927086964683173E-2</v>
      </c>
      <c r="G32" s="33">
        <f>F32*'Расчет дотаций'!G34</f>
        <v>-0.8927086964683173</v>
      </c>
      <c r="H32" s="32">
        <f t="shared" si="5"/>
        <v>-961.10830204911986</v>
      </c>
      <c r="I32" s="33">
        <f>'Расчет дотаций'!J34-1</f>
        <v>2.5062656641603454E-3</v>
      </c>
      <c r="J32" s="33">
        <f>I32*'Расчет дотаций'!K34</f>
        <v>3.759398496240518E-2</v>
      </c>
      <c r="K32" s="32">
        <f t="shared" si="6"/>
        <v>40.474447260814522</v>
      </c>
      <c r="L32" s="33">
        <f>'Расчет дотаций'!N34-1</f>
        <v>4.2394014962593429E-2</v>
      </c>
      <c r="M32" s="33">
        <f>L32*'Расчет дотаций'!O34</f>
        <v>0.63591022443890144</v>
      </c>
      <c r="N32" s="32">
        <f t="shared" si="7"/>
        <v>684.63385478830526</v>
      </c>
      <c r="O32" s="31">
        <f t="shared" si="4"/>
        <v>-0.21920448706701068</v>
      </c>
    </row>
    <row r="33" spans="1:16" ht="15" customHeight="1">
      <c r="A33" s="17" t="s">
        <v>1</v>
      </c>
      <c r="B33" s="29">
        <f>'Расчет дотаций'!T35</f>
        <v>8448.9000000000087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33">
        <f>'Расчет дотаций'!F35-1</f>
        <v>-3.1121793868027492E-3</v>
      </c>
      <c r="G33" s="33">
        <f>F33*'Расчет дотаций'!G35</f>
        <v>-3.1121793868027492E-2</v>
      </c>
      <c r="H33" s="32">
        <f t="shared" si="5"/>
        <v>-43.497697651851972</v>
      </c>
      <c r="I33" s="33">
        <f>'Расчет дотаций'!J35-1</f>
        <v>0.20234957020057309</v>
      </c>
      <c r="J33" s="33">
        <f>I33*'Расчет дотаций'!K35</f>
        <v>3.0352435530085966</v>
      </c>
      <c r="K33" s="32">
        <f t="shared" si="6"/>
        <v>4242.2395999523633</v>
      </c>
      <c r="L33" s="33">
        <f>'Расчет дотаций'!N35-1</f>
        <v>0.20272727272727264</v>
      </c>
      <c r="M33" s="33">
        <f>L33*'Расчет дотаций'!O35</f>
        <v>3.0409090909090897</v>
      </c>
      <c r="N33" s="32">
        <f t="shared" si="7"/>
        <v>4250.1580976994974</v>
      </c>
      <c r="O33" s="31">
        <f t="shared" si="4"/>
        <v>6.0450308500496588</v>
      </c>
    </row>
    <row r="34" spans="1:16" ht="15" customHeight="1">
      <c r="A34" s="17" t="s">
        <v>32</v>
      </c>
      <c r="B34" s="29">
        <f>'Расчет дотаций'!T36</f>
        <v>-2262.0999999999985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33">
        <f>'Расчет дотаций'!F36-1</f>
        <v>-3.2845122024293683E-2</v>
      </c>
      <c r="G34" s="33">
        <f>F34*'Расчет дотаций'!G36</f>
        <v>-0.32845122024293683</v>
      </c>
      <c r="H34" s="32">
        <f t="shared" si="5"/>
        <v>-340.36569541842107</v>
      </c>
      <c r="I34" s="33">
        <f>'Расчет дотаций'!J36-1</f>
        <v>7.7694235588972482E-2</v>
      </c>
      <c r="J34" s="33">
        <f>I34*'Расчет дотаций'!K36</f>
        <v>1.1654135338345872</v>
      </c>
      <c r="K34" s="32">
        <f t="shared" si="6"/>
        <v>1207.6885803628825</v>
      </c>
      <c r="L34" s="33">
        <f>'Расчет дотаций'!N36-1</f>
        <v>-0.20132517838939856</v>
      </c>
      <c r="M34" s="33">
        <f>L34*'Расчет дотаций'!O36</f>
        <v>-3.0198776758409784</v>
      </c>
      <c r="N34" s="32">
        <f t="shared" si="7"/>
        <v>-3129.4228849444603</v>
      </c>
      <c r="O34" s="31">
        <f t="shared" si="4"/>
        <v>-2.1829153622493278</v>
      </c>
    </row>
    <row r="35" spans="1:16" ht="15" customHeight="1">
      <c r="A35" s="17" t="s">
        <v>33</v>
      </c>
      <c r="B35" s="29">
        <f>'Расчет дотаций'!T37</f>
        <v>-2540.8000000000029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33">
        <f>'Расчет дотаций'!F37-1</f>
        <v>5.6298286865972491E-2</v>
      </c>
      <c r="G35" s="33">
        <f>F35*'Расчет дотаций'!G37</f>
        <v>0.56298286865972491</v>
      </c>
      <c r="H35" s="32">
        <f t="shared" si="5"/>
        <v>430.46124477815715</v>
      </c>
      <c r="I35" s="33">
        <f>'Расчет дотаций'!J37-1</f>
        <v>0.10367892976588622</v>
      </c>
      <c r="J35" s="33">
        <f>I35*'Расчет дотаций'!K37</f>
        <v>1.5551839464882933</v>
      </c>
      <c r="K35" s="32">
        <f t="shared" si="6"/>
        <v>1189.106196176248</v>
      </c>
      <c r="L35" s="33">
        <f>'Расчет дотаций'!N37-1</f>
        <v>-0.36274509803921562</v>
      </c>
      <c r="M35" s="33">
        <f>L35*'Расчет дотаций'!O37</f>
        <v>-5.4411764705882346</v>
      </c>
      <c r="N35" s="32">
        <f t="shared" si="7"/>
        <v>-4160.3674409544074</v>
      </c>
      <c r="O35" s="31">
        <f t="shared" si="4"/>
        <v>-3.3230096554402166</v>
      </c>
    </row>
    <row r="36" spans="1:16" ht="15" customHeight="1">
      <c r="A36" s="17" t="s">
        <v>34</v>
      </c>
      <c r="B36" s="29">
        <f>'Расчет дотаций'!T38</f>
        <v>-939.30000000000291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33">
        <f>'Расчет дотаций'!F38-1</f>
        <v>2.4353775975671565E-2</v>
      </c>
      <c r="G36" s="33">
        <f>F36*'Расчет дотаций'!G38</f>
        <v>0.24353775975671565</v>
      </c>
      <c r="H36" s="32">
        <f t="shared" si="5"/>
        <v>370.19903309926787</v>
      </c>
      <c r="I36" s="33">
        <f>'Расчет дотаций'!J38-1</f>
        <v>0.11278195488721798</v>
      </c>
      <c r="J36" s="33">
        <f>I36*'Расчет дотаций'!K38</f>
        <v>1.6917293233082698</v>
      </c>
      <c r="K36" s="32">
        <f t="shared" si="6"/>
        <v>2571.5788811559446</v>
      </c>
      <c r="L36" s="33">
        <f>'Расчет дотаций'!N38-1</f>
        <v>-0.17021276595744683</v>
      </c>
      <c r="M36" s="33">
        <f>L36*'Расчет дотаций'!O38</f>
        <v>-2.5531914893617023</v>
      </c>
      <c r="N36" s="32">
        <f t="shared" si="7"/>
        <v>-3881.077914255216</v>
      </c>
      <c r="O36" s="31">
        <f t="shared" si="4"/>
        <v>-0.61792440629671685</v>
      </c>
    </row>
    <row r="37" spans="1:16" ht="15" customHeight="1">
      <c r="A37" s="17" t="s">
        <v>35</v>
      </c>
      <c r="B37" s="29">
        <f>'Расчет дотаций'!T39</f>
        <v>1207.6999999999971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33">
        <f>'Расчет дотаций'!F39-1</f>
        <v>3.6791434425326619E-2</v>
      </c>
      <c r="G37" s="33">
        <f>F37*'Расчет дотаций'!G39</f>
        <v>0.36791434425326619</v>
      </c>
      <c r="H37" s="32">
        <f t="shared" si="5"/>
        <v>437.72208485538084</v>
      </c>
      <c r="I37" s="33">
        <f>'Расчет дотаций'!J39-1</f>
        <v>3.3444816053511683E-3</v>
      </c>
      <c r="J37" s="33">
        <f>I37*'Расчет дотаций'!K39</f>
        <v>5.0167224080267525E-2</v>
      </c>
      <c r="K37" s="32">
        <f t="shared" si="6"/>
        <v>59.685908578506911</v>
      </c>
      <c r="L37" s="33">
        <f>'Расчет дотаций'!N39-1</f>
        <v>3.9800995024875441E-2</v>
      </c>
      <c r="M37" s="33">
        <f>L37*'Расчет дотаций'!O39</f>
        <v>0.59701492537313161</v>
      </c>
      <c r="N37" s="32">
        <f t="shared" si="7"/>
        <v>710.29200656610942</v>
      </c>
      <c r="O37" s="31">
        <f t="shared" si="4"/>
        <v>1.0150964937066653</v>
      </c>
    </row>
    <row r="38" spans="1:16" ht="15" customHeight="1">
      <c r="A38" s="17" t="s">
        <v>36</v>
      </c>
      <c r="B38" s="29">
        <f>'Расчет дотаций'!T40</f>
        <v>3884.6000000000058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33">
        <f>'Расчет дотаций'!F40-1</f>
        <v>2.9031368282329995E-2</v>
      </c>
      <c r="G38" s="33">
        <f>F38*'Расчет дотаций'!G40</f>
        <v>0.29031368282329995</v>
      </c>
      <c r="H38" s="32">
        <f t="shared" si="5"/>
        <v>320.38223061971161</v>
      </c>
      <c r="I38" s="33">
        <f>'Расчет дотаций'!J40-1</f>
        <v>0.21182957393483703</v>
      </c>
      <c r="J38" s="33">
        <f>I38*'Расчет дотаций'!K40</f>
        <v>3.1774436090225553</v>
      </c>
      <c r="K38" s="32">
        <f t="shared" si="6"/>
        <v>3506.5397580540448</v>
      </c>
      <c r="L38" s="33">
        <f>'Расчет дотаций'!N40-1</f>
        <v>3.4843205574912606E-3</v>
      </c>
      <c r="M38" s="33">
        <f>L38*'Расчет дотаций'!O40</f>
        <v>5.2264808362368909E-2</v>
      </c>
      <c r="N38" s="32">
        <f t="shared" si="7"/>
        <v>57.678011326249518</v>
      </c>
      <c r="O38" s="31">
        <f t="shared" si="4"/>
        <v>3.5200221002082239</v>
      </c>
    </row>
    <row r="39" spans="1:16" ht="15" customHeight="1">
      <c r="A39" s="17" t="s">
        <v>37</v>
      </c>
      <c r="B39" s="29">
        <f>'Расчет дотаций'!T41</f>
        <v>5697.4000000000087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33">
        <f>'Расчет дотаций'!F41-1</f>
        <v>3.3238116368073722E-2</v>
      </c>
      <c r="G39" s="33">
        <f>F39*'Расчет дотаций'!G41</f>
        <v>0.33238116368073722</v>
      </c>
      <c r="H39" s="32">
        <f t="shared" si="5"/>
        <v>511.27654239443217</v>
      </c>
      <c r="I39" s="33">
        <f>'Расчет дотаций'!J41-1</f>
        <v>0.20306590257879664</v>
      </c>
      <c r="J39" s="33">
        <f>I39*'Расчет дотаций'!K41</f>
        <v>3.0459885386819496</v>
      </c>
      <c r="K39" s="32">
        <f t="shared" si="6"/>
        <v>4685.4113842812512</v>
      </c>
      <c r="L39" s="33">
        <f>'Расчет дотаций'!N41-1</f>
        <v>2.170087976539592E-2</v>
      </c>
      <c r="M39" s="33">
        <f>L39*'Расчет дотаций'!O41</f>
        <v>0.32551319648093879</v>
      </c>
      <c r="N39" s="32">
        <f t="shared" si="7"/>
        <v>500.71207332432516</v>
      </c>
      <c r="O39" s="31">
        <f t="shared" si="4"/>
        <v>3.7038828988436254</v>
      </c>
    </row>
    <row r="40" spans="1:16" ht="15" customHeight="1">
      <c r="A40" s="17" t="s">
        <v>38</v>
      </c>
      <c r="B40" s="29">
        <f>'Расчет дотаций'!T42</f>
        <v>3080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33">
        <f>'Расчет дотаций'!F42-1</f>
        <v>3.1013594221034113E-2</v>
      </c>
      <c r="G40" s="33">
        <f>F40*'Расчет дотаций'!G42</f>
        <v>0.31013594221034113</v>
      </c>
      <c r="H40" s="32">
        <f t="shared" si="5"/>
        <v>251.69801000137963</v>
      </c>
      <c r="I40" s="33">
        <f>'Расчет дотаций'!J42-1</f>
        <v>-6.7669172932330879E-2</v>
      </c>
      <c r="J40" s="33">
        <f>I40*'Расчет дотаций'!K42</f>
        <v>-1.0150375939849632</v>
      </c>
      <c r="K40" s="32">
        <f t="shared" si="6"/>
        <v>-823.77727864037547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3652.0792686389964</v>
      </c>
      <c r="O40" s="31">
        <f t="shared" si="4"/>
        <v>3.7950983482253786</v>
      </c>
    </row>
    <row r="41" spans="1:16" ht="15" customHeight="1">
      <c r="A41" s="17" t="s">
        <v>2</v>
      </c>
      <c r="B41" s="29">
        <f>'Расчет дотаций'!T43</f>
        <v>2052.8000000000029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33">
        <f>'Расчет дотаций'!F43-1</f>
        <v>-1.3319739525093688E-2</v>
      </c>
      <c r="G41" s="33">
        <f>F41*'Расчет дотаций'!G43</f>
        <v>-0.13319739525093688</v>
      </c>
      <c r="H41" s="32">
        <f t="shared" si="5"/>
        <v>-142.13935137694293</v>
      </c>
      <c r="I41" s="33">
        <f>'Расчет дотаций'!J43-1</f>
        <v>0.1371237458193979</v>
      </c>
      <c r="J41" s="33">
        <f>I41*'Расчет дотаций'!K43</f>
        <v>2.0568561872909683</v>
      </c>
      <c r="K41" s="32">
        <f t="shared" si="6"/>
        <v>2194.939351376946</v>
      </c>
      <c r="L41" s="33">
        <f>'Расчет дотаций'!N43-1</f>
        <v>0</v>
      </c>
      <c r="M41" s="33">
        <f>L41*'Расчет дотаций'!O43</f>
        <v>0</v>
      </c>
      <c r="N41" s="32">
        <f t="shared" si="7"/>
        <v>0</v>
      </c>
      <c r="O41" s="31">
        <f t="shared" si="4"/>
        <v>1.9236587920400314</v>
      </c>
    </row>
    <row r="42" spans="1:16" ht="15" customHeight="1">
      <c r="A42" s="17" t="s">
        <v>39</v>
      </c>
      <c r="B42" s="29">
        <f>'Расчет дотаций'!T44</f>
        <v>3945.2999999999956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33">
        <f>'Расчет дотаций'!F44-1</f>
        <v>1.0792622924800099E-3</v>
      </c>
      <c r="G42" s="33">
        <f>F42*'Расчет дотаций'!G44</f>
        <v>1.0792622924800099E-2</v>
      </c>
      <c r="H42" s="32">
        <f t="shared" si="5"/>
        <v>9.7026843343118649</v>
      </c>
      <c r="I42" s="33">
        <f>'Расчет дотаций'!J44-1</f>
        <v>8.026755852842804E-2</v>
      </c>
      <c r="J42" s="33">
        <f>I42*'Расчет дотаций'!K44</f>
        <v>1.2040133779264206</v>
      </c>
      <c r="K42" s="32">
        <f t="shared" si="6"/>
        <v>1082.421003838135</v>
      </c>
      <c r="L42" s="33">
        <f>'Расчет дотаций'!N44-1</f>
        <v>0.21157894736842109</v>
      </c>
      <c r="M42" s="33">
        <f>L42*'Расчет дотаций'!O44</f>
        <v>3.1736842105263161</v>
      </c>
      <c r="N42" s="32">
        <f t="shared" si="7"/>
        <v>2853.1763118275489</v>
      </c>
      <c r="O42" s="31">
        <f t="shared" si="4"/>
        <v>4.3884902113775368</v>
      </c>
    </row>
    <row r="43" spans="1:16" ht="15" customHeight="1">
      <c r="A43" s="17" t="s">
        <v>3</v>
      </c>
      <c r="B43" s="29">
        <f>'Расчет дотаций'!T45</f>
        <v>4995.0999999999985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33">
        <f>'Расчет дотаций'!F45-1</f>
        <v>1.3083333333333336E-2</v>
      </c>
      <c r="G43" s="33">
        <f>F43*'Расчет дотаций'!G45</f>
        <v>0.13083333333333336</v>
      </c>
      <c r="H43" s="32">
        <f t="shared" si="5"/>
        <v>114.96937269770727</v>
      </c>
      <c r="I43" s="33">
        <f>'Расчет дотаций'!J45-1</f>
        <v>7.0234113712374535E-2</v>
      </c>
      <c r="J43" s="33">
        <f>I43*'Расчет дотаций'!K45</f>
        <v>1.053511705685618</v>
      </c>
      <c r="K43" s="32">
        <f t="shared" si="6"/>
        <v>925.77003769962096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3954.3605896026702</v>
      </c>
      <c r="O43" s="31">
        <f t="shared" si="4"/>
        <v>5.6843450390189521</v>
      </c>
    </row>
    <row r="44" spans="1:16" ht="15" customHeight="1">
      <c r="A44" s="17" t="s">
        <v>40</v>
      </c>
      <c r="B44" s="29">
        <f>'Расчет дотаций'!T46</f>
        <v>9770.2999999999956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33">
        <f>'Расчет дотаций'!F46-1</f>
        <v>0.20153988226383923</v>
      </c>
      <c r="G44" s="33">
        <f>F44*'Расчет дотаций'!G46</f>
        <v>2.0153988226383923</v>
      </c>
      <c r="H44" s="32">
        <f t="shared" si="5"/>
        <v>2338.6296149259051</v>
      </c>
      <c r="I44" s="33">
        <f>'Расчет дотаций'!J46-1</f>
        <v>0.22411027568922304</v>
      </c>
      <c r="J44" s="33">
        <f>I44*'Расчет дотаций'!K46</f>
        <v>3.3616541353383456</v>
      </c>
      <c r="K44" s="32">
        <f t="shared" si="6"/>
        <v>3900.7981089065806</v>
      </c>
      <c r="L44" s="33">
        <f>'Расчет дотаций'!N46-1</f>
        <v>0.20285714285714285</v>
      </c>
      <c r="M44" s="33">
        <f>L44*'Расчет дотаций'!O46</f>
        <v>3.0428571428571427</v>
      </c>
      <c r="N44" s="32">
        <f t="shared" si="7"/>
        <v>3530.872276167509</v>
      </c>
      <c r="O44" s="31">
        <f t="shared" si="4"/>
        <v>8.4199101008338815</v>
      </c>
    </row>
    <row r="45" spans="1:16" s="27" customFormat="1" ht="15" customHeight="1">
      <c r="A45" s="26" t="s">
        <v>45</v>
      </c>
      <c r="B45" s="30">
        <f>B6+B17</f>
        <v>241404.30000000005</v>
      </c>
      <c r="C45" s="30"/>
      <c r="D45" s="30"/>
      <c r="E45" s="30">
        <f>E6+E17</f>
        <v>0</v>
      </c>
      <c r="F45" s="30"/>
      <c r="G45" s="30"/>
      <c r="H45" s="30">
        <f>H6+H17</f>
        <v>-5412.8613899593711</v>
      </c>
      <c r="I45" s="30"/>
      <c r="J45" s="30"/>
      <c r="K45" s="30">
        <f>K6+K17</f>
        <v>114466.71998726376</v>
      </c>
      <c r="L45" s="30"/>
      <c r="M45" s="30"/>
      <c r="N45" s="30">
        <f>N6+N17</f>
        <v>132350.44140269567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2021-08-17T10:15:22Z</cp:lastPrinted>
  <dcterms:created xsi:type="dcterms:W3CDTF">2010-02-05T14:48:49Z</dcterms:created>
  <dcterms:modified xsi:type="dcterms:W3CDTF">2021-11-18T08:38:39Z</dcterms:modified>
</cp:coreProperties>
</file>