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дотаций'!$A$1:$A$47</definedName>
    <definedName name="_xlnm.Print_Titles" localSheetId="1">'Плюсы и минусы'!$3:$4</definedName>
    <definedName name="_xlnm.Print_Titles" localSheetId="0">'Расчет дотаций'!$A:$A,'Расчет дотаций'!$3:$8</definedName>
    <definedName name="_xlnm.Print_Area" localSheetId="0">'Расчет дотаций'!$A$1:$BD$51</definedName>
  </definedNames>
  <calcPr calcId="114210" fullCalcOnLoad="1"/>
</workbook>
</file>

<file path=xl/calcChain.xml><?xml version="1.0" encoding="utf-8"?>
<calcChain xmlns="http://schemas.openxmlformats.org/spreadsheetml/2006/main">
  <c r="B7" i="8"/>
  <c r="F7"/>
  <c r="G7"/>
  <c r="C7"/>
  <c r="D7"/>
  <c r="I7"/>
  <c r="J7"/>
  <c r="L7"/>
  <c r="M7"/>
  <c r="O7"/>
  <c r="P7"/>
  <c r="AA7"/>
  <c r="H7"/>
  <c r="E7"/>
  <c r="AZ10" i="7"/>
  <c r="AZ47"/>
  <c r="AZ46"/>
  <c r="AZ45"/>
  <c r="AZ44"/>
  <c r="AZ43"/>
  <c r="AZ42"/>
  <c r="AZ41"/>
  <c r="AZ40"/>
  <c r="AZ39"/>
  <c r="AZ38"/>
  <c r="AZ37"/>
  <c r="AZ36"/>
  <c r="AZ35"/>
  <c r="AZ34"/>
  <c r="AZ33"/>
  <c r="AZ32"/>
  <c r="AZ31"/>
  <c r="AZ30"/>
  <c r="AZ29"/>
  <c r="AZ28"/>
  <c r="AZ27"/>
  <c r="AZ26"/>
  <c r="AZ25"/>
  <c r="AZ24"/>
  <c r="AZ23"/>
  <c r="AZ22"/>
  <c r="AZ21"/>
  <c r="AZ11"/>
  <c r="AZ13"/>
  <c r="AZ14"/>
  <c r="AZ15"/>
  <c r="AZ16"/>
  <c r="AZ17"/>
  <c r="AZ18"/>
  <c r="AZ19"/>
  <c r="BD10"/>
  <c r="C19" i="8"/>
  <c r="D19"/>
  <c r="F19"/>
  <c r="G19"/>
  <c r="I19"/>
  <c r="J19"/>
  <c r="L19"/>
  <c r="M19"/>
  <c r="O19"/>
  <c r="P19"/>
  <c r="R19"/>
  <c r="S19"/>
  <c r="U19"/>
  <c r="V19"/>
  <c r="X19"/>
  <c r="Y19"/>
  <c r="AA19"/>
  <c r="C20"/>
  <c r="D20"/>
  <c r="F20"/>
  <c r="G20"/>
  <c r="I20"/>
  <c r="J20"/>
  <c r="L20"/>
  <c r="M20"/>
  <c r="O20"/>
  <c r="P20"/>
  <c r="R20"/>
  <c r="S20"/>
  <c r="U20"/>
  <c r="V20"/>
  <c r="X20"/>
  <c r="Y20"/>
  <c r="AA20"/>
  <c r="B20"/>
  <c r="Z20"/>
  <c r="C21"/>
  <c r="D21"/>
  <c r="F21"/>
  <c r="G21"/>
  <c r="I21"/>
  <c r="J21"/>
  <c r="L21"/>
  <c r="M21"/>
  <c r="O21"/>
  <c r="P21"/>
  <c r="R21"/>
  <c r="S21"/>
  <c r="U21"/>
  <c r="V21"/>
  <c r="X21"/>
  <c r="Y21"/>
  <c r="AA21"/>
  <c r="C22"/>
  <c r="D22"/>
  <c r="F22"/>
  <c r="G22"/>
  <c r="I22"/>
  <c r="J22"/>
  <c r="L22"/>
  <c r="M22"/>
  <c r="O22"/>
  <c r="P22"/>
  <c r="R22"/>
  <c r="S22"/>
  <c r="U22"/>
  <c r="V22"/>
  <c r="X22"/>
  <c r="Y22"/>
  <c r="AA22"/>
  <c r="C23"/>
  <c r="D23"/>
  <c r="F23"/>
  <c r="G23"/>
  <c r="I23"/>
  <c r="J23"/>
  <c r="L23"/>
  <c r="M23"/>
  <c r="O23"/>
  <c r="P23"/>
  <c r="R23"/>
  <c r="S23"/>
  <c r="U23"/>
  <c r="V23"/>
  <c r="X23"/>
  <c r="Y23"/>
  <c r="AA23"/>
  <c r="B23"/>
  <c r="Z23"/>
  <c r="C24"/>
  <c r="D24"/>
  <c r="F24"/>
  <c r="G24"/>
  <c r="I24"/>
  <c r="J24"/>
  <c r="L24"/>
  <c r="M24"/>
  <c r="O24"/>
  <c r="P24"/>
  <c r="R24"/>
  <c r="S24"/>
  <c r="U24"/>
  <c r="V24"/>
  <c r="X24"/>
  <c r="Y24"/>
  <c r="AA24"/>
  <c r="C25"/>
  <c r="D25"/>
  <c r="F25"/>
  <c r="G25"/>
  <c r="I25"/>
  <c r="J25"/>
  <c r="L25"/>
  <c r="M25"/>
  <c r="O25"/>
  <c r="P25"/>
  <c r="R25"/>
  <c r="S25"/>
  <c r="U25"/>
  <c r="V25"/>
  <c r="X25"/>
  <c r="Y25"/>
  <c r="AA25"/>
  <c r="C26"/>
  <c r="D26"/>
  <c r="F26"/>
  <c r="G26"/>
  <c r="I26"/>
  <c r="J26"/>
  <c r="L26"/>
  <c r="M26"/>
  <c r="O26"/>
  <c r="P26"/>
  <c r="R26"/>
  <c r="S26"/>
  <c r="U26"/>
  <c r="V26"/>
  <c r="X26"/>
  <c r="Y26"/>
  <c r="AA26"/>
  <c r="C27"/>
  <c r="D27"/>
  <c r="F27"/>
  <c r="G27"/>
  <c r="I27"/>
  <c r="J27"/>
  <c r="L27"/>
  <c r="M27"/>
  <c r="O27"/>
  <c r="P27"/>
  <c r="R27"/>
  <c r="S27"/>
  <c r="U27"/>
  <c r="V27"/>
  <c r="X27"/>
  <c r="Y27"/>
  <c r="AA27"/>
  <c r="B27"/>
  <c r="Z27"/>
  <c r="C28"/>
  <c r="D28"/>
  <c r="F28"/>
  <c r="G28"/>
  <c r="I28"/>
  <c r="J28"/>
  <c r="L28"/>
  <c r="M28"/>
  <c r="O28"/>
  <c r="P28"/>
  <c r="R28"/>
  <c r="S28"/>
  <c r="U28"/>
  <c r="V28"/>
  <c r="X28"/>
  <c r="Y28"/>
  <c r="AA28"/>
  <c r="B28"/>
  <c r="Z28"/>
  <c r="C29"/>
  <c r="D29"/>
  <c r="F29"/>
  <c r="G29"/>
  <c r="I29"/>
  <c r="J29"/>
  <c r="L29"/>
  <c r="M29"/>
  <c r="O29"/>
  <c r="P29"/>
  <c r="R29"/>
  <c r="S29"/>
  <c r="U29"/>
  <c r="V29"/>
  <c r="X29"/>
  <c r="Y29"/>
  <c r="AA29"/>
  <c r="C30"/>
  <c r="D30"/>
  <c r="F30"/>
  <c r="G30"/>
  <c r="I30"/>
  <c r="J30"/>
  <c r="L30"/>
  <c r="M30"/>
  <c r="O30"/>
  <c r="P30"/>
  <c r="R30"/>
  <c r="S30"/>
  <c r="U30"/>
  <c r="V30"/>
  <c r="X30"/>
  <c r="Y30"/>
  <c r="AA30"/>
  <c r="C31"/>
  <c r="D31"/>
  <c r="F31"/>
  <c r="G31"/>
  <c r="I31"/>
  <c r="J31"/>
  <c r="L31"/>
  <c r="M31"/>
  <c r="O31"/>
  <c r="P31"/>
  <c r="R31"/>
  <c r="S31"/>
  <c r="U31"/>
  <c r="V31"/>
  <c r="X31"/>
  <c r="Y31"/>
  <c r="AA31"/>
  <c r="B31"/>
  <c r="Z31"/>
  <c r="C32"/>
  <c r="D32"/>
  <c r="F32"/>
  <c r="G32"/>
  <c r="I32"/>
  <c r="J32"/>
  <c r="L32"/>
  <c r="M32"/>
  <c r="O32"/>
  <c r="P32"/>
  <c r="R32"/>
  <c r="S32"/>
  <c r="U32"/>
  <c r="V32"/>
  <c r="X32"/>
  <c r="Y32"/>
  <c r="AA32"/>
  <c r="C33"/>
  <c r="D33"/>
  <c r="F33"/>
  <c r="G33"/>
  <c r="I33"/>
  <c r="J33"/>
  <c r="L33"/>
  <c r="M33"/>
  <c r="O33"/>
  <c r="P33"/>
  <c r="R33"/>
  <c r="S33"/>
  <c r="U33"/>
  <c r="V33"/>
  <c r="X33"/>
  <c r="Y33"/>
  <c r="AA33"/>
  <c r="C34"/>
  <c r="D34"/>
  <c r="F34"/>
  <c r="G34"/>
  <c r="I34"/>
  <c r="J34"/>
  <c r="L34"/>
  <c r="M34"/>
  <c r="O34"/>
  <c r="P34"/>
  <c r="R34"/>
  <c r="S34"/>
  <c r="U34"/>
  <c r="V34"/>
  <c r="X34"/>
  <c r="Y34"/>
  <c r="AA34"/>
  <c r="C35"/>
  <c r="D35"/>
  <c r="F35"/>
  <c r="G35"/>
  <c r="I35"/>
  <c r="J35"/>
  <c r="L35"/>
  <c r="M35"/>
  <c r="O35"/>
  <c r="P35"/>
  <c r="R35"/>
  <c r="S35"/>
  <c r="U35"/>
  <c r="V35"/>
  <c r="X35"/>
  <c r="Y35"/>
  <c r="AA35"/>
  <c r="B35"/>
  <c r="Z35"/>
  <c r="C36"/>
  <c r="D36"/>
  <c r="F36"/>
  <c r="G36"/>
  <c r="I36"/>
  <c r="J36"/>
  <c r="L36"/>
  <c r="M36"/>
  <c r="O36"/>
  <c r="P36"/>
  <c r="R36"/>
  <c r="S36"/>
  <c r="U36"/>
  <c r="V36"/>
  <c r="X36"/>
  <c r="Y36"/>
  <c r="AA36"/>
  <c r="B36"/>
  <c r="Z36"/>
  <c r="C37"/>
  <c r="D37"/>
  <c r="F37"/>
  <c r="G37"/>
  <c r="I37"/>
  <c r="J37"/>
  <c r="L37"/>
  <c r="M37"/>
  <c r="O37"/>
  <c r="P37"/>
  <c r="R37"/>
  <c r="S37"/>
  <c r="U37"/>
  <c r="V37"/>
  <c r="X37"/>
  <c r="Y37"/>
  <c r="AA37"/>
  <c r="C38"/>
  <c r="D38"/>
  <c r="F38"/>
  <c r="G38"/>
  <c r="I38"/>
  <c r="J38"/>
  <c r="L38"/>
  <c r="M38"/>
  <c r="O38"/>
  <c r="P38"/>
  <c r="R38"/>
  <c r="S38"/>
  <c r="U38"/>
  <c r="V38"/>
  <c r="X38"/>
  <c r="Y38"/>
  <c r="AA38"/>
  <c r="C39"/>
  <c r="D39"/>
  <c r="F39"/>
  <c r="G39"/>
  <c r="I39"/>
  <c r="J39"/>
  <c r="L39"/>
  <c r="M39"/>
  <c r="O39"/>
  <c r="P39"/>
  <c r="R39"/>
  <c r="S39"/>
  <c r="U39"/>
  <c r="V39"/>
  <c r="X39"/>
  <c r="Y39"/>
  <c r="AA39"/>
  <c r="B39"/>
  <c r="Z39"/>
  <c r="C40"/>
  <c r="D40"/>
  <c r="F40"/>
  <c r="G40"/>
  <c r="I40"/>
  <c r="J40"/>
  <c r="L40"/>
  <c r="M40"/>
  <c r="O40"/>
  <c r="P40"/>
  <c r="R40"/>
  <c r="S40"/>
  <c r="U40"/>
  <c r="V40"/>
  <c r="X40"/>
  <c r="Y40"/>
  <c r="AA40"/>
  <c r="B40"/>
  <c r="Z40"/>
  <c r="C41"/>
  <c r="D41"/>
  <c r="F41"/>
  <c r="G41"/>
  <c r="I41"/>
  <c r="J41"/>
  <c r="L41"/>
  <c r="M41"/>
  <c r="O41"/>
  <c r="P41"/>
  <c r="R41"/>
  <c r="S41"/>
  <c r="U41"/>
  <c r="V41"/>
  <c r="X41"/>
  <c r="Y41"/>
  <c r="AA41"/>
  <c r="C42"/>
  <c r="D42"/>
  <c r="F42"/>
  <c r="G42"/>
  <c r="I42"/>
  <c r="J42"/>
  <c r="L42"/>
  <c r="M42"/>
  <c r="O42"/>
  <c r="P42"/>
  <c r="R42"/>
  <c r="S42"/>
  <c r="U42"/>
  <c r="V42"/>
  <c r="X42"/>
  <c r="Y42"/>
  <c r="AA42"/>
  <c r="C43"/>
  <c r="D43"/>
  <c r="F43"/>
  <c r="G43"/>
  <c r="I43"/>
  <c r="J43"/>
  <c r="L43"/>
  <c r="M43"/>
  <c r="O43"/>
  <c r="P43"/>
  <c r="R43"/>
  <c r="S43"/>
  <c r="U43"/>
  <c r="V43"/>
  <c r="X43"/>
  <c r="Y43"/>
  <c r="AA43"/>
  <c r="B43"/>
  <c r="Z43"/>
  <c r="C44"/>
  <c r="D44"/>
  <c r="F44"/>
  <c r="G44"/>
  <c r="I44"/>
  <c r="J44"/>
  <c r="L44"/>
  <c r="M44"/>
  <c r="O44"/>
  <c r="P44"/>
  <c r="R44"/>
  <c r="S44"/>
  <c r="U44"/>
  <c r="V44"/>
  <c r="X44"/>
  <c r="Y44"/>
  <c r="AA44"/>
  <c r="C18"/>
  <c r="D18"/>
  <c r="F18"/>
  <c r="G18"/>
  <c r="I18"/>
  <c r="J18"/>
  <c r="L18"/>
  <c r="M18"/>
  <c r="O18"/>
  <c r="P18"/>
  <c r="R18"/>
  <c r="S18"/>
  <c r="U18"/>
  <c r="V18"/>
  <c r="X18"/>
  <c r="Y18"/>
  <c r="AA18"/>
  <c r="C16"/>
  <c r="D16"/>
  <c r="F16"/>
  <c r="G16"/>
  <c r="I16"/>
  <c r="J16"/>
  <c r="L16"/>
  <c r="M16"/>
  <c r="O16"/>
  <c r="P16"/>
  <c r="AA16"/>
  <c r="B24"/>
  <c r="Z24"/>
  <c r="B25"/>
  <c r="Z25"/>
  <c r="B29"/>
  <c r="Z29"/>
  <c r="B32"/>
  <c r="Z32"/>
  <c r="B41"/>
  <c r="Z41"/>
  <c r="B44"/>
  <c r="Z44"/>
  <c r="C8"/>
  <c r="D8"/>
  <c r="F8"/>
  <c r="G8"/>
  <c r="I8"/>
  <c r="J8"/>
  <c r="L8"/>
  <c r="M8"/>
  <c r="O8"/>
  <c r="P8"/>
  <c r="AA8"/>
  <c r="C10"/>
  <c r="D10"/>
  <c r="F10"/>
  <c r="G10"/>
  <c r="I10"/>
  <c r="J10"/>
  <c r="L10"/>
  <c r="M10"/>
  <c r="O10"/>
  <c r="P10"/>
  <c r="AA10"/>
  <c r="B10"/>
  <c r="Q10"/>
  <c r="C11"/>
  <c r="D11"/>
  <c r="F11"/>
  <c r="G11"/>
  <c r="I11"/>
  <c r="J11"/>
  <c r="L11"/>
  <c r="M11"/>
  <c r="O11"/>
  <c r="P11"/>
  <c r="AA11"/>
  <c r="C12"/>
  <c r="D12"/>
  <c r="F12"/>
  <c r="G12"/>
  <c r="I12"/>
  <c r="J12"/>
  <c r="L12"/>
  <c r="M12"/>
  <c r="O12"/>
  <c r="P12"/>
  <c r="AA12"/>
  <c r="C13"/>
  <c r="D13"/>
  <c r="F13"/>
  <c r="G13"/>
  <c r="I13"/>
  <c r="J13"/>
  <c r="L13"/>
  <c r="M13"/>
  <c r="O13"/>
  <c r="P13"/>
  <c r="AA13"/>
  <c r="B13"/>
  <c r="Q13"/>
  <c r="C14"/>
  <c r="D14"/>
  <c r="F14"/>
  <c r="G14"/>
  <c r="I14"/>
  <c r="J14"/>
  <c r="L14"/>
  <c r="M14"/>
  <c r="O14"/>
  <c r="P14"/>
  <c r="AA14"/>
  <c r="B14"/>
  <c r="Q14"/>
  <c r="C15"/>
  <c r="D15"/>
  <c r="F15"/>
  <c r="G15"/>
  <c r="I15"/>
  <c r="J15"/>
  <c r="L15"/>
  <c r="M15"/>
  <c r="O15"/>
  <c r="P15"/>
  <c r="AA15"/>
  <c r="N7"/>
  <c r="B19"/>
  <c r="Z19"/>
  <c r="B21"/>
  <c r="Z21"/>
  <c r="B22"/>
  <c r="Z22"/>
  <c r="B26"/>
  <c r="Z26"/>
  <c r="B30"/>
  <c r="Z30"/>
  <c r="B33"/>
  <c r="Z33"/>
  <c r="B34"/>
  <c r="Z34"/>
  <c r="B37"/>
  <c r="Z37"/>
  <c r="B38"/>
  <c r="Z38"/>
  <c r="B42"/>
  <c r="Z42"/>
  <c r="B18"/>
  <c r="Z18"/>
  <c r="B8"/>
  <c r="Q8"/>
  <c r="B11"/>
  <c r="Q11"/>
  <c r="B12"/>
  <c r="Q12"/>
  <c r="B15"/>
  <c r="Q15"/>
  <c r="B16"/>
  <c r="Q16"/>
  <c r="N8"/>
  <c r="N10"/>
  <c r="N11"/>
  <c r="N12"/>
  <c r="N13"/>
  <c r="N14"/>
  <c r="N15"/>
  <c r="N16"/>
  <c r="L9"/>
  <c r="M9"/>
  <c r="I9"/>
  <c r="J9"/>
  <c r="F9"/>
  <c r="G9"/>
  <c r="C9"/>
  <c r="D9"/>
  <c r="O9"/>
  <c r="P9"/>
  <c r="AA9"/>
  <c r="AJ47" i="7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21"/>
  <c r="AJ11"/>
  <c r="AJ12"/>
  <c r="AJ13"/>
  <c r="AJ14"/>
  <c r="AJ15"/>
  <c r="AJ16"/>
  <c r="AJ17"/>
  <c r="AJ18"/>
  <c r="AJ19"/>
  <c r="AJ10"/>
  <c r="AC20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21"/>
  <c r="V48"/>
  <c r="U48"/>
  <c r="T48"/>
  <c r="V20"/>
  <c r="V47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21"/>
  <c r="R20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21"/>
  <c r="R11"/>
  <c r="R12"/>
  <c r="R13"/>
  <c r="R14"/>
  <c r="R15"/>
  <c r="R16"/>
  <c r="R17"/>
  <c r="R18"/>
  <c r="R19"/>
  <c r="R10"/>
  <c r="BD30"/>
  <c r="Q7" i="8"/>
  <c r="BA48" i="7"/>
  <c r="N10"/>
  <c r="N11"/>
  <c r="N12"/>
  <c r="N13"/>
  <c r="N14"/>
  <c r="N15"/>
  <c r="N16"/>
  <c r="N17"/>
  <c r="N18"/>
  <c r="N19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J34"/>
  <c r="J47"/>
  <c r="J46"/>
  <c r="J45"/>
  <c r="J44"/>
  <c r="J43"/>
  <c r="J42"/>
  <c r="J41"/>
  <c r="J40"/>
  <c r="J39"/>
  <c r="J38"/>
  <c r="J37"/>
  <c r="J36"/>
  <c r="J35"/>
  <c r="J33"/>
  <c r="J32"/>
  <c r="J31"/>
  <c r="J30"/>
  <c r="J29"/>
  <c r="J28"/>
  <c r="J27"/>
  <c r="J26"/>
  <c r="J25"/>
  <c r="J24"/>
  <c r="J23"/>
  <c r="J22"/>
  <c r="J21"/>
  <c r="J11"/>
  <c r="J12"/>
  <c r="J13"/>
  <c r="J14"/>
  <c r="J15"/>
  <c r="J16"/>
  <c r="J17"/>
  <c r="J18"/>
  <c r="J19"/>
  <c r="J10"/>
  <c r="F10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11"/>
  <c r="F12"/>
  <c r="F13"/>
  <c r="F14"/>
  <c r="F15"/>
  <c r="F16"/>
  <c r="F17"/>
  <c r="F18"/>
  <c r="F19"/>
  <c r="AC48"/>
  <c r="AB20"/>
  <c r="Y20"/>
  <c r="X20"/>
  <c r="X48"/>
  <c r="U20"/>
  <c r="T20"/>
  <c r="Q20"/>
  <c r="P20"/>
  <c r="Q9"/>
  <c r="P9"/>
  <c r="Q48"/>
  <c r="R48"/>
  <c r="R9"/>
  <c r="AD20"/>
  <c r="AB48"/>
  <c r="AD48"/>
  <c r="Z20"/>
  <c r="Y48"/>
  <c r="Z48"/>
  <c r="P48"/>
  <c r="AX20"/>
  <c r="AX9"/>
  <c r="AX48"/>
  <c r="AW20"/>
  <c r="AW9"/>
  <c r="AW48"/>
  <c r="AV20"/>
  <c r="AV9"/>
  <c r="AU20"/>
  <c r="AU9"/>
  <c r="AU48"/>
  <c r="AV48"/>
  <c r="AT20"/>
  <c r="AT9"/>
  <c r="AS20"/>
  <c r="AS9"/>
  <c r="AT48"/>
  <c r="AS48"/>
  <c r="BC48"/>
  <c r="AL47"/>
  <c r="BD47"/>
  <c r="AL46"/>
  <c r="BD46"/>
  <c r="AL45"/>
  <c r="BD45"/>
  <c r="AL44"/>
  <c r="BD44"/>
  <c r="AL43"/>
  <c r="BD43"/>
  <c r="AL42"/>
  <c r="BD42"/>
  <c r="AL41"/>
  <c r="BD41"/>
  <c r="AL40"/>
  <c r="BD40"/>
  <c r="AL39"/>
  <c r="BD39"/>
  <c r="AL38"/>
  <c r="BD38"/>
  <c r="AL37"/>
  <c r="BD37"/>
  <c r="AL36"/>
  <c r="BD36"/>
  <c r="AL35"/>
  <c r="BD35"/>
  <c r="AL34"/>
  <c r="BD34"/>
  <c r="AL33"/>
  <c r="BD33"/>
  <c r="AL32"/>
  <c r="BD32"/>
  <c r="AL31"/>
  <c r="BD31"/>
  <c r="AL30"/>
  <c r="AL29"/>
  <c r="BD29"/>
  <c r="AL28"/>
  <c r="BD28"/>
  <c r="AL27"/>
  <c r="BD27"/>
  <c r="AL26"/>
  <c r="BD26"/>
  <c r="AL25"/>
  <c r="BD25"/>
  <c r="AL24"/>
  <c r="BD24"/>
  <c r="AL23"/>
  <c r="BD23"/>
  <c r="AL22"/>
  <c r="BD22"/>
  <c r="AL21"/>
  <c r="BD21"/>
  <c r="AL11"/>
  <c r="BD11"/>
  <c r="AL12"/>
  <c r="AL13"/>
  <c r="BD13"/>
  <c r="AL14"/>
  <c r="BD14"/>
  <c r="AL15"/>
  <c r="BD15"/>
  <c r="AL16"/>
  <c r="BD16"/>
  <c r="AL17"/>
  <c r="BD17"/>
  <c r="AL18"/>
  <c r="BD18"/>
  <c r="AL19"/>
  <c r="BD19"/>
  <c r="AL10"/>
  <c r="D20"/>
  <c r="D9"/>
  <c r="AZ12"/>
  <c r="BD12"/>
  <c r="AM10"/>
  <c r="AM12"/>
  <c r="B9" i="8"/>
  <c r="AM27" i="7"/>
  <c r="AM35"/>
  <c r="AM47"/>
  <c r="AM13"/>
  <c r="AM26"/>
  <c r="AM34"/>
  <c r="AM42"/>
  <c r="AM18"/>
  <c r="AM14"/>
  <c r="AM21"/>
  <c r="AM25"/>
  <c r="AM29"/>
  <c r="AM33"/>
  <c r="AM37"/>
  <c r="AM41"/>
  <c r="AM45"/>
  <c r="AM16"/>
  <c r="AM23"/>
  <c r="AM31"/>
  <c r="AM39"/>
  <c r="AM43"/>
  <c r="AM17"/>
  <c r="AM22"/>
  <c r="AM30"/>
  <c r="AM38"/>
  <c r="AM46"/>
  <c r="AM19"/>
  <c r="AM15"/>
  <c r="AM11"/>
  <c r="AM24"/>
  <c r="AM28"/>
  <c r="AM32"/>
  <c r="AM36"/>
  <c r="AM40"/>
  <c r="AM44"/>
  <c r="D48"/>
  <c r="AR20"/>
  <c r="AR9"/>
  <c r="N9" i="8"/>
  <c r="Q9"/>
  <c r="AR48" i="7"/>
  <c r="AY20"/>
  <c r="AY9"/>
  <c r="AY48"/>
  <c r="AQ20"/>
  <c r="AQ9"/>
  <c r="AQ48"/>
  <c r="AK20"/>
  <c r="AK9"/>
  <c r="AK48"/>
  <c r="AP20"/>
  <c r="AP9"/>
  <c r="AP48"/>
  <c r="I20"/>
  <c r="H20"/>
  <c r="I9"/>
  <c r="H9"/>
  <c r="H48"/>
  <c r="J20"/>
  <c r="J9"/>
  <c r="I48"/>
  <c r="J48"/>
  <c r="M20"/>
  <c r="L20"/>
  <c r="M9"/>
  <c r="L9"/>
  <c r="E20"/>
  <c r="E9"/>
  <c r="E48"/>
  <c r="F48"/>
  <c r="N20"/>
  <c r="F9"/>
  <c r="M48"/>
  <c r="N9"/>
  <c r="L48"/>
  <c r="F20"/>
  <c r="N48"/>
  <c r="AO20"/>
  <c r="AO9"/>
  <c r="K7" i="8"/>
  <c r="AO48" i="7"/>
  <c r="BB48"/>
  <c r="BD9"/>
  <c r="AN20"/>
  <c r="AN9"/>
  <c r="AN48"/>
  <c r="AM20"/>
  <c r="AM9"/>
  <c r="AM48"/>
  <c r="AL20"/>
  <c r="AL9"/>
  <c r="BD20"/>
  <c r="AZ20"/>
  <c r="AZ9"/>
  <c r="AL48"/>
  <c r="BD48"/>
  <c r="W44" i="8"/>
  <c r="AZ48" i="7"/>
  <c r="T20" i="8"/>
  <c r="W20"/>
  <c r="T30"/>
  <c r="W30"/>
  <c r="T23"/>
  <c r="W23"/>
  <c r="T41"/>
  <c r="W41"/>
  <c r="T26"/>
  <c r="W26"/>
  <c r="T19"/>
  <c r="W19"/>
  <c r="T21"/>
  <c r="W21"/>
  <c r="T33"/>
  <c r="W33"/>
  <c r="T28"/>
  <c r="W28"/>
  <c r="T39"/>
  <c r="W39"/>
  <c r="T34"/>
  <c r="W34"/>
  <c r="T32"/>
  <c r="W32"/>
  <c r="T27"/>
  <c r="W27"/>
  <c r="T29"/>
  <c r="W29"/>
  <c r="T31"/>
  <c r="W31"/>
  <c r="T24"/>
  <c r="W24"/>
  <c r="T25"/>
  <c r="W25"/>
  <c r="T42"/>
  <c r="W42"/>
  <c r="T43"/>
  <c r="W43"/>
  <c r="T37"/>
  <c r="W37"/>
  <c r="T36"/>
  <c r="W36"/>
  <c r="T22"/>
  <c r="W22"/>
  <c r="T38"/>
  <c r="W38"/>
  <c r="T40"/>
  <c r="W40"/>
  <c r="T35"/>
  <c r="W35"/>
  <c r="T18"/>
  <c r="W18"/>
  <c r="Q44"/>
  <c r="T44"/>
  <c r="N20"/>
  <c r="Q20"/>
  <c r="N30"/>
  <c r="Q30"/>
  <c r="N23"/>
  <c r="Q23"/>
  <c r="N42"/>
  <c r="Q42"/>
  <c r="N43"/>
  <c r="Q43"/>
  <c r="N37"/>
  <c r="Q37"/>
  <c r="N33"/>
  <c r="Q33"/>
  <c r="N28"/>
  <c r="Q28"/>
  <c r="N39"/>
  <c r="Q39"/>
  <c r="N34"/>
  <c r="Q34"/>
  <c r="N32"/>
  <c r="Q32"/>
  <c r="N27"/>
  <c r="Q27"/>
  <c r="N29"/>
  <c r="Q29"/>
  <c r="N31"/>
  <c r="Q31"/>
  <c r="N24"/>
  <c r="Q24"/>
  <c r="N25"/>
  <c r="Q25"/>
  <c r="N41"/>
  <c r="Q41"/>
  <c r="N26"/>
  <c r="Q26"/>
  <c r="N19"/>
  <c r="Q19"/>
  <c r="N21"/>
  <c r="Q21"/>
  <c r="N36"/>
  <c r="Q36"/>
  <c r="N22"/>
  <c r="Q22"/>
  <c r="N38"/>
  <c r="Q38"/>
  <c r="N40"/>
  <c r="Q40"/>
  <c r="N35"/>
  <c r="Q35"/>
  <c r="N18"/>
  <c r="Q18"/>
  <c r="K44"/>
  <c r="N44"/>
  <c r="H20"/>
  <c r="K20"/>
  <c r="H30"/>
  <c r="K30"/>
  <c r="H23"/>
  <c r="K23"/>
  <c r="H25"/>
  <c r="K25"/>
  <c r="H41"/>
  <c r="K41"/>
  <c r="H26"/>
  <c r="K26"/>
  <c r="H19"/>
  <c r="K19"/>
  <c r="H33"/>
  <c r="K33"/>
  <c r="H28"/>
  <c r="K28"/>
  <c r="H39"/>
  <c r="K39"/>
  <c r="H34"/>
  <c r="K34"/>
  <c r="H32"/>
  <c r="K32"/>
  <c r="H27"/>
  <c r="K27"/>
  <c r="H18"/>
  <c r="K18"/>
  <c r="H29"/>
  <c r="K29"/>
  <c r="H31"/>
  <c r="K31"/>
  <c r="H24"/>
  <c r="K24"/>
  <c r="H42"/>
  <c r="K42"/>
  <c r="H43"/>
  <c r="K43"/>
  <c r="H21"/>
  <c r="K21"/>
  <c r="H37"/>
  <c r="K37"/>
  <c r="H36"/>
  <c r="K36"/>
  <c r="H22"/>
  <c r="K22"/>
  <c r="H38"/>
  <c r="K38"/>
  <c r="H40"/>
  <c r="K40"/>
  <c r="H35"/>
  <c r="K35"/>
  <c r="H8"/>
  <c r="K8"/>
  <c r="H13"/>
  <c r="K13"/>
  <c r="H14"/>
  <c r="K14"/>
  <c r="H12"/>
  <c r="K12"/>
  <c r="H11"/>
  <c r="K11"/>
  <c r="H9"/>
  <c r="K9"/>
  <c r="H10"/>
  <c r="K10"/>
  <c r="H16"/>
  <c r="K16"/>
  <c r="H15"/>
  <c r="K15"/>
  <c r="H44"/>
  <c r="E33"/>
  <c r="E39"/>
  <c r="E32"/>
  <c r="E29"/>
  <c r="E31"/>
  <c r="E24"/>
  <c r="E41"/>
  <c r="E26"/>
  <c r="E42"/>
  <c r="E19"/>
  <c r="E43"/>
  <c r="E28"/>
  <c r="E34"/>
  <c r="E27"/>
  <c r="E20"/>
  <c r="E30"/>
  <c r="E23"/>
  <c r="E25"/>
  <c r="E21"/>
  <c r="E37"/>
  <c r="E36"/>
  <c r="E22"/>
  <c r="E38"/>
  <c r="E40"/>
  <c r="E35"/>
  <c r="E18"/>
  <c r="E12"/>
  <c r="E11"/>
  <c r="E8"/>
  <c r="E9"/>
  <c r="E13"/>
  <c r="E14"/>
  <c r="E10"/>
  <c r="E16"/>
  <c r="E15"/>
  <c r="B17"/>
  <c r="E44"/>
  <c r="Q6"/>
  <c r="K17"/>
  <c r="N17"/>
  <c r="K6"/>
  <c r="N6"/>
  <c r="Q17"/>
  <c r="Z17"/>
  <c r="Z45"/>
  <c r="W17"/>
  <c r="W45"/>
  <c r="T17"/>
  <c r="T45"/>
  <c r="H6"/>
  <c r="H17"/>
  <c r="B6"/>
  <c r="B45"/>
  <c r="E6"/>
  <c r="E17"/>
  <c r="Q45"/>
  <c r="K45"/>
  <c r="N45"/>
  <c r="H45"/>
  <c r="E45"/>
</calcChain>
</file>

<file path=xl/sharedStrings.xml><?xml version="1.0" encoding="utf-8"?>
<sst xmlns="http://schemas.openxmlformats.org/spreadsheetml/2006/main" count="560" uniqueCount="118">
  <si>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</si>
  <si>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</si>
  <si>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</si>
  <si>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</si>
  <si>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</si>
  <si>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</si>
  <si>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</si>
  <si>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</si>
  <si>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</si>
  <si>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</si>
  <si>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</si>
  <si>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</si>
  <si>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</si>
  <si>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</si>
  <si>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</si>
  <si>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</si>
  <si>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</si>
  <si>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</si>
  <si>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</si>
  <si>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</si>
  <si>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</si>
  <si>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</si>
  <si>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</si>
  <si>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</si>
  <si>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</si>
  <si>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</si>
  <si>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</si>
  <si>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</si>
  <si>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</si>
  <si>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</si>
  <si>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</si>
  <si>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</si>
  <si>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</si>
  <si>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</si>
  <si>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</si>
  <si>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</si>
  <si>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</si>
  <si>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</si>
  <si>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</si>
  <si>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</si>
  <si>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</si>
  <si>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</si>
  <si>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</si>
  <si>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</si>
  <si>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</si>
  <si>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</si>
  <si>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</si>
  <si>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</si>
  <si>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</si>
  <si>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</si>
  <si>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</si>
  <si>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</si>
  <si>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</si>
  <si>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</si>
  <si>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</si>
  <si>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</si>
  <si>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</si>
  <si>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</si>
  <si>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</si>
  <si>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Ранее предоставленные дотации в 2020 году, тыс. рублей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</si>
  <si>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</si>
  <si>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</si>
  <si>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</si>
  <si>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</si>
  <si>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</si>
  <si>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</si>
  <si>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</si>
  <si>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</si>
  <si>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</si>
  <si>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</si>
  <si>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</si>
  <si>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март</t>
  </si>
  <si>
    <t>за апрель</t>
  </si>
  <si>
    <t>за май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</si>
  <si>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</si>
  <si>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за июнь</t>
  </si>
  <si>
    <t>за июль</t>
  </si>
  <si>
    <t>Удержано дотаций в 2020 году в связи с исполнением показателей за 2019 год, тыс. рублей</t>
  </si>
  <si>
    <t>за август</t>
  </si>
  <si>
    <t>за сентябрь</t>
  </si>
  <si>
    <t>за октябрь</t>
  </si>
  <si>
    <t>за ноябрь</t>
  </si>
  <si>
    <t>Общая площадь введенного в эксплуатацию жилья с учетом индивидуального жилищного строительства (кв.м.)</t>
  </si>
  <si>
    <t>Валовой сбор зерна в весе после доработки (тыс. тонн)</t>
  </si>
  <si>
    <t>Производство молока во всех категориях хозяйств (тонн)</t>
  </si>
  <si>
    <t>Производство скота и птицы на убой (в живом весе) во всех категориях хозяйств (тонн)</t>
  </si>
  <si>
    <t>18=17/16</t>
  </si>
  <si>
    <t>22=21/20</t>
  </si>
  <si>
    <t>26=25/24</t>
  </si>
  <si>
    <t>30=29/28</t>
  </si>
  <si>
    <t>Х</t>
  </si>
  <si>
    <t>Объем алкогольной продукции, зафиксированный в единой государственной автоматизированной информационной системе (дкл.)</t>
  </si>
  <si>
    <t>Эффективность муниципального земельного контроля (единиц)</t>
  </si>
  <si>
    <t>Уровень задолженности предприятий жилищно-коммунального хозяйства за ранее потребленные топливно-энергетические ресурсы по состоянию на конец отчетного периода (млн. рублей)</t>
  </si>
  <si>
    <t>Численность занятых в сфере малого и среднего предпринимательства (чел.)</t>
  </si>
  <si>
    <t>За 2020 год</t>
  </si>
  <si>
    <t>34=33/32</t>
  </si>
  <si>
    <t>38=36*37</t>
  </si>
  <si>
    <t>39=38-37</t>
  </si>
  <si>
    <t>Распределение дотаций за вычетом предоставленных дотаций за январь-ноябрь, тыс. рублей</t>
  </si>
  <si>
    <t>52=38-(40+…+51)</t>
  </si>
  <si>
    <t>непривлечение кредитов кредитных организаций в декабре 2020 года МО у которых доля дотаций на выравнивание бюджетной обеспеченности в доходах бюджета (без учета субвенций) за 2019 год 
&gt; 15 %</t>
  </si>
  <si>
    <t xml:space="preserve">согласование увеличения объема планируемых к привлечению кредитов от кредитных организаций - МО в бюджетах которых в декабре 2020 года увеличен объем планируемых к привлечению кредитов от кредитных организаций </t>
  </si>
  <si>
    <t>Соблюдение норматива формирования расходов на содержание органов местного самоуправления</t>
  </si>
  <si>
    <t>Распределение (+) / Взыскание (-) за отчётный период с учетом выполнения условий предоставления стимулирующих дотаций, тыс. рублей</t>
  </si>
  <si>
    <t>Факторный анализ влияния отдельных показателей на итоговое распределение дотаций за 2020 год</t>
  </si>
  <si>
    <t>Общая площадь введенного в эксплуатацию жилья с учетом индивидуального жилищного строительства</t>
  </si>
  <si>
    <t>Валовой сбор зерна в весе после доработки</t>
  </si>
  <si>
    <t>Производство молока во всех категориях хозяйств</t>
  </si>
  <si>
    <t>Производство скота и птицы на убой (в живом весе) во всех категориях хозяйств</t>
  </si>
  <si>
    <t xml:space="preserve"> + / -
(5)=(2)*(4)/(27)</t>
  </si>
  <si>
    <t xml:space="preserve"> + / -
(8)=(2)*(7)/(27)</t>
  </si>
  <si>
    <t xml:space="preserve"> + / -
(11)=(2)*(10)/(27)</t>
  </si>
  <si>
    <t xml:space="preserve"> + / -
(14)=(2)*(13)/(27)</t>
  </si>
  <si>
    <t xml:space="preserve"> + / -
(17)=(2)*(16)/(27)</t>
  </si>
  <si>
    <t xml:space="preserve"> + / -
(20)=(2)*(19)/(27)</t>
  </si>
  <si>
    <t xml:space="preserve"> + / -
(23)=(2)*(22)/(27)</t>
  </si>
  <si>
    <t xml:space="preserve"> + / -
(26)=(2)*(25)/(27)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</si>
</sst>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2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20" fillId="0" borderId="0"/>
    <xf numFmtId="0" fontId="21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95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2" fontId="11" fillId="0" borderId="0" xfId="0" applyNumberFormat="1" applyFont="1" applyFill="1" applyBorder="1" applyAlignment="1">
      <alignment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vertical="center"/>
    </xf>
    <xf numFmtId="165" fontId="13" fillId="10" borderId="3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0" fontId="14" fillId="0" borderId="0" xfId="0" applyFont="1" applyFill="1" applyAlignment="1">
      <alignment horizontal="right"/>
    </xf>
    <xf numFmtId="0" fontId="14" fillId="16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0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4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4" fillId="17" borderId="6" xfId="0" applyFont="1" applyFill="1" applyBorder="1" applyAlignment="1">
      <alignment horizontal="center" vertical="center" wrapText="1"/>
    </xf>
    <xf numFmtId="0" fontId="14" fillId="17" borderId="7" xfId="0" applyFont="1" applyFill="1" applyBorder="1" applyAlignment="1">
      <alignment horizontal="center" vertical="center" wrapText="1"/>
    </xf>
    <xf numFmtId="0" fontId="14" fillId="17" borderId="5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18" borderId="3" xfId="0" applyFont="1" applyFill="1" applyBorder="1" applyAlignment="1">
      <alignment horizontal="center" vertical="center" wrapText="1"/>
    </xf>
    <xf numFmtId="0" fontId="14" fillId="19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6" borderId="3" xfId="0" applyFont="1" applyFill="1" applyBorder="1" applyAlignment="1">
      <alignment horizontal="center" vertical="center" wrapText="1"/>
    </xf>
    <xf numFmtId="0" fontId="14" fillId="15" borderId="6" xfId="0" applyFont="1" applyFill="1" applyBorder="1" applyAlignment="1">
      <alignment horizontal="center" vertical="center" wrapText="1"/>
    </xf>
    <xf numFmtId="0" fontId="14" fillId="15" borderId="7" xfId="0" applyFont="1" applyFill="1" applyBorder="1" applyAlignment="1">
      <alignment horizontal="center" vertical="center" wrapText="1"/>
    </xf>
    <xf numFmtId="0" fontId="14" fillId="15" borderId="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BL56"/>
  <sheetViews>
    <sheetView tabSelected="1" view="pageBreakPreview" zoomScale="90" zoomScaleNormal="70" zoomScaleSheetLayoutView="90" workbookViewId="0">
      <pane xSplit="1" ySplit="8" topLeftCell="N9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2.7109375" style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2" width="10.140625" style="1" customWidth="1"/>
    <col min="13" max="13" width="10.42578125" style="1" customWidth="1"/>
    <col min="14" max="14" width="13.85546875" style="1" customWidth="1"/>
    <col min="15" max="15" width="6.5703125" style="1" customWidth="1"/>
    <col min="16" max="17" width="13" style="1" customWidth="1"/>
    <col min="18" max="18" width="13.85546875" style="1" customWidth="1"/>
    <col min="19" max="19" width="6.5703125" style="1" customWidth="1"/>
    <col min="20" max="20" width="10.140625" style="1" customWidth="1"/>
    <col min="21" max="21" width="10.42578125" style="1" customWidth="1"/>
    <col min="22" max="22" width="13.85546875" style="1" customWidth="1"/>
    <col min="23" max="23" width="6.5703125" style="1" customWidth="1"/>
    <col min="24" max="24" width="11.5703125" style="1" customWidth="1"/>
    <col min="25" max="25" width="11.42578125" style="1" customWidth="1"/>
    <col min="26" max="26" width="13.85546875" style="1" customWidth="1"/>
    <col min="27" max="27" width="6.5703125" style="1" customWidth="1"/>
    <col min="28" max="28" width="11.5703125" style="1" customWidth="1"/>
    <col min="29" max="29" width="10.42578125" style="1" customWidth="1"/>
    <col min="30" max="30" width="13.85546875" style="1" customWidth="1"/>
    <col min="31" max="31" width="6.5703125" style="1" customWidth="1"/>
    <col min="32" max="32" width="10.140625" style="1" customWidth="1"/>
    <col min="33" max="33" width="10.42578125" style="1" customWidth="1"/>
    <col min="34" max="34" width="13.85546875" style="1" customWidth="1"/>
    <col min="35" max="35" width="6.5703125" style="1" customWidth="1"/>
    <col min="36" max="36" width="13" style="1" customWidth="1"/>
    <col min="37" max="37" width="11.42578125" style="1" customWidth="1"/>
    <col min="38" max="38" width="12.85546875" style="1" customWidth="1"/>
    <col min="39" max="39" width="12.28515625" style="1" customWidth="1"/>
    <col min="40" max="48" width="10.7109375" style="1" bestFit="1" customWidth="1"/>
    <col min="49" max="50" width="10.7109375" style="1" customWidth="1"/>
    <col min="51" max="51" width="11.5703125" style="1" customWidth="1"/>
    <col min="52" max="53" width="14.28515625" style="1" customWidth="1"/>
    <col min="54" max="54" width="20.28515625" style="1" customWidth="1"/>
    <col min="55" max="55" width="22.140625" style="1" customWidth="1"/>
    <col min="56" max="56" width="16.5703125" style="1" customWidth="1"/>
    <col min="57" max="57" width="40.85546875" style="1" customWidth="1"/>
    <col min="58" max="59" width="12.7109375" style="1" bestFit="1" customWidth="1"/>
    <col min="60" max="16384" width="9.140625" style="1"/>
  </cols>
  <sheetData>
    <row r="1" spans="1:64" ht="21.75" customHeight="1">
      <c r="B1" s="76" t="s">
        <v>56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</row>
    <row r="2" spans="1:64" ht="15.75">
      <c r="A2" s="35" t="s">
        <v>95</v>
      </c>
      <c r="D2" s="58"/>
      <c r="E2" s="58"/>
      <c r="F2" s="58"/>
      <c r="G2" s="58"/>
      <c r="L2" s="58"/>
      <c r="M2" s="58"/>
      <c r="N2" s="58"/>
      <c r="O2" s="58"/>
      <c r="AK2" s="59"/>
    </row>
    <row r="3" spans="1:64" ht="39.75" customHeight="1">
      <c r="A3" s="75" t="s">
        <v>15</v>
      </c>
      <c r="B3" s="83" t="s">
        <v>57</v>
      </c>
      <c r="C3" s="83"/>
      <c r="D3" s="79" t="s">
        <v>91</v>
      </c>
      <c r="E3" s="79"/>
      <c r="F3" s="79"/>
      <c r="G3" s="79"/>
      <c r="H3" s="79" t="s">
        <v>92</v>
      </c>
      <c r="I3" s="79"/>
      <c r="J3" s="79"/>
      <c r="K3" s="79"/>
      <c r="L3" s="79" t="s">
        <v>93</v>
      </c>
      <c r="M3" s="79"/>
      <c r="N3" s="79"/>
      <c r="O3" s="79"/>
      <c r="P3" s="65" t="s">
        <v>82</v>
      </c>
      <c r="Q3" s="65"/>
      <c r="R3" s="65"/>
      <c r="S3" s="65"/>
      <c r="T3" s="65" t="s">
        <v>83</v>
      </c>
      <c r="U3" s="65"/>
      <c r="V3" s="65"/>
      <c r="W3" s="65"/>
      <c r="X3" s="65" t="s">
        <v>84</v>
      </c>
      <c r="Y3" s="65"/>
      <c r="Z3" s="65"/>
      <c r="AA3" s="65"/>
      <c r="AB3" s="65" t="s">
        <v>85</v>
      </c>
      <c r="AC3" s="65"/>
      <c r="AD3" s="65"/>
      <c r="AE3" s="65"/>
      <c r="AF3" s="65" t="s">
        <v>94</v>
      </c>
      <c r="AG3" s="65"/>
      <c r="AH3" s="65"/>
      <c r="AI3" s="65"/>
      <c r="AJ3" s="82" t="s">
        <v>49</v>
      </c>
      <c r="AK3" s="81" t="s">
        <v>47</v>
      </c>
      <c r="AL3" s="75" t="s">
        <v>50</v>
      </c>
      <c r="AM3" s="75" t="s">
        <v>45</v>
      </c>
      <c r="AN3" s="66" t="s">
        <v>59</v>
      </c>
      <c r="AO3" s="67"/>
      <c r="AP3" s="67"/>
      <c r="AQ3" s="67"/>
      <c r="AR3" s="67"/>
      <c r="AS3" s="67"/>
      <c r="AT3" s="67"/>
      <c r="AU3" s="67"/>
      <c r="AV3" s="67"/>
      <c r="AW3" s="67"/>
      <c r="AX3" s="68"/>
      <c r="AY3" s="75" t="s">
        <v>77</v>
      </c>
      <c r="AZ3" s="75" t="s">
        <v>99</v>
      </c>
      <c r="BA3" s="80" t="s">
        <v>74</v>
      </c>
      <c r="BB3" s="80"/>
      <c r="BC3" s="80"/>
      <c r="BD3" s="75" t="s">
        <v>104</v>
      </c>
    </row>
    <row r="4" spans="1:64" ht="30" customHeight="1">
      <c r="A4" s="75"/>
      <c r="B4" s="83"/>
      <c r="C4" s="83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82"/>
      <c r="AK4" s="81"/>
      <c r="AL4" s="75"/>
      <c r="AM4" s="75"/>
      <c r="AN4" s="69"/>
      <c r="AO4" s="70"/>
      <c r="AP4" s="70"/>
      <c r="AQ4" s="70"/>
      <c r="AR4" s="70"/>
      <c r="AS4" s="70"/>
      <c r="AT4" s="70"/>
      <c r="AU4" s="70"/>
      <c r="AV4" s="70"/>
      <c r="AW4" s="70"/>
      <c r="AX4" s="71"/>
      <c r="AY4" s="75"/>
      <c r="AZ4" s="75"/>
      <c r="BA4" s="80"/>
      <c r="BB4" s="80"/>
      <c r="BC4" s="80"/>
      <c r="BD4" s="75"/>
    </row>
    <row r="5" spans="1:64" ht="30" customHeight="1">
      <c r="A5" s="75"/>
      <c r="B5" s="83"/>
      <c r="C5" s="83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82"/>
      <c r="AK5" s="81"/>
      <c r="AL5" s="75"/>
      <c r="AM5" s="75"/>
      <c r="AN5" s="72"/>
      <c r="AO5" s="73"/>
      <c r="AP5" s="73"/>
      <c r="AQ5" s="73"/>
      <c r="AR5" s="73"/>
      <c r="AS5" s="73"/>
      <c r="AT5" s="73"/>
      <c r="AU5" s="73"/>
      <c r="AV5" s="73"/>
      <c r="AW5" s="73"/>
      <c r="AX5" s="74"/>
      <c r="AY5" s="75"/>
      <c r="AZ5" s="75"/>
      <c r="BA5" s="80"/>
      <c r="BB5" s="80"/>
      <c r="BC5" s="80"/>
      <c r="BD5" s="75"/>
    </row>
    <row r="6" spans="1:64" ht="99.75" customHeight="1">
      <c r="A6" s="75"/>
      <c r="B6" s="83"/>
      <c r="C6" s="83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82"/>
      <c r="AK6" s="81"/>
      <c r="AL6" s="75"/>
      <c r="AM6" s="75"/>
      <c r="AN6" s="75" t="s">
        <v>60</v>
      </c>
      <c r="AO6" s="75" t="s">
        <v>61</v>
      </c>
      <c r="AP6" s="75" t="s">
        <v>71</v>
      </c>
      <c r="AQ6" s="75" t="s">
        <v>72</v>
      </c>
      <c r="AR6" s="75" t="s">
        <v>73</v>
      </c>
      <c r="AS6" s="75" t="s">
        <v>75</v>
      </c>
      <c r="AT6" s="75" t="s">
        <v>76</v>
      </c>
      <c r="AU6" s="75" t="s">
        <v>78</v>
      </c>
      <c r="AV6" s="75" t="s">
        <v>79</v>
      </c>
      <c r="AW6" s="75" t="s">
        <v>80</v>
      </c>
      <c r="AX6" s="75" t="s">
        <v>81</v>
      </c>
      <c r="AY6" s="75"/>
      <c r="AZ6" s="75"/>
      <c r="BA6" s="80" t="s">
        <v>103</v>
      </c>
      <c r="BB6" s="80" t="s">
        <v>101</v>
      </c>
      <c r="BC6" s="80" t="s">
        <v>102</v>
      </c>
      <c r="BD6" s="75"/>
    </row>
    <row r="7" spans="1:64" ht="41.25" customHeight="1">
      <c r="A7" s="75"/>
      <c r="B7" s="54" t="s">
        <v>51</v>
      </c>
      <c r="C7" s="54" t="s">
        <v>16</v>
      </c>
      <c r="D7" s="53" t="s">
        <v>62</v>
      </c>
      <c r="E7" s="53" t="s">
        <v>63</v>
      </c>
      <c r="F7" s="53" t="s">
        <v>64</v>
      </c>
      <c r="G7" s="53" t="s">
        <v>16</v>
      </c>
      <c r="H7" s="53" t="s">
        <v>62</v>
      </c>
      <c r="I7" s="53" t="s">
        <v>63</v>
      </c>
      <c r="J7" s="53" t="s">
        <v>64</v>
      </c>
      <c r="K7" s="53" t="s">
        <v>16</v>
      </c>
      <c r="L7" s="53" t="s">
        <v>62</v>
      </c>
      <c r="M7" s="53" t="s">
        <v>63</v>
      </c>
      <c r="N7" s="53" t="s">
        <v>64</v>
      </c>
      <c r="O7" s="53" t="s">
        <v>16</v>
      </c>
      <c r="P7" s="56" t="s">
        <v>62</v>
      </c>
      <c r="Q7" s="56" t="s">
        <v>63</v>
      </c>
      <c r="R7" s="56" t="s">
        <v>64</v>
      </c>
      <c r="S7" s="56" t="s">
        <v>16</v>
      </c>
      <c r="T7" s="56" t="s">
        <v>62</v>
      </c>
      <c r="U7" s="56" t="s">
        <v>63</v>
      </c>
      <c r="V7" s="56" t="s">
        <v>64</v>
      </c>
      <c r="W7" s="56" t="s">
        <v>16</v>
      </c>
      <c r="X7" s="56" t="s">
        <v>62</v>
      </c>
      <c r="Y7" s="56" t="s">
        <v>63</v>
      </c>
      <c r="Z7" s="56" t="s">
        <v>64</v>
      </c>
      <c r="AA7" s="56" t="s">
        <v>16</v>
      </c>
      <c r="AB7" s="56" t="s">
        <v>62</v>
      </c>
      <c r="AC7" s="56" t="s">
        <v>63</v>
      </c>
      <c r="AD7" s="56" t="s">
        <v>64</v>
      </c>
      <c r="AE7" s="56" t="s">
        <v>16</v>
      </c>
      <c r="AF7" s="56" t="s">
        <v>62</v>
      </c>
      <c r="AG7" s="56" t="s">
        <v>63</v>
      </c>
      <c r="AH7" s="56" t="s">
        <v>64</v>
      </c>
      <c r="AI7" s="56" t="s">
        <v>16</v>
      </c>
      <c r="AJ7" s="82"/>
      <c r="AK7" s="81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80"/>
      <c r="BB7" s="80"/>
      <c r="BC7" s="80"/>
      <c r="BD7" s="75"/>
    </row>
    <row r="8" spans="1:64" s="8" customFormat="1" ht="14.1" customHeight="1">
      <c r="A8" s="13">
        <v>1</v>
      </c>
      <c r="B8" s="13">
        <v>2</v>
      </c>
      <c r="C8" s="13">
        <v>3</v>
      </c>
      <c r="D8" s="13">
        <v>4</v>
      </c>
      <c r="E8" s="13">
        <v>5</v>
      </c>
      <c r="F8" s="13" t="s">
        <v>66</v>
      </c>
      <c r="G8" s="13">
        <v>7</v>
      </c>
      <c r="H8" s="13">
        <v>8</v>
      </c>
      <c r="I8" s="13">
        <v>9</v>
      </c>
      <c r="J8" s="13" t="s">
        <v>65</v>
      </c>
      <c r="K8" s="13">
        <v>11</v>
      </c>
      <c r="L8" s="13">
        <v>12</v>
      </c>
      <c r="M8" s="13">
        <v>13</v>
      </c>
      <c r="N8" s="13" t="s">
        <v>67</v>
      </c>
      <c r="O8" s="13">
        <v>15</v>
      </c>
      <c r="P8" s="13">
        <v>16</v>
      </c>
      <c r="Q8" s="13">
        <v>17</v>
      </c>
      <c r="R8" s="13" t="s">
        <v>86</v>
      </c>
      <c r="S8" s="13">
        <v>19</v>
      </c>
      <c r="T8" s="13">
        <v>20</v>
      </c>
      <c r="U8" s="13">
        <v>21</v>
      </c>
      <c r="V8" s="13" t="s">
        <v>87</v>
      </c>
      <c r="W8" s="13">
        <v>23</v>
      </c>
      <c r="X8" s="13">
        <v>24</v>
      </c>
      <c r="Y8" s="13">
        <v>25</v>
      </c>
      <c r="Z8" s="13" t="s">
        <v>88</v>
      </c>
      <c r="AA8" s="13">
        <v>27</v>
      </c>
      <c r="AB8" s="13">
        <v>28</v>
      </c>
      <c r="AC8" s="13">
        <v>29</v>
      </c>
      <c r="AD8" s="13" t="s">
        <v>89</v>
      </c>
      <c r="AE8" s="13">
        <v>31</v>
      </c>
      <c r="AF8" s="13">
        <v>32</v>
      </c>
      <c r="AG8" s="13">
        <v>33</v>
      </c>
      <c r="AH8" s="13" t="s">
        <v>96</v>
      </c>
      <c r="AI8" s="13">
        <v>35</v>
      </c>
      <c r="AJ8" s="13">
        <v>36</v>
      </c>
      <c r="AK8" s="13">
        <v>37</v>
      </c>
      <c r="AL8" s="13" t="s">
        <v>97</v>
      </c>
      <c r="AM8" s="13" t="s">
        <v>98</v>
      </c>
      <c r="AN8" s="13">
        <v>40</v>
      </c>
      <c r="AO8" s="13">
        <v>41</v>
      </c>
      <c r="AP8" s="13">
        <v>42</v>
      </c>
      <c r="AQ8" s="13">
        <v>43</v>
      </c>
      <c r="AR8" s="13">
        <v>44</v>
      </c>
      <c r="AS8" s="13">
        <v>45</v>
      </c>
      <c r="AT8" s="13">
        <v>46</v>
      </c>
      <c r="AU8" s="13">
        <v>47</v>
      </c>
      <c r="AV8" s="13">
        <v>48</v>
      </c>
      <c r="AW8" s="13">
        <v>49</v>
      </c>
      <c r="AX8" s="13">
        <v>50</v>
      </c>
      <c r="AY8" s="13">
        <v>51</v>
      </c>
      <c r="AZ8" s="55" t="s">
        <v>100</v>
      </c>
      <c r="BA8" s="13">
        <v>53</v>
      </c>
      <c r="BB8" s="13">
        <v>54</v>
      </c>
      <c r="BC8" s="13">
        <v>55</v>
      </c>
      <c r="BD8" s="13">
        <v>56</v>
      </c>
      <c r="BE8" s="1"/>
      <c r="BF8" s="1"/>
      <c r="BG8" s="1"/>
    </row>
    <row r="9" spans="1:64" s="3" customFormat="1" ht="32.85" customHeight="1">
      <c r="A9" s="20" t="s">
        <v>52</v>
      </c>
      <c r="B9" s="9"/>
      <c r="C9" s="9"/>
      <c r="D9" s="18">
        <f>SUM(D10:D19)</f>
        <v>1584743</v>
      </c>
      <c r="E9" s="18">
        <f>SUM(E10:E19)</f>
        <v>1600649.3</v>
      </c>
      <c r="F9" s="48">
        <f>IF(E9/D9&gt;1.2,IF((E9/D9-1.2)*0.1+1.2&gt;1.3,1.3,(E9/D9-1.2)*0.1+1.2),E9/D9)</f>
        <v>1.0100371479791992</v>
      </c>
      <c r="G9" s="9"/>
      <c r="H9" s="18">
        <f>SUM(H10:H19)</f>
        <v>17815</v>
      </c>
      <c r="I9" s="18">
        <f>SUM(I10:I19)</f>
        <v>20381</v>
      </c>
      <c r="J9" s="48">
        <f>IF(I9/H9&gt;1.2,IF((I9/H9-1.2)*0.1+1.2&gt;1.3,1.3,(I9/H9-1.2)*0.1+1.2),I9/H9)</f>
        <v>1.1440359247824867</v>
      </c>
      <c r="K9" s="9"/>
      <c r="L9" s="18">
        <f>SUM(L10:L19)</f>
        <v>3263.7999999999997</v>
      </c>
      <c r="M9" s="18">
        <f>SUM(M10:M19)</f>
        <v>1652.4999999999998</v>
      </c>
      <c r="N9" s="48">
        <f>IF(L9/M9&gt;1.2,IF((L9/M9-1.2)*0.1+1.2&gt;1.3,1.3,(L9/M9-1.2)*0.1+1.2),L9/M9)</f>
        <v>1.2775068078668683</v>
      </c>
      <c r="O9" s="9"/>
      <c r="P9" s="57">
        <f>SUM(P10:P19)</f>
        <v>816321</v>
      </c>
      <c r="Q9" s="57">
        <f>SUM(Q10:Q19)</f>
        <v>704452</v>
      </c>
      <c r="R9" s="48">
        <f>IF(Q9/P9&gt;1.2,IF((Q9/P9-1.2)*0.1+1.2&gt;1.3,1.3,(Q9/P9-1.2)*0.1+1.2),Q9/P9)</f>
        <v>0.86295954655092788</v>
      </c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10"/>
      <c r="AK9" s="43">
        <f>SUM(AK10:AK19)</f>
        <v>2308011</v>
      </c>
      <c r="AL9" s="18">
        <f>SUM(AL10:AL19)</f>
        <v>2490606.7999999993</v>
      </c>
      <c r="AM9" s="18">
        <f>SUM(AM10:AM19)</f>
        <v>182595.79999999996</v>
      </c>
      <c r="AN9" s="18">
        <f t="shared" ref="AN9:AZ9" si="0">SUM(AN10:AN19)</f>
        <v>169050.09999999998</v>
      </c>
      <c r="AO9" s="18">
        <f t="shared" si="0"/>
        <v>169050</v>
      </c>
      <c r="AP9" s="18">
        <f t="shared" si="0"/>
        <v>159877.30000000002</v>
      </c>
      <c r="AQ9" s="18">
        <f t="shared" si="0"/>
        <v>167793.39999999997</v>
      </c>
      <c r="AR9" s="18">
        <f t="shared" si="0"/>
        <v>319489.39999999997</v>
      </c>
      <c r="AS9" s="18">
        <f t="shared" si="0"/>
        <v>205495.19999999998</v>
      </c>
      <c r="AT9" s="18">
        <f t="shared" si="0"/>
        <v>280731.99999999994</v>
      </c>
      <c r="AU9" s="18">
        <f t="shared" si="0"/>
        <v>210877.10000000009</v>
      </c>
      <c r="AV9" s="18">
        <f t="shared" si="0"/>
        <v>197441.1</v>
      </c>
      <c r="AW9" s="18">
        <f t="shared" si="0"/>
        <v>350473.8</v>
      </c>
      <c r="AX9" s="18">
        <f t="shared" si="0"/>
        <v>119798.39999999997</v>
      </c>
      <c r="AY9" s="18">
        <f t="shared" si="0"/>
        <v>58437.600000000006</v>
      </c>
      <c r="AZ9" s="18">
        <f t="shared" si="0"/>
        <v>82091.399999999994</v>
      </c>
      <c r="BA9" s="60"/>
      <c r="BB9" s="60"/>
      <c r="BC9" s="60"/>
      <c r="BD9" s="18">
        <f>SUM(BD10:BD19)</f>
        <v>82091.399999999994</v>
      </c>
      <c r="BE9" s="1"/>
      <c r="BF9" s="1"/>
      <c r="BG9" s="1"/>
    </row>
    <row r="10" spans="1:64" s="2" customFormat="1" ht="16.5" customHeight="1">
      <c r="A10" s="5" t="s">
        <v>5</v>
      </c>
      <c r="B10" s="4">
        <v>1</v>
      </c>
      <c r="C10" s="4">
        <v>15</v>
      </c>
      <c r="D10" s="46">
        <v>854945</v>
      </c>
      <c r="E10" s="46">
        <v>860444.4</v>
      </c>
      <c r="F10" s="47">
        <f>IF(G10=0,0,IF(D10=0,1,IF(E10&lt;0,0,IF(E10/D10&gt;1.2,IF((E10/D10-1.2)*0.1+1.2&gt;1.3,1.3,(E10/D10-1.2)*0.1+1.2),E10/D10))))</f>
        <v>1.0064324605676389</v>
      </c>
      <c r="G10" s="4">
        <v>15</v>
      </c>
      <c r="H10" s="4">
        <v>5090</v>
      </c>
      <c r="I10" s="4">
        <v>6077</v>
      </c>
      <c r="J10" s="47">
        <f>IF(K10=0,0,IF(H10=0,1,IF(I10&lt;0,0,IF(I10/H10&gt;1.2,IF((I10/H10-1.2)*0.1+1.2&gt;1.3,1.3,(I10/H10-1.2)*0.1+1.2),I10/H10))))</f>
        <v>1.193909626719057</v>
      </c>
      <c r="K10" s="4">
        <v>20</v>
      </c>
      <c r="L10" s="46">
        <v>1325.6</v>
      </c>
      <c r="M10" s="46">
        <v>995.5</v>
      </c>
      <c r="N10" s="47">
        <f>IF(O10=0,0,IF(M10=0,1.3,IF(M10&lt;0,0,IF(L10/M10&gt;1.2,IF((L10/M10-1.2)*0.1+1.2&gt;1.3,1.3,(L10/M10-1.2)*0.1+1.2),L10/M10))))</f>
        <v>1.2131592164741336</v>
      </c>
      <c r="O10" s="4">
        <v>15</v>
      </c>
      <c r="P10" s="19">
        <v>594843</v>
      </c>
      <c r="Q10" s="19">
        <v>464252</v>
      </c>
      <c r="R10" s="47">
        <f>IF(S10=0,0,IF(P10=0,1,IF(Q10&lt;0,0,IF(Q10/P10&gt;1.2,IF((Q10/P10-1.2)*0.1+1.2&gt;1.3,1.3,(Q10/P10-1.2)*0.1+1.2),Q10/P10))))</f>
        <v>0.78046139905823886</v>
      </c>
      <c r="S10" s="4">
        <v>15</v>
      </c>
      <c r="T10" s="4" t="s">
        <v>90</v>
      </c>
      <c r="U10" s="4" t="s">
        <v>90</v>
      </c>
      <c r="V10" s="4" t="s">
        <v>90</v>
      </c>
      <c r="W10" s="4" t="s">
        <v>90</v>
      </c>
      <c r="X10" s="4" t="s">
        <v>90</v>
      </c>
      <c r="Y10" s="4" t="s">
        <v>90</v>
      </c>
      <c r="Z10" s="4" t="s">
        <v>90</v>
      </c>
      <c r="AA10" s="4" t="s">
        <v>90</v>
      </c>
      <c r="AB10" s="4" t="s">
        <v>90</v>
      </c>
      <c r="AC10" s="4" t="s">
        <v>90</v>
      </c>
      <c r="AD10" s="4" t="s">
        <v>90</v>
      </c>
      <c r="AE10" s="4" t="s">
        <v>90</v>
      </c>
      <c r="AF10" s="4" t="s">
        <v>90</v>
      </c>
      <c r="AG10" s="4" t="s">
        <v>90</v>
      </c>
      <c r="AH10" s="4" t="s">
        <v>90</v>
      </c>
      <c r="AI10" s="4" t="s">
        <v>90</v>
      </c>
      <c r="AJ10" s="24">
        <f>(B10*C10+F10*G10+J10*K10+N10*O10+R10*S10)/(C10+G10+K10+O10+S10)</f>
        <v>1.0484873584485164</v>
      </c>
      <c r="AK10" s="44">
        <v>647146</v>
      </c>
      <c r="AL10" s="19">
        <f>ROUND(AJ10*AK10,1)</f>
        <v>678524.4</v>
      </c>
      <c r="AM10" s="19">
        <f>AL10-AK10</f>
        <v>31378.400000000023</v>
      </c>
      <c r="AN10" s="19">
        <v>27588.1</v>
      </c>
      <c r="AO10" s="19">
        <v>27588.1</v>
      </c>
      <c r="AP10" s="19">
        <v>0</v>
      </c>
      <c r="AQ10" s="19">
        <v>58610.3</v>
      </c>
      <c r="AR10" s="19">
        <v>196563</v>
      </c>
      <c r="AS10" s="19">
        <v>68345.7</v>
      </c>
      <c r="AT10" s="19">
        <v>68090.5</v>
      </c>
      <c r="AU10" s="19">
        <v>65447.399999999965</v>
      </c>
      <c r="AV10" s="19">
        <v>28297</v>
      </c>
      <c r="AW10" s="19">
        <v>57134.1</v>
      </c>
      <c r="AX10" s="19">
        <v>51921.8</v>
      </c>
      <c r="AY10" s="19">
        <v>11346.5</v>
      </c>
      <c r="AZ10" s="19">
        <f>ROUND(AL10-SUM(AN10:AY10),1)</f>
        <v>17591.900000000001</v>
      </c>
      <c r="BA10" s="40"/>
      <c r="BB10" s="40"/>
      <c r="BC10" s="40"/>
      <c r="BD10" s="19">
        <f>IF(OR(BA10="+",BB10="+",BC10="+"),0,AZ10)</f>
        <v>17591.900000000001</v>
      </c>
      <c r="BE10" s="1"/>
      <c r="BF10" s="1"/>
      <c r="BG10" s="1"/>
      <c r="BH10" s="59"/>
      <c r="BI10" s="59"/>
      <c r="BJ10" s="59"/>
      <c r="BK10" s="59"/>
      <c r="BL10" s="59"/>
    </row>
    <row r="11" spans="1:64" s="2" customFormat="1" ht="17.100000000000001" customHeight="1">
      <c r="A11" s="5" t="s">
        <v>6</v>
      </c>
      <c r="B11" s="4">
        <v>1</v>
      </c>
      <c r="C11" s="4">
        <v>15</v>
      </c>
      <c r="D11" s="46">
        <v>364188</v>
      </c>
      <c r="E11" s="46">
        <v>371771.7</v>
      </c>
      <c r="F11" s="47">
        <f t="shared" ref="F11:F47" si="1">IF(G11=0,0,IF(D11=0,1,IF(E11&lt;0,0,IF(E11/D11&gt;1.2,IF((E11/D11-1.2)*0.1+1.2&gt;1.3,1.3,(E11/D11-1.2)*0.1+1.2),E11/D11))))</f>
        <v>1.0208235856206136</v>
      </c>
      <c r="G11" s="4">
        <v>15</v>
      </c>
      <c r="H11" s="4">
        <v>1527</v>
      </c>
      <c r="I11" s="4">
        <v>2400</v>
      </c>
      <c r="J11" s="47">
        <f t="shared" ref="J11:J47" si="2">IF(K11=0,0,IF(H11=0,1,IF(I11&lt;0,0,IF(I11/H11&gt;1.2,IF((I11/H11-1.2)*0.1+1.2&gt;1.3,1.3,(I11/H11-1.2)*0.1+1.2),I11/H11))))</f>
        <v>1.2371709233791748</v>
      </c>
      <c r="K11" s="4">
        <v>20</v>
      </c>
      <c r="L11" s="46">
        <v>230.7</v>
      </c>
      <c r="M11" s="46">
        <v>81.099999999999994</v>
      </c>
      <c r="N11" s="47">
        <f t="shared" ref="N11:N18" si="3">IF(O11=0,0,IF(M11=0,1.3,IF(M11&lt;0,0,IF(L11/M11&gt;1.2,IF((L11/M11-1.2)*0.1+1.2&gt;1.3,1.3,(L11/M11-1.2)*0.1+1.2),L11/M11))))</f>
        <v>1.3</v>
      </c>
      <c r="O11" s="4">
        <v>15</v>
      </c>
      <c r="P11" s="19">
        <v>80309</v>
      </c>
      <c r="Q11" s="19">
        <v>80331</v>
      </c>
      <c r="R11" s="47">
        <f t="shared" ref="R11:R19" si="4">IF(S11=0,0,IF(P11=0,1,IF(Q11&lt;0,0,IF(Q11/P11&gt;1.2,IF((Q11/P11-1.2)*0.1+1.2&gt;1.3,1.3,(Q11/P11-1.2)*0.1+1.2),Q11/P11))))</f>
        <v>1.0002739418994135</v>
      </c>
      <c r="S11" s="4">
        <v>15</v>
      </c>
      <c r="T11" s="4" t="s">
        <v>90</v>
      </c>
      <c r="U11" s="4" t="s">
        <v>90</v>
      </c>
      <c r="V11" s="4" t="s">
        <v>90</v>
      </c>
      <c r="W11" s="4" t="s">
        <v>90</v>
      </c>
      <c r="X11" s="4" t="s">
        <v>90</v>
      </c>
      <c r="Y11" s="4" t="s">
        <v>90</v>
      </c>
      <c r="Z11" s="4" t="s">
        <v>90</v>
      </c>
      <c r="AA11" s="4" t="s">
        <v>90</v>
      </c>
      <c r="AB11" s="4" t="s">
        <v>90</v>
      </c>
      <c r="AC11" s="4" t="s">
        <v>90</v>
      </c>
      <c r="AD11" s="4" t="s">
        <v>90</v>
      </c>
      <c r="AE11" s="4" t="s">
        <v>90</v>
      </c>
      <c r="AF11" s="4" t="s">
        <v>90</v>
      </c>
      <c r="AG11" s="4" t="s">
        <v>90</v>
      </c>
      <c r="AH11" s="4" t="s">
        <v>90</v>
      </c>
      <c r="AI11" s="4" t="s">
        <v>90</v>
      </c>
      <c r="AJ11" s="24">
        <f t="shared" ref="AJ11:AJ19" si="5">(B11*C11+F11*G11+J11*K11+N11*O11+R11*S11)/(C11+G11+K11+O11+S11)</f>
        <v>1.1194985172547989</v>
      </c>
      <c r="AK11" s="44">
        <v>839284</v>
      </c>
      <c r="AL11" s="19">
        <f t="shared" ref="AL11:AL47" si="6">ROUND(AJ11*AK11,1)</f>
        <v>939577.2</v>
      </c>
      <c r="AM11" s="19">
        <f t="shared" ref="AM11:AM46" si="7">AL11-AK11</f>
        <v>100293.19999999995</v>
      </c>
      <c r="AN11" s="19">
        <v>66772.800000000003</v>
      </c>
      <c r="AO11" s="19">
        <v>66772.800000000003</v>
      </c>
      <c r="AP11" s="19">
        <v>82160.800000000003</v>
      </c>
      <c r="AQ11" s="19">
        <v>29939.8</v>
      </c>
      <c r="AR11" s="19">
        <v>47937.1</v>
      </c>
      <c r="AS11" s="19">
        <v>56209.9</v>
      </c>
      <c r="AT11" s="19">
        <v>117936.49999999994</v>
      </c>
      <c r="AU11" s="19">
        <v>73469.000000000116</v>
      </c>
      <c r="AV11" s="19">
        <v>65886.399999999994</v>
      </c>
      <c r="AW11" s="19">
        <v>208683.6</v>
      </c>
      <c r="AX11" s="19">
        <v>36916.199999999975</v>
      </c>
      <c r="AY11" s="19">
        <v>46553.600000000006</v>
      </c>
      <c r="AZ11" s="19">
        <f t="shared" ref="AZ11:AZ47" si="8">ROUND(AL11-SUM(AN11:AY11),1)</f>
        <v>40338.699999999997</v>
      </c>
      <c r="BA11" s="40"/>
      <c r="BB11" s="40"/>
      <c r="BC11" s="40"/>
      <c r="BD11" s="19">
        <f t="shared" ref="BD11:BD47" si="9">IF(OR(BA11="+",BB11="+",BC11="+"),0,AZ11)</f>
        <v>40338.699999999997</v>
      </c>
      <c r="BE11" s="1"/>
      <c r="BF11" s="1"/>
      <c r="BG11" s="1"/>
      <c r="BH11" s="59"/>
      <c r="BI11" s="59"/>
      <c r="BJ11" s="59"/>
      <c r="BK11" s="59"/>
    </row>
    <row r="12" spans="1:64" s="2" customFormat="1" ht="17.100000000000001" customHeight="1">
      <c r="A12" s="34" t="s">
        <v>7</v>
      </c>
      <c r="B12" s="4">
        <v>1</v>
      </c>
      <c r="C12" s="4">
        <v>15</v>
      </c>
      <c r="D12" s="46">
        <v>114487</v>
      </c>
      <c r="E12" s="46">
        <v>114005.7</v>
      </c>
      <c r="F12" s="47">
        <f t="shared" si="1"/>
        <v>0.99579602924349486</v>
      </c>
      <c r="G12" s="4">
        <v>15</v>
      </c>
      <c r="H12" s="4">
        <v>1527</v>
      </c>
      <c r="I12" s="4">
        <v>1647</v>
      </c>
      <c r="J12" s="47">
        <f t="shared" si="2"/>
        <v>1.0785854616895874</v>
      </c>
      <c r="K12" s="4">
        <v>20</v>
      </c>
      <c r="L12" s="46">
        <v>1292.4000000000001</v>
      </c>
      <c r="M12" s="46">
        <v>252.7</v>
      </c>
      <c r="N12" s="47">
        <f t="shared" si="3"/>
        <v>1.3</v>
      </c>
      <c r="O12" s="4">
        <v>15</v>
      </c>
      <c r="P12" s="19">
        <v>34582</v>
      </c>
      <c r="Q12" s="19">
        <v>35047</v>
      </c>
      <c r="R12" s="47">
        <f t="shared" si="4"/>
        <v>1.0134463015441559</v>
      </c>
      <c r="S12" s="4">
        <v>15</v>
      </c>
      <c r="T12" s="4" t="s">
        <v>90</v>
      </c>
      <c r="U12" s="4" t="s">
        <v>90</v>
      </c>
      <c r="V12" s="4" t="s">
        <v>90</v>
      </c>
      <c r="W12" s="4" t="s">
        <v>90</v>
      </c>
      <c r="X12" s="4" t="s">
        <v>90</v>
      </c>
      <c r="Y12" s="4" t="s">
        <v>90</v>
      </c>
      <c r="Z12" s="4" t="s">
        <v>90</v>
      </c>
      <c r="AA12" s="4" t="s">
        <v>90</v>
      </c>
      <c r="AB12" s="4" t="s">
        <v>90</v>
      </c>
      <c r="AC12" s="4" t="s">
        <v>90</v>
      </c>
      <c r="AD12" s="4" t="s">
        <v>90</v>
      </c>
      <c r="AE12" s="4" t="s">
        <v>90</v>
      </c>
      <c r="AF12" s="4" t="s">
        <v>90</v>
      </c>
      <c r="AG12" s="4" t="s">
        <v>90</v>
      </c>
      <c r="AH12" s="4" t="s">
        <v>90</v>
      </c>
      <c r="AI12" s="4" t="s">
        <v>90</v>
      </c>
      <c r="AJ12" s="24">
        <f t="shared" si="5"/>
        <v>1.0776293024450811</v>
      </c>
      <c r="AK12" s="44">
        <v>179525</v>
      </c>
      <c r="AL12" s="19">
        <f t="shared" si="6"/>
        <v>193461.4</v>
      </c>
      <c r="AM12" s="19">
        <f t="shared" si="7"/>
        <v>13936.399999999994</v>
      </c>
      <c r="AN12" s="19">
        <v>16320.5</v>
      </c>
      <c r="AO12" s="19">
        <v>16320.4</v>
      </c>
      <c r="AP12" s="19">
        <v>15874.1</v>
      </c>
      <c r="AQ12" s="19">
        <v>21843.200000000001</v>
      </c>
      <c r="AR12" s="19">
        <v>17724</v>
      </c>
      <c r="AS12" s="19">
        <v>24311.3</v>
      </c>
      <c r="AT12" s="19">
        <v>17765.399999999994</v>
      </c>
      <c r="AU12" s="19">
        <v>18670.899999999994</v>
      </c>
      <c r="AV12" s="19">
        <v>18751.300000000017</v>
      </c>
      <c r="AW12" s="19">
        <v>16158.5</v>
      </c>
      <c r="AX12" s="19">
        <v>3937.5</v>
      </c>
      <c r="AY12" s="19">
        <v>537.5</v>
      </c>
      <c r="AZ12" s="19">
        <f t="shared" si="8"/>
        <v>5246.8</v>
      </c>
      <c r="BA12" s="41"/>
      <c r="BB12" s="40"/>
      <c r="BC12" s="40"/>
      <c r="BD12" s="19">
        <f t="shared" si="9"/>
        <v>5246.8</v>
      </c>
      <c r="BE12" s="1"/>
      <c r="BF12" s="1"/>
      <c r="BG12" s="1"/>
      <c r="BH12" s="59"/>
      <c r="BI12" s="59"/>
      <c r="BJ12" s="59"/>
      <c r="BK12" s="59"/>
    </row>
    <row r="13" spans="1:64" s="2" customFormat="1" ht="17.100000000000001" customHeight="1">
      <c r="A13" s="5" t="s">
        <v>8</v>
      </c>
      <c r="B13" s="4">
        <v>1</v>
      </c>
      <c r="C13" s="4">
        <v>15</v>
      </c>
      <c r="D13" s="46">
        <v>75828</v>
      </c>
      <c r="E13" s="46">
        <v>74958.5</v>
      </c>
      <c r="F13" s="47">
        <f t="shared" si="1"/>
        <v>0.98853325948198556</v>
      </c>
      <c r="G13" s="4">
        <v>15</v>
      </c>
      <c r="H13" s="4">
        <v>1527</v>
      </c>
      <c r="I13" s="4">
        <v>1655</v>
      </c>
      <c r="J13" s="47">
        <f t="shared" si="2"/>
        <v>1.0838244924688933</v>
      </c>
      <c r="K13" s="4">
        <v>20</v>
      </c>
      <c r="L13" s="46">
        <v>80.8</v>
      </c>
      <c r="M13" s="46">
        <v>80.099999999999994</v>
      </c>
      <c r="N13" s="47">
        <f t="shared" si="3"/>
        <v>1.0087390761548065</v>
      </c>
      <c r="O13" s="4">
        <v>15</v>
      </c>
      <c r="P13" s="19">
        <v>16814</v>
      </c>
      <c r="Q13" s="19">
        <v>26147</v>
      </c>
      <c r="R13" s="47">
        <f t="shared" si="4"/>
        <v>1.2355073153324609</v>
      </c>
      <c r="S13" s="4">
        <v>15</v>
      </c>
      <c r="T13" s="4" t="s">
        <v>90</v>
      </c>
      <c r="U13" s="4" t="s">
        <v>90</v>
      </c>
      <c r="V13" s="4" t="s">
        <v>90</v>
      </c>
      <c r="W13" s="4" t="s">
        <v>90</v>
      </c>
      <c r="X13" s="4" t="s">
        <v>90</v>
      </c>
      <c r="Y13" s="4" t="s">
        <v>90</v>
      </c>
      <c r="Z13" s="4" t="s">
        <v>90</v>
      </c>
      <c r="AA13" s="4" t="s">
        <v>90</v>
      </c>
      <c r="AB13" s="4" t="s">
        <v>90</v>
      </c>
      <c r="AC13" s="4" t="s">
        <v>90</v>
      </c>
      <c r="AD13" s="4" t="s">
        <v>90</v>
      </c>
      <c r="AE13" s="4" t="s">
        <v>90</v>
      </c>
      <c r="AF13" s="4" t="s">
        <v>90</v>
      </c>
      <c r="AG13" s="4" t="s">
        <v>90</v>
      </c>
      <c r="AH13" s="4" t="s">
        <v>90</v>
      </c>
      <c r="AI13" s="4" t="s">
        <v>90</v>
      </c>
      <c r="AJ13" s="24">
        <f t="shared" si="5"/>
        <v>1.0646023076739581</v>
      </c>
      <c r="AK13" s="44">
        <v>76337</v>
      </c>
      <c r="AL13" s="19">
        <f t="shared" si="6"/>
        <v>81268.5</v>
      </c>
      <c r="AM13" s="19">
        <f t="shared" si="7"/>
        <v>4931.5</v>
      </c>
      <c r="AN13" s="19">
        <v>6939.7</v>
      </c>
      <c r="AO13" s="19">
        <v>6939.8</v>
      </c>
      <c r="AP13" s="19">
        <v>7576.9</v>
      </c>
      <c r="AQ13" s="19">
        <v>8850.7000000000007</v>
      </c>
      <c r="AR13" s="19">
        <v>7576.7</v>
      </c>
      <c r="AS13" s="19">
        <v>8029.9</v>
      </c>
      <c r="AT13" s="19">
        <v>7872.3999999999942</v>
      </c>
      <c r="AU13" s="19">
        <v>0</v>
      </c>
      <c r="AV13" s="19">
        <v>13398.099999999999</v>
      </c>
      <c r="AW13" s="19">
        <v>5402.1</v>
      </c>
      <c r="AX13" s="19">
        <v>4500.2</v>
      </c>
      <c r="AY13" s="19"/>
      <c r="AZ13" s="19">
        <f t="shared" si="8"/>
        <v>4182</v>
      </c>
      <c r="BA13" s="40"/>
      <c r="BB13" s="40"/>
      <c r="BC13" s="40"/>
      <c r="BD13" s="19">
        <f t="shared" si="9"/>
        <v>4182</v>
      </c>
      <c r="BE13" s="1"/>
      <c r="BF13" s="1"/>
      <c r="BG13" s="1"/>
      <c r="BH13" s="59"/>
      <c r="BI13" s="59"/>
      <c r="BJ13" s="59"/>
      <c r="BK13" s="59"/>
    </row>
    <row r="14" spans="1:64" s="2" customFormat="1" ht="17.100000000000001" customHeight="1">
      <c r="A14" s="5" t="s">
        <v>9</v>
      </c>
      <c r="B14" s="4">
        <v>1</v>
      </c>
      <c r="C14" s="4">
        <v>15</v>
      </c>
      <c r="D14" s="46">
        <v>34606</v>
      </c>
      <c r="E14" s="46">
        <v>37065.4</v>
      </c>
      <c r="F14" s="47">
        <f t="shared" si="1"/>
        <v>1.0710686008206669</v>
      </c>
      <c r="G14" s="4">
        <v>15</v>
      </c>
      <c r="H14" s="4">
        <v>1527</v>
      </c>
      <c r="I14" s="4">
        <v>1610</v>
      </c>
      <c r="J14" s="47">
        <f t="shared" si="2"/>
        <v>1.054354944335298</v>
      </c>
      <c r="K14" s="4">
        <v>20</v>
      </c>
      <c r="L14" s="46">
        <v>56</v>
      </c>
      <c r="M14" s="46">
        <v>56</v>
      </c>
      <c r="N14" s="47">
        <f t="shared" si="3"/>
        <v>1</v>
      </c>
      <c r="O14" s="4">
        <v>15</v>
      </c>
      <c r="P14" s="19">
        <v>10334</v>
      </c>
      <c r="Q14" s="19">
        <v>10404</v>
      </c>
      <c r="R14" s="47">
        <f t="shared" si="4"/>
        <v>1.0067737565318366</v>
      </c>
      <c r="S14" s="4">
        <v>15</v>
      </c>
      <c r="T14" s="4" t="s">
        <v>90</v>
      </c>
      <c r="U14" s="4" t="s">
        <v>90</v>
      </c>
      <c r="V14" s="4" t="s">
        <v>90</v>
      </c>
      <c r="W14" s="4" t="s">
        <v>90</v>
      </c>
      <c r="X14" s="4" t="s">
        <v>90</v>
      </c>
      <c r="Y14" s="4" t="s">
        <v>90</v>
      </c>
      <c r="Z14" s="4" t="s">
        <v>90</v>
      </c>
      <c r="AA14" s="4" t="s">
        <v>90</v>
      </c>
      <c r="AB14" s="4" t="s">
        <v>90</v>
      </c>
      <c r="AC14" s="4" t="s">
        <v>90</v>
      </c>
      <c r="AD14" s="4" t="s">
        <v>90</v>
      </c>
      <c r="AE14" s="4" t="s">
        <v>90</v>
      </c>
      <c r="AF14" s="4" t="s">
        <v>90</v>
      </c>
      <c r="AG14" s="4" t="s">
        <v>90</v>
      </c>
      <c r="AH14" s="4" t="s">
        <v>90</v>
      </c>
      <c r="AI14" s="4" t="s">
        <v>90</v>
      </c>
      <c r="AJ14" s="24">
        <f t="shared" si="5"/>
        <v>1.028184178087419</v>
      </c>
      <c r="AK14" s="44">
        <v>133175</v>
      </c>
      <c r="AL14" s="19">
        <f t="shared" si="6"/>
        <v>136928.4</v>
      </c>
      <c r="AM14" s="19">
        <f t="shared" si="7"/>
        <v>3753.3999999999942</v>
      </c>
      <c r="AN14" s="19">
        <v>12106.8</v>
      </c>
      <c r="AO14" s="19">
        <v>12106.8</v>
      </c>
      <c r="AP14" s="19">
        <v>12450</v>
      </c>
      <c r="AQ14" s="19">
        <v>12080.4</v>
      </c>
      <c r="AR14" s="19">
        <v>12185.9</v>
      </c>
      <c r="AS14" s="19">
        <v>12492.2</v>
      </c>
      <c r="AT14" s="19">
        <v>13810</v>
      </c>
      <c r="AU14" s="19">
        <v>12461.699999999997</v>
      </c>
      <c r="AV14" s="19">
        <v>19566.699999999997</v>
      </c>
      <c r="AW14" s="19">
        <v>18737.400000000001</v>
      </c>
      <c r="AX14" s="19">
        <v>2948.6</v>
      </c>
      <c r="AY14" s="19"/>
      <c r="AZ14" s="19">
        <f t="shared" si="8"/>
        <v>-4018.1</v>
      </c>
      <c r="BA14" s="41"/>
      <c r="BB14" s="41"/>
      <c r="BC14" s="40"/>
      <c r="BD14" s="19">
        <f t="shared" si="9"/>
        <v>-4018.1</v>
      </c>
      <c r="BE14" s="1"/>
      <c r="BF14" s="1"/>
      <c r="BG14" s="1"/>
      <c r="BH14" s="59"/>
      <c r="BI14" s="59"/>
      <c r="BJ14" s="59"/>
      <c r="BK14" s="59"/>
    </row>
    <row r="15" spans="1:64" s="2" customFormat="1" ht="17.100000000000001" customHeight="1">
      <c r="A15" s="5" t="s">
        <v>10</v>
      </c>
      <c r="B15" s="4">
        <v>1</v>
      </c>
      <c r="C15" s="4">
        <v>15</v>
      </c>
      <c r="D15" s="46">
        <v>36135</v>
      </c>
      <c r="E15" s="46">
        <v>35775.699999999997</v>
      </c>
      <c r="F15" s="47">
        <f t="shared" si="1"/>
        <v>0.99005673170056718</v>
      </c>
      <c r="G15" s="4">
        <v>15</v>
      </c>
      <c r="H15" s="4">
        <v>1527</v>
      </c>
      <c r="I15" s="4">
        <v>1530</v>
      </c>
      <c r="J15" s="47">
        <f t="shared" si="2"/>
        <v>1.0019646365422397</v>
      </c>
      <c r="K15" s="4">
        <v>20</v>
      </c>
      <c r="L15" s="46">
        <v>9.5</v>
      </c>
      <c r="M15" s="46">
        <v>6.5</v>
      </c>
      <c r="N15" s="47">
        <f t="shared" si="3"/>
        <v>1.2261538461538461</v>
      </c>
      <c r="O15" s="4">
        <v>15</v>
      </c>
      <c r="P15" s="19">
        <v>8011</v>
      </c>
      <c r="Q15" s="19">
        <v>8091</v>
      </c>
      <c r="R15" s="47">
        <f t="shared" si="4"/>
        <v>1.0099862688802896</v>
      </c>
      <c r="S15" s="4">
        <v>15</v>
      </c>
      <c r="T15" s="4" t="s">
        <v>90</v>
      </c>
      <c r="U15" s="4" t="s">
        <v>90</v>
      </c>
      <c r="V15" s="4" t="s">
        <v>90</v>
      </c>
      <c r="W15" s="4" t="s">
        <v>90</v>
      </c>
      <c r="X15" s="4" t="s">
        <v>90</v>
      </c>
      <c r="Y15" s="4" t="s">
        <v>90</v>
      </c>
      <c r="Z15" s="4" t="s">
        <v>90</v>
      </c>
      <c r="AA15" s="4" t="s">
        <v>90</v>
      </c>
      <c r="AB15" s="4" t="s">
        <v>90</v>
      </c>
      <c r="AC15" s="4" t="s">
        <v>90</v>
      </c>
      <c r="AD15" s="4" t="s">
        <v>90</v>
      </c>
      <c r="AE15" s="4" t="s">
        <v>90</v>
      </c>
      <c r="AF15" s="4" t="s">
        <v>90</v>
      </c>
      <c r="AG15" s="4" t="s">
        <v>90</v>
      </c>
      <c r="AH15" s="4" t="s">
        <v>90</v>
      </c>
      <c r="AI15" s="4" t="s">
        <v>90</v>
      </c>
      <c r="AJ15" s="24">
        <f t="shared" si="5"/>
        <v>1.0429030678983167</v>
      </c>
      <c r="AK15" s="44">
        <v>50328</v>
      </c>
      <c r="AL15" s="19">
        <f t="shared" si="6"/>
        <v>52487.199999999997</v>
      </c>
      <c r="AM15" s="19">
        <f t="shared" si="7"/>
        <v>2159.1999999999971</v>
      </c>
      <c r="AN15" s="19">
        <v>4575.3</v>
      </c>
      <c r="AO15" s="19">
        <v>4575.2</v>
      </c>
      <c r="AP15" s="19">
        <v>5321.4</v>
      </c>
      <c r="AQ15" s="19">
        <v>5225.5</v>
      </c>
      <c r="AR15" s="19">
        <v>4924.3</v>
      </c>
      <c r="AS15" s="19">
        <v>5493.5</v>
      </c>
      <c r="AT15" s="19">
        <v>4097.9999999999964</v>
      </c>
      <c r="AU15" s="19">
        <v>4887.7000000000044</v>
      </c>
      <c r="AV15" s="19">
        <v>4973.1999999999971</v>
      </c>
      <c r="AW15" s="19">
        <v>4505.6000000000004</v>
      </c>
      <c r="AX15" s="19">
        <v>2412.8000000000029</v>
      </c>
      <c r="AY15" s="19"/>
      <c r="AZ15" s="19">
        <f t="shared" si="8"/>
        <v>1494.7</v>
      </c>
      <c r="BA15" s="40"/>
      <c r="BB15" s="40"/>
      <c r="BC15" s="40"/>
      <c r="BD15" s="19">
        <f t="shared" si="9"/>
        <v>1494.7</v>
      </c>
      <c r="BE15" s="1"/>
      <c r="BF15" s="1"/>
      <c r="BG15" s="1"/>
      <c r="BH15" s="59"/>
      <c r="BI15" s="59"/>
      <c r="BJ15" s="59"/>
      <c r="BK15" s="59"/>
    </row>
    <row r="16" spans="1:64" s="2" customFormat="1" ht="16.5" customHeight="1">
      <c r="A16" s="5" t="s">
        <v>11</v>
      </c>
      <c r="B16" s="4">
        <v>1</v>
      </c>
      <c r="C16" s="4">
        <v>15</v>
      </c>
      <c r="D16" s="46">
        <v>34332</v>
      </c>
      <c r="E16" s="46">
        <v>35462.300000000003</v>
      </c>
      <c r="F16" s="47">
        <f t="shared" si="1"/>
        <v>1.0329226377723408</v>
      </c>
      <c r="G16" s="4">
        <v>15</v>
      </c>
      <c r="H16" s="4">
        <v>1527</v>
      </c>
      <c r="I16" s="4">
        <v>1599</v>
      </c>
      <c r="J16" s="47">
        <f t="shared" si="2"/>
        <v>1.0471512770137525</v>
      </c>
      <c r="K16" s="4">
        <v>20</v>
      </c>
      <c r="L16" s="46">
        <v>124.6</v>
      </c>
      <c r="M16" s="46">
        <v>119.6</v>
      </c>
      <c r="N16" s="47">
        <f t="shared" si="3"/>
        <v>1.0418060200668897</v>
      </c>
      <c r="O16" s="4">
        <v>15</v>
      </c>
      <c r="P16" s="19">
        <v>12315</v>
      </c>
      <c r="Q16" s="19">
        <v>12651</v>
      </c>
      <c r="R16" s="47">
        <f t="shared" si="4"/>
        <v>1.0272838002436053</v>
      </c>
      <c r="S16" s="4">
        <v>15</v>
      </c>
      <c r="T16" s="4" t="s">
        <v>90</v>
      </c>
      <c r="U16" s="4" t="s">
        <v>90</v>
      </c>
      <c r="V16" s="4" t="s">
        <v>90</v>
      </c>
      <c r="W16" s="4" t="s">
        <v>90</v>
      </c>
      <c r="X16" s="4" t="s">
        <v>90</v>
      </c>
      <c r="Y16" s="4" t="s">
        <v>90</v>
      </c>
      <c r="Z16" s="4" t="s">
        <v>90</v>
      </c>
      <c r="AA16" s="4" t="s">
        <v>90</v>
      </c>
      <c r="AB16" s="4" t="s">
        <v>90</v>
      </c>
      <c r="AC16" s="4" t="s">
        <v>90</v>
      </c>
      <c r="AD16" s="4" t="s">
        <v>90</v>
      </c>
      <c r="AE16" s="4" t="s">
        <v>90</v>
      </c>
      <c r="AF16" s="4" t="s">
        <v>90</v>
      </c>
      <c r="AG16" s="4" t="s">
        <v>90</v>
      </c>
      <c r="AH16" s="4" t="s">
        <v>90</v>
      </c>
      <c r="AI16" s="4" t="s">
        <v>90</v>
      </c>
      <c r="AJ16" s="24">
        <f t="shared" si="5"/>
        <v>1.0309151551439699</v>
      </c>
      <c r="AK16" s="44">
        <v>104333</v>
      </c>
      <c r="AL16" s="19">
        <f t="shared" si="6"/>
        <v>107558.5</v>
      </c>
      <c r="AM16" s="19">
        <f t="shared" si="7"/>
        <v>3225.5</v>
      </c>
      <c r="AN16" s="19">
        <v>9484.7999999999993</v>
      </c>
      <c r="AO16" s="19">
        <v>9484.7999999999993</v>
      </c>
      <c r="AP16" s="19">
        <v>6166.5</v>
      </c>
      <c r="AQ16" s="19">
        <v>0</v>
      </c>
      <c r="AR16" s="19">
        <v>4554.6000000000004</v>
      </c>
      <c r="AS16" s="19">
        <v>9629.7999999999993</v>
      </c>
      <c r="AT16" s="19">
        <v>26923.300000000003</v>
      </c>
      <c r="AU16" s="19">
        <v>9463.3999999999942</v>
      </c>
      <c r="AV16" s="19">
        <v>6424.1</v>
      </c>
      <c r="AW16" s="19">
        <v>13709.7</v>
      </c>
      <c r="AX16" s="19">
        <v>8725.4</v>
      </c>
      <c r="AY16" s="19"/>
      <c r="AZ16" s="19">
        <f t="shared" si="8"/>
        <v>2992.1</v>
      </c>
      <c r="BA16" s="41"/>
      <c r="BB16" s="40"/>
      <c r="BC16" s="40"/>
      <c r="BD16" s="19">
        <f t="shared" si="9"/>
        <v>2992.1</v>
      </c>
      <c r="BE16" s="1"/>
      <c r="BF16" s="1"/>
      <c r="BG16" s="1"/>
      <c r="BH16" s="59"/>
      <c r="BI16" s="59"/>
      <c r="BJ16" s="59"/>
      <c r="BK16" s="59"/>
    </row>
    <row r="17" spans="1:63" s="2" customFormat="1" ht="17.100000000000001" customHeight="1">
      <c r="A17" s="34" t="s">
        <v>12</v>
      </c>
      <c r="B17" s="4">
        <v>1</v>
      </c>
      <c r="C17" s="4">
        <v>15</v>
      </c>
      <c r="D17" s="46">
        <v>13154</v>
      </c>
      <c r="E17" s="46">
        <v>12478.4</v>
      </c>
      <c r="F17" s="47">
        <f t="shared" si="1"/>
        <v>0.94863919720237189</v>
      </c>
      <c r="G17" s="4">
        <v>15</v>
      </c>
      <c r="H17" s="4">
        <v>1018</v>
      </c>
      <c r="I17" s="4">
        <v>1130</v>
      </c>
      <c r="J17" s="47">
        <f t="shared" si="2"/>
        <v>1.1100196463654224</v>
      </c>
      <c r="K17" s="4">
        <v>20</v>
      </c>
      <c r="L17" s="46">
        <v>55.1</v>
      </c>
      <c r="M17" s="46">
        <v>54.9</v>
      </c>
      <c r="N17" s="47">
        <f t="shared" si="3"/>
        <v>1.0036429872495447</v>
      </c>
      <c r="O17" s="4">
        <v>15</v>
      </c>
      <c r="P17" s="19">
        <v>6129</v>
      </c>
      <c r="Q17" s="19">
        <v>6267</v>
      </c>
      <c r="R17" s="47">
        <f t="shared" si="4"/>
        <v>1.0225159079784631</v>
      </c>
      <c r="S17" s="4">
        <v>15</v>
      </c>
      <c r="T17" s="4" t="s">
        <v>90</v>
      </c>
      <c r="U17" s="4" t="s">
        <v>90</v>
      </c>
      <c r="V17" s="4" t="s">
        <v>90</v>
      </c>
      <c r="W17" s="4" t="s">
        <v>90</v>
      </c>
      <c r="X17" s="4" t="s">
        <v>90</v>
      </c>
      <c r="Y17" s="4" t="s">
        <v>90</v>
      </c>
      <c r="Z17" s="4" t="s">
        <v>90</v>
      </c>
      <c r="AA17" s="4" t="s">
        <v>90</v>
      </c>
      <c r="AB17" s="4" t="s">
        <v>90</v>
      </c>
      <c r="AC17" s="4" t="s">
        <v>90</v>
      </c>
      <c r="AD17" s="4" t="s">
        <v>90</v>
      </c>
      <c r="AE17" s="4" t="s">
        <v>90</v>
      </c>
      <c r="AF17" s="4" t="s">
        <v>90</v>
      </c>
      <c r="AG17" s="4" t="s">
        <v>90</v>
      </c>
      <c r="AH17" s="4" t="s">
        <v>90</v>
      </c>
      <c r="AI17" s="4" t="s">
        <v>90</v>
      </c>
      <c r="AJ17" s="24">
        <f t="shared" si="5"/>
        <v>1.0227795539220519</v>
      </c>
      <c r="AK17" s="44">
        <v>76095</v>
      </c>
      <c r="AL17" s="19">
        <f t="shared" si="6"/>
        <v>77828.399999999994</v>
      </c>
      <c r="AM17" s="19">
        <f t="shared" si="7"/>
        <v>1733.3999999999942</v>
      </c>
      <c r="AN17" s="19">
        <v>6917.7</v>
      </c>
      <c r="AO17" s="19">
        <v>6917.8</v>
      </c>
      <c r="AP17" s="19">
        <v>7575.3</v>
      </c>
      <c r="AQ17" s="19">
        <v>8583.2999999999993</v>
      </c>
      <c r="AR17" s="19">
        <v>7498.5</v>
      </c>
      <c r="AS17" s="19">
        <v>8152.9</v>
      </c>
      <c r="AT17" s="19">
        <v>6536.1999999999971</v>
      </c>
      <c r="AU17" s="19">
        <v>7454.5</v>
      </c>
      <c r="AV17" s="19">
        <v>7350.8000000000029</v>
      </c>
      <c r="AW17" s="19">
        <v>5936.8</v>
      </c>
      <c r="AX17" s="19">
        <v>4051.8000000000025</v>
      </c>
      <c r="AY17" s="19"/>
      <c r="AZ17" s="19">
        <f t="shared" si="8"/>
        <v>852.8</v>
      </c>
      <c r="BA17" s="41"/>
      <c r="BB17" s="40"/>
      <c r="BC17" s="40"/>
      <c r="BD17" s="19">
        <f t="shared" si="9"/>
        <v>852.8</v>
      </c>
      <c r="BE17" s="1"/>
      <c r="BF17" s="1"/>
      <c r="BG17" s="1"/>
      <c r="BH17" s="59"/>
      <c r="BI17" s="59"/>
      <c r="BJ17" s="59"/>
      <c r="BK17" s="59"/>
    </row>
    <row r="18" spans="1:63" s="2" customFormat="1" ht="17.100000000000001" customHeight="1">
      <c r="A18" s="5" t="s">
        <v>13</v>
      </c>
      <c r="B18" s="4">
        <v>1</v>
      </c>
      <c r="C18" s="4">
        <v>15</v>
      </c>
      <c r="D18" s="46">
        <v>39742</v>
      </c>
      <c r="E18" s="46">
        <v>41302.1</v>
      </c>
      <c r="F18" s="47">
        <f t="shared" si="1"/>
        <v>1.0392556992602284</v>
      </c>
      <c r="G18" s="4">
        <v>15</v>
      </c>
      <c r="H18" s="4">
        <v>1527</v>
      </c>
      <c r="I18" s="4">
        <v>1631</v>
      </c>
      <c r="J18" s="47">
        <f t="shared" si="2"/>
        <v>1.0681074001309758</v>
      </c>
      <c r="K18" s="4">
        <v>20</v>
      </c>
      <c r="L18" s="46">
        <v>14</v>
      </c>
      <c r="M18" s="46">
        <v>6</v>
      </c>
      <c r="N18" s="47">
        <f t="shared" si="3"/>
        <v>1.3</v>
      </c>
      <c r="O18" s="4">
        <v>15</v>
      </c>
      <c r="P18" s="19">
        <v>42649</v>
      </c>
      <c r="Q18" s="19">
        <v>50798</v>
      </c>
      <c r="R18" s="47">
        <f t="shared" si="4"/>
        <v>1.1910713029613824</v>
      </c>
      <c r="S18" s="4">
        <v>15</v>
      </c>
      <c r="T18" s="4" t="s">
        <v>90</v>
      </c>
      <c r="U18" s="4" t="s">
        <v>90</v>
      </c>
      <c r="V18" s="4" t="s">
        <v>90</v>
      </c>
      <c r="W18" s="4" t="s">
        <v>90</v>
      </c>
      <c r="X18" s="4" t="s">
        <v>90</v>
      </c>
      <c r="Y18" s="4" t="s">
        <v>90</v>
      </c>
      <c r="Z18" s="4" t="s">
        <v>90</v>
      </c>
      <c r="AA18" s="4" t="s">
        <v>90</v>
      </c>
      <c r="AB18" s="4" t="s">
        <v>90</v>
      </c>
      <c r="AC18" s="4" t="s">
        <v>90</v>
      </c>
      <c r="AD18" s="4" t="s">
        <v>90</v>
      </c>
      <c r="AE18" s="4" t="s">
        <v>90</v>
      </c>
      <c r="AF18" s="4" t="s">
        <v>90</v>
      </c>
      <c r="AG18" s="4" t="s">
        <v>90</v>
      </c>
      <c r="AH18" s="4" t="s">
        <v>90</v>
      </c>
      <c r="AI18" s="4" t="s">
        <v>90</v>
      </c>
      <c r="AJ18" s="24">
        <f t="shared" si="5"/>
        <v>1.116463162949296</v>
      </c>
      <c r="AK18" s="44">
        <v>138515</v>
      </c>
      <c r="AL18" s="19">
        <f t="shared" si="6"/>
        <v>154646.9</v>
      </c>
      <c r="AM18" s="19">
        <f t="shared" si="7"/>
        <v>16131.899999999994</v>
      </c>
      <c r="AN18" s="19">
        <v>12592.3</v>
      </c>
      <c r="AO18" s="19">
        <v>12592.2</v>
      </c>
      <c r="AP18" s="19">
        <v>16483.599999999999</v>
      </c>
      <c r="AQ18" s="19">
        <v>15520.8</v>
      </c>
      <c r="AR18" s="19">
        <v>14297.3</v>
      </c>
      <c r="AS18" s="19">
        <v>9304.2000000000007</v>
      </c>
      <c r="AT18" s="19">
        <v>11960.900000000009</v>
      </c>
      <c r="AU18" s="19">
        <v>13250.300000000003</v>
      </c>
      <c r="AV18" s="19">
        <v>20821.599999999991</v>
      </c>
      <c r="AW18" s="19">
        <v>14430.7</v>
      </c>
      <c r="AX18" s="19">
        <v>3018.2</v>
      </c>
      <c r="AY18" s="19"/>
      <c r="AZ18" s="19">
        <f t="shared" si="8"/>
        <v>10374.799999999999</v>
      </c>
      <c r="BA18" s="41"/>
      <c r="BB18" s="40"/>
      <c r="BC18" s="40"/>
      <c r="BD18" s="19">
        <f t="shared" si="9"/>
        <v>10374.799999999999</v>
      </c>
      <c r="BE18" s="1"/>
      <c r="BF18" s="1"/>
      <c r="BG18" s="1"/>
      <c r="BH18" s="59"/>
      <c r="BI18" s="59"/>
      <c r="BJ18" s="59"/>
      <c r="BK18" s="59"/>
    </row>
    <row r="19" spans="1:63" s="2" customFormat="1" ht="17.100000000000001" customHeight="1">
      <c r="A19" s="5" t="s">
        <v>14</v>
      </c>
      <c r="B19" s="4">
        <v>1</v>
      </c>
      <c r="C19" s="4">
        <v>15</v>
      </c>
      <c r="D19" s="46">
        <v>17326</v>
      </c>
      <c r="E19" s="46">
        <v>17385.099999999999</v>
      </c>
      <c r="F19" s="47">
        <f t="shared" si="1"/>
        <v>1.0034110585247604</v>
      </c>
      <c r="G19" s="4">
        <v>15</v>
      </c>
      <c r="H19" s="4">
        <v>1018</v>
      </c>
      <c r="I19" s="4">
        <v>1102</v>
      </c>
      <c r="J19" s="47">
        <f t="shared" si="2"/>
        <v>1.0825147347740669</v>
      </c>
      <c r="K19" s="4">
        <v>20</v>
      </c>
      <c r="L19" s="46">
        <v>75.099999999999994</v>
      </c>
      <c r="M19" s="46">
        <v>0.1</v>
      </c>
      <c r="N19" s="47">
        <f>IF(O19=0,0,IF(M19=0,1.3,IF(M19&lt;0,0,IF(L19/M19&gt;1.2,IF((L19/M19-1.2)*0.1+1.2&gt;1.3,1.3,(L19/M19-1.2)*0.1+1.2),L19/M19))))</f>
        <v>1.3</v>
      </c>
      <c r="O19" s="4">
        <v>15</v>
      </c>
      <c r="P19" s="19">
        <v>10335</v>
      </c>
      <c r="Q19" s="19">
        <v>10464</v>
      </c>
      <c r="R19" s="47">
        <f t="shared" si="4"/>
        <v>1.0124818577648766</v>
      </c>
      <c r="S19" s="4">
        <v>15</v>
      </c>
      <c r="T19" s="4" t="s">
        <v>90</v>
      </c>
      <c r="U19" s="4" t="s">
        <v>90</v>
      </c>
      <c r="V19" s="4" t="s">
        <v>90</v>
      </c>
      <c r="W19" s="4" t="s">
        <v>90</v>
      </c>
      <c r="X19" s="4" t="s">
        <v>90</v>
      </c>
      <c r="Y19" s="4" t="s">
        <v>90</v>
      </c>
      <c r="Z19" s="4" t="s">
        <v>90</v>
      </c>
      <c r="AA19" s="4" t="s">
        <v>90</v>
      </c>
      <c r="AB19" s="4" t="s">
        <v>90</v>
      </c>
      <c r="AC19" s="4" t="s">
        <v>90</v>
      </c>
      <c r="AD19" s="4" t="s">
        <v>90</v>
      </c>
      <c r="AE19" s="4" t="s">
        <v>90</v>
      </c>
      <c r="AF19" s="4" t="s">
        <v>90</v>
      </c>
      <c r="AG19" s="4" t="s">
        <v>90</v>
      </c>
      <c r="AH19" s="4" t="s">
        <v>90</v>
      </c>
      <c r="AI19" s="4" t="s">
        <v>90</v>
      </c>
      <c r="AJ19" s="24">
        <f t="shared" si="5"/>
        <v>1.0798586054978236</v>
      </c>
      <c r="AK19" s="44">
        <v>63273</v>
      </c>
      <c r="AL19" s="19">
        <f t="shared" si="6"/>
        <v>68325.899999999994</v>
      </c>
      <c r="AM19" s="19">
        <f t="shared" si="7"/>
        <v>5052.8999999999942</v>
      </c>
      <c r="AN19" s="19">
        <v>5752.1</v>
      </c>
      <c r="AO19" s="19">
        <v>5752.1</v>
      </c>
      <c r="AP19" s="19">
        <v>6268.7</v>
      </c>
      <c r="AQ19" s="19">
        <v>7139.4</v>
      </c>
      <c r="AR19" s="19">
        <v>6228</v>
      </c>
      <c r="AS19" s="19">
        <v>3525.8</v>
      </c>
      <c r="AT19" s="19">
        <v>5738.7999999999956</v>
      </c>
      <c r="AU19" s="19">
        <v>5772.1999999999971</v>
      </c>
      <c r="AV19" s="19">
        <v>11971.900000000001</v>
      </c>
      <c r="AW19" s="19">
        <v>5775.3</v>
      </c>
      <c r="AX19" s="19">
        <v>1365.9</v>
      </c>
      <c r="AY19" s="19"/>
      <c r="AZ19" s="19">
        <f t="shared" si="8"/>
        <v>3035.7</v>
      </c>
      <c r="BA19" s="41"/>
      <c r="BB19" s="40"/>
      <c r="BC19" s="40"/>
      <c r="BD19" s="19">
        <f t="shared" si="9"/>
        <v>3035.7</v>
      </c>
      <c r="BE19" s="1"/>
      <c r="BF19" s="1"/>
      <c r="BG19" s="1"/>
      <c r="BH19" s="59"/>
      <c r="BI19" s="59"/>
      <c r="BJ19" s="59"/>
      <c r="BK19" s="59"/>
    </row>
    <row r="20" spans="1:63" s="2" customFormat="1" ht="17.100000000000001" customHeight="1">
      <c r="A20" s="7" t="s">
        <v>17</v>
      </c>
      <c r="B20" s="9"/>
      <c r="C20" s="9"/>
      <c r="D20" s="18">
        <f>SUM(D21:D47)</f>
        <v>287727</v>
      </c>
      <c r="E20" s="18">
        <f>SUM(E21:E47)</f>
        <v>311748.30000000005</v>
      </c>
      <c r="F20" s="48">
        <f>IF(E20/D20&gt;1.2,IF((E20/D20-1.2)*0.1+1.2&gt;1.3,1.3,(E20/D20-1.2)*0.1+1.2),E20/D20)</f>
        <v>1.0834864298449574</v>
      </c>
      <c r="G20" s="9"/>
      <c r="H20" s="18">
        <f>SUM(H21:H47)</f>
        <v>13366</v>
      </c>
      <c r="I20" s="18">
        <f>SUM(I21:I47)</f>
        <v>14928</v>
      </c>
      <c r="J20" s="48">
        <f>IF(I20/H20&gt;1.2,IF((I20/H20-1.2)*0.1+1.2&gt;1.3,1.3,(I20/H20-1.2)*0.1+1.2),I20/H20)</f>
        <v>1.1168636839742632</v>
      </c>
      <c r="K20" s="9"/>
      <c r="L20" s="18">
        <f>SUM(L21:L47)</f>
        <v>629.40000000000009</v>
      </c>
      <c r="M20" s="18">
        <f>SUM(M21:M47)</f>
        <v>562.9</v>
      </c>
      <c r="N20" s="48">
        <f>IF(L20/M20&gt;1.2,IF((L20/M20-1.2)*0.1+1.2&gt;1.3,1.3,(L20/M20-1.2)*0.1+1.2),L20/M20)</f>
        <v>1.1181382128264348</v>
      </c>
      <c r="O20" s="9"/>
      <c r="P20" s="18">
        <f>SUM(P21:P47)</f>
        <v>507947</v>
      </c>
      <c r="Q20" s="18">
        <f>SUM(Q21:Q47)</f>
        <v>696448</v>
      </c>
      <c r="R20" s="48">
        <f>IF(Q20/P20&gt;1.2,IF((Q20/P20-1.2)*0.1+1.2&gt;1.3,1.3,(Q20/P20-1.2)*0.1+1.2),Q20/P20)</f>
        <v>1.2171103678139648</v>
      </c>
      <c r="S20" s="9"/>
      <c r="T20" s="18">
        <f>SUM(T21:T47)</f>
        <v>1934.9</v>
      </c>
      <c r="U20" s="18">
        <f>SUM(U21:U47)</f>
        <v>2923.5</v>
      </c>
      <c r="V20" s="48">
        <f>IF(U20/T20&gt;1.2,IF((U20/T20-1.2)*0.1+1.2&gt;1.3,1.3,(U20/T20-1.2)*0.1+1.2),U20/T20)</f>
        <v>1.2310930797457234</v>
      </c>
      <c r="W20" s="9"/>
      <c r="X20" s="18">
        <f>SUM(X21:X47)</f>
        <v>441870.4</v>
      </c>
      <c r="Y20" s="18">
        <f>SUM(Y21:Y47)</f>
        <v>451790.8</v>
      </c>
      <c r="Z20" s="48">
        <f>IF(Y20/X20&gt;1.2,IF((Y20/X20-1.2)*0.1+1.2&gt;1.3,1.3,(Y20/X20-1.2)*0.1+1.2),Y20/X20)</f>
        <v>1.022450926787583</v>
      </c>
      <c r="AA20" s="9"/>
      <c r="AB20" s="18">
        <f>SUM(AB21:AB47)</f>
        <v>152261.49999999997</v>
      </c>
      <c r="AC20" s="18">
        <f>SUM(AC21:AC47)</f>
        <v>159010.59999999995</v>
      </c>
      <c r="AD20" s="48">
        <f>IF(AC20/AB20&gt;1.2,IF((AC20/AB20-1.2)*0.1+1.2&gt;1.3,1.3,(AC20/AB20-1.2)*0.1+1.2),AC20/AB20)</f>
        <v>1.0443257159557733</v>
      </c>
      <c r="AE20" s="9"/>
      <c r="AF20" s="9"/>
      <c r="AG20" s="9"/>
      <c r="AH20" s="9"/>
      <c r="AI20" s="9"/>
      <c r="AJ20" s="10"/>
      <c r="AK20" s="43">
        <f>SUM(AK21:AK47)</f>
        <v>1595136</v>
      </c>
      <c r="AL20" s="18">
        <f>SUM(AL21:AL47)</f>
        <v>1728217.0999999999</v>
      </c>
      <c r="AM20" s="18">
        <f>SUM(AM21:AM47)</f>
        <v>133081.09999999998</v>
      </c>
      <c r="AN20" s="18">
        <f t="shared" ref="AN20:AZ20" si="10">SUM(AN21:AN47)</f>
        <v>142284.70000000001</v>
      </c>
      <c r="AO20" s="18">
        <f t="shared" si="10"/>
        <v>142285.5</v>
      </c>
      <c r="AP20" s="18">
        <f t="shared" si="10"/>
        <v>150748.6</v>
      </c>
      <c r="AQ20" s="18">
        <f t="shared" si="10"/>
        <v>160396.69999999998</v>
      </c>
      <c r="AR20" s="18">
        <f t="shared" si="10"/>
        <v>162100.9</v>
      </c>
      <c r="AS20" s="18">
        <f t="shared" si="10"/>
        <v>179850.10000000003</v>
      </c>
      <c r="AT20" s="18">
        <f t="shared" si="10"/>
        <v>123621.89999999997</v>
      </c>
      <c r="AU20" s="18">
        <f t="shared" si="10"/>
        <v>137026.80000000002</v>
      </c>
      <c r="AV20" s="18">
        <f t="shared" si="10"/>
        <v>174205.30000000002</v>
      </c>
      <c r="AW20" s="18">
        <f t="shared" si="10"/>
        <v>169177.39999999997</v>
      </c>
      <c r="AX20" s="18">
        <f t="shared" si="10"/>
        <v>70035.199999999997</v>
      </c>
      <c r="AY20" s="18">
        <f t="shared" si="10"/>
        <v>6964.7000000000007</v>
      </c>
      <c r="AZ20" s="18">
        <f t="shared" si="10"/>
        <v>109519.29999999999</v>
      </c>
      <c r="BA20" s="60"/>
      <c r="BB20" s="60"/>
      <c r="BC20" s="60"/>
      <c r="BD20" s="18">
        <f>SUM(BD21:BD47)</f>
        <v>107831.29999999999</v>
      </c>
      <c r="BE20" s="1"/>
      <c r="BF20" s="1"/>
      <c r="BG20" s="1"/>
      <c r="BH20" s="59"/>
      <c r="BI20" s="59"/>
      <c r="BJ20" s="59"/>
      <c r="BK20" s="59"/>
    </row>
    <row r="21" spans="1:63" s="2" customFormat="1" ht="17.100000000000001" customHeight="1">
      <c r="A21" s="6" t="s">
        <v>0</v>
      </c>
      <c r="B21" s="4">
        <v>1</v>
      </c>
      <c r="C21" s="4">
        <v>10</v>
      </c>
      <c r="D21" s="19">
        <v>2418</v>
      </c>
      <c r="E21" s="19">
        <v>2447.6</v>
      </c>
      <c r="F21" s="47">
        <f t="shared" si="1"/>
        <v>1.0122415219189413</v>
      </c>
      <c r="G21" s="4">
        <v>10</v>
      </c>
      <c r="H21" s="4">
        <v>352</v>
      </c>
      <c r="I21" s="4">
        <v>371</v>
      </c>
      <c r="J21" s="47">
        <f t="shared" si="2"/>
        <v>1.0539772727272727</v>
      </c>
      <c r="K21" s="4">
        <v>15</v>
      </c>
      <c r="L21" s="46">
        <v>11.8</v>
      </c>
      <c r="M21" s="46">
        <v>1.1000000000000001</v>
      </c>
      <c r="N21" s="47">
        <f t="shared" ref="N21:N46" si="11">IF(O21=0,0,IF(M21=0,1.3,IF(M21&lt;0,0,IF(L21/M21&gt;1.2,IF((L21/M21-1.2)*0.1+1.2&gt;1.3,1.3,(L21/M21-1.2)*0.1+1.2),L21/M21))))</f>
        <v>1.3</v>
      </c>
      <c r="O21" s="4">
        <v>15</v>
      </c>
      <c r="P21" s="19">
        <v>2804</v>
      </c>
      <c r="Q21" s="19">
        <v>2813</v>
      </c>
      <c r="R21" s="47">
        <f>IF(S21=0,0,IF(P21=0,1,IF(Q21&lt;0,0,IF(Q21/P21&gt;1.2,IF((Q21/P21-1.2)*0.1+1.2&gt;1.3,1.3,(Q21/P21-1.2)*0.1+1.2),Q21/P21))))</f>
        <v>1.0032097004279601</v>
      </c>
      <c r="S21" s="4">
        <v>5</v>
      </c>
      <c r="T21" s="46">
        <v>51</v>
      </c>
      <c r="U21" s="46">
        <v>89.9</v>
      </c>
      <c r="V21" s="47">
        <f>IF(W21=0,0,IF(T21=0,1,IF(U21&lt;0,0,IF(U21/T21&gt;1.2,IF((U21/T21-1.2)*0.1+1.2&gt;1.3,1.3,(U21/T21-1.2)*0.1+1.2),U21/T21))))</f>
        <v>1.2562745098039216</v>
      </c>
      <c r="W21" s="4">
        <v>10</v>
      </c>
      <c r="X21" s="46">
        <v>16791.2</v>
      </c>
      <c r="Y21" s="46">
        <v>18708.599999999999</v>
      </c>
      <c r="Z21" s="47">
        <f>IF(AA21=0,0,IF(X21=0,1,IF(Y21&lt;0,0,IF(Y21/X21&gt;1.2,IF((Y21/X21-1.2)*0.1+1.2&gt;1.3,1.3,(Y21/X21-1.2)*0.1+1.2),Y21/X21))))</f>
        <v>1.1141907665920243</v>
      </c>
      <c r="AA21" s="4">
        <v>10</v>
      </c>
      <c r="AB21" s="46">
        <v>4878</v>
      </c>
      <c r="AC21" s="46">
        <v>5728.4</v>
      </c>
      <c r="AD21" s="47">
        <f>IF(AE21=0,0,IF(AB21=0,1,IF(AC21&lt;0,0,IF(AC21/AB21&gt;1.2,IF((AC21/AB21-1.2)*0.1+1.2&gt;1.3,1.3,(AC21/AB21-1.2)*0.1+1.2),AC21/AB21))))</f>
        <v>1.1743337433374332</v>
      </c>
      <c r="AE21" s="4">
        <v>10</v>
      </c>
      <c r="AF21" s="4" t="s">
        <v>90</v>
      </c>
      <c r="AG21" s="4" t="s">
        <v>90</v>
      </c>
      <c r="AH21" s="4" t="s">
        <v>90</v>
      </c>
      <c r="AI21" s="4" t="s">
        <v>90</v>
      </c>
      <c r="AJ21" s="24">
        <f>(B21*C21+F21*G21+J21*K21+N21*O21+R21*S21+V21*W21+Z21*AA21+AD21*AE21)/(C21+G21+K21+O21+S21+W21+AA21+AE21)</f>
        <v>1.1281895648184952</v>
      </c>
      <c r="AK21" s="44">
        <v>43567</v>
      </c>
      <c r="AL21" s="19">
        <f>ROUND(AJ21*AK21,1)</f>
        <v>49151.8</v>
      </c>
      <c r="AM21" s="19">
        <f t="shared" si="7"/>
        <v>5584.8000000000029</v>
      </c>
      <c r="AN21" s="19">
        <v>3960.6</v>
      </c>
      <c r="AO21" s="19">
        <v>3960.7</v>
      </c>
      <c r="AP21" s="19">
        <v>4771.2</v>
      </c>
      <c r="AQ21" s="19">
        <v>5273.2</v>
      </c>
      <c r="AR21" s="19">
        <v>4491.5</v>
      </c>
      <c r="AS21" s="19">
        <v>5229.5</v>
      </c>
      <c r="AT21" s="19">
        <v>1894</v>
      </c>
      <c r="AU21" s="19">
        <v>4225.7000000000007</v>
      </c>
      <c r="AV21" s="19">
        <v>4460.7999999999956</v>
      </c>
      <c r="AW21" s="19">
        <v>5036.6000000000004</v>
      </c>
      <c r="AX21" s="19">
        <v>1132.3</v>
      </c>
      <c r="AY21" s="19"/>
      <c r="AZ21" s="19">
        <f t="shared" si="8"/>
        <v>4715.7</v>
      </c>
      <c r="BA21" s="41"/>
      <c r="BB21" s="41"/>
      <c r="BC21" s="40"/>
      <c r="BD21" s="19">
        <f t="shared" si="9"/>
        <v>4715.7</v>
      </c>
      <c r="BE21" s="1"/>
      <c r="BF21" s="1"/>
      <c r="BG21" s="1"/>
      <c r="BH21" s="59"/>
      <c r="BI21" s="59"/>
      <c r="BJ21" s="59"/>
      <c r="BK21" s="59"/>
    </row>
    <row r="22" spans="1:63" s="2" customFormat="1" ht="17.100000000000001" customHeight="1">
      <c r="A22" s="6" t="s">
        <v>18</v>
      </c>
      <c r="B22" s="4">
        <v>1</v>
      </c>
      <c r="C22" s="4">
        <v>10</v>
      </c>
      <c r="D22" s="19">
        <v>18661</v>
      </c>
      <c r="E22" s="19">
        <v>20252.8</v>
      </c>
      <c r="F22" s="47">
        <f t="shared" si="1"/>
        <v>1.0853008949145275</v>
      </c>
      <c r="G22" s="4">
        <v>10</v>
      </c>
      <c r="H22" s="4">
        <v>469</v>
      </c>
      <c r="I22" s="4">
        <v>500</v>
      </c>
      <c r="J22" s="47">
        <f t="shared" si="2"/>
        <v>1.0660980810234542</v>
      </c>
      <c r="K22" s="4">
        <v>15</v>
      </c>
      <c r="L22" s="46">
        <v>6</v>
      </c>
      <c r="M22" s="46">
        <v>5.0999999999999996</v>
      </c>
      <c r="N22" s="47">
        <f t="shared" si="11"/>
        <v>1.1764705882352942</v>
      </c>
      <c r="O22" s="4">
        <v>15</v>
      </c>
      <c r="P22" s="19">
        <v>15746</v>
      </c>
      <c r="Q22" s="19">
        <v>15848</v>
      </c>
      <c r="R22" s="47">
        <f t="shared" ref="R22:R47" si="12">IF(S22=0,0,IF(P22=0,1,IF(Q22&lt;0,0,IF(Q22/P22&gt;1.2,IF((Q22/P22-1.2)*0.1+1.2&gt;1.3,1.3,(Q22/P22-1.2)*0.1+1.2),Q22/P22))))</f>
        <v>1.0064778356407977</v>
      </c>
      <c r="S22" s="4">
        <v>5</v>
      </c>
      <c r="T22" s="46">
        <v>72.900000000000006</v>
      </c>
      <c r="U22" s="46">
        <v>115</v>
      </c>
      <c r="V22" s="47">
        <f t="shared" ref="V22:V46" si="13">IF(W22=0,0,IF(T22=0,1,IF(U22&lt;0,0,IF(U22/T22&gt;1.2,IF((U22/T22-1.2)*0.1+1.2&gt;1.3,1.3,(U22/T22-1.2)*0.1+1.2),U22/T22))))</f>
        <v>1.2377503429355281</v>
      </c>
      <c r="W22" s="4">
        <v>10</v>
      </c>
      <c r="X22" s="46">
        <v>19798</v>
      </c>
      <c r="Y22" s="46">
        <v>22732.799999999999</v>
      </c>
      <c r="Z22" s="47">
        <f t="shared" ref="Z22:Z47" si="14">IF(AA22=0,0,IF(X22=0,1,IF(Y22&lt;0,0,IF(Y22/X22&gt;1.2,IF((Y22/X22-1.2)*0.1+1.2&gt;1.3,1.3,(Y22/X22-1.2)*0.1+1.2),Y22/X22))))</f>
        <v>1.1482371956763309</v>
      </c>
      <c r="AA22" s="4">
        <v>10</v>
      </c>
      <c r="AB22" s="46">
        <v>3327.9</v>
      </c>
      <c r="AC22" s="46">
        <v>3490</v>
      </c>
      <c r="AD22" s="47">
        <f t="shared" ref="AD22:AD47" si="15">IF(AE22=0,0,IF(AB22=0,1,IF(AC22&lt;0,0,IF(AC22/AB22&gt;1.2,IF((AC22/AB22-1.2)*0.1+1.2&gt;1.3,1.3,(AC22/AB22-1.2)*0.1+1.2),AC22/AB22))))</f>
        <v>1.048709396315995</v>
      </c>
      <c r="AE22" s="4">
        <v>10</v>
      </c>
      <c r="AF22" s="4" t="s">
        <v>90</v>
      </c>
      <c r="AG22" s="4" t="s">
        <v>90</v>
      </c>
      <c r="AH22" s="4" t="s">
        <v>90</v>
      </c>
      <c r="AI22" s="4" t="s">
        <v>90</v>
      </c>
      <c r="AJ22" s="24">
        <f t="shared" ref="AJ22:AJ46" si="16">(B22*C22+F22*G22+J22*K22+N22*O22+R22*S22+V22*W22+Z22*AA22+AD22*AE22)/(C22+G22+K22+O22+S22+W22+AA22+AE22)</f>
        <v>1.1043635001824594</v>
      </c>
      <c r="AK22" s="44">
        <v>57195</v>
      </c>
      <c r="AL22" s="19">
        <f t="shared" si="6"/>
        <v>63164.1</v>
      </c>
      <c r="AM22" s="19">
        <f t="shared" si="7"/>
        <v>5969.0999999999985</v>
      </c>
      <c r="AN22" s="19">
        <v>5199.5</v>
      </c>
      <c r="AO22" s="19">
        <v>5199.6000000000004</v>
      </c>
      <c r="AP22" s="19">
        <v>6769.9</v>
      </c>
      <c r="AQ22" s="19">
        <v>5451.4</v>
      </c>
      <c r="AR22" s="19">
        <v>5655.1</v>
      </c>
      <c r="AS22" s="19">
        <v>5685.7</v>
      </c>
      <c r="AT22" s="19">
        <v>6576.1000000000058</v>
      </c>
      <c r="AU22" s="19">
        <v>5791.0999999999985</v>
      </c>
      <c r="AV22" s="19">
        <v>6058.5999999999985</v>
      </c>
      <c r="AW22" s="19">
        <v>5580.6</v>
      </c>
      <c r="AX22" s="19">
        <v>1238.5999999999999</v>
      </c>
      <c r="AY22" s="19"/>
      <c r="AZ22" s="19">
        <f t="shared" si="8"/>
        <v>3957.9</v>
      </c>
      <c r="BA22" s="41"/>
      <c r="BB22" s="40"/>
      <c r="BC22" s="40"/>
      <c r="BD22" s="19">
        <f t="shared" si="9"/>
        <v>3957.9</v>
      </c>
      <c r="BE22" s="1"/>
      <c r="BF22" s="1"/>
      <c r="BG22" s="1"/>
      <c r="BH22" s="59"/>
      <c r="BI22" s="59"/>
      <c r="BJ22" s="59"/>
      <c r="BK22" s="59"/>
    </row>
    <row r="23" spans="1:63" s="2" customFormat="1" ht="17.100000000000001" customHeight="1">
      <c r="A23" s="6" t="s">
        <v>19</v>
      </c>
      <c r="B23" s="4">
        <v>1</v>
      </c>
      <c r="C23" s="4">
        <v>10</v>
      </c>
      <c r="D23" s="19">
        <v>5725</v>
      </c>
      <c r="E23" s="19">
        <v>5750.4</v>
      </c>
      <c r="F23" s="47">
        <f t="shared" si="1"/>
        <v>1.0044366812227075</v>
      </c>
      <c r="G23" s="4">
        <v>10</v>
      </c>
      <c r="H23" s="4">
        <v>469</v>
      </c>
      <c r="I23" s="4">
        <v>520</v>
      </c>
      <c r="J23" s="47">
        <f t="shared" si="2"/>
        <v>1.1087420042643923</v>
      </c>
      <c r="K23" s="4">
        <v>15</v>
      </c>
      <c r="L23" s="46">
        <v>10.7</v>
      </c>
      <c r="M23" s="46">
        <v>0.8</v>
      </c>
      <c r="N23" s="47">
        <f t="shared" si="11"/>
        <v>1.3</v>
      </c>
      <c r="O23" s="4">
        <v>15</v>
      </c>
      <c r="P23" s="19">
        <v>5537</v>
      </c>
      <c r="Q23" s="19">
        <v>7345</v>
      </c>
      <c r="R23" s="47">
        <f t="shared" si="12"/>
        <v>1.2126530612244897</v>
      </c>
      <c r="S23" s="4">
        <v>5</v>
      </c>
      <c r="T23" s="46">
        <v>44.7</v>
      </c>
      <c r="U23" s="46">
        <v>53.6</v>
      </c>
      <c r="V23" s="47">
        <f t="shared" si="13"/>
        <v>1.1991051454138701</v>
      </c>
      <c r="W23" s="4">
        <v>10</v>
      </c>
      <c r="X23" s="46">
        <v>16273.3</v>
      </c>
      <c r="Y23" s="46">
        <v>15914.2</v>
      </c>
      <c r="Z23" s="47">
        <f t="shared" si="14"/>
        <v>0.97793317888811748</v>
      </c>
      <c r="AA23" s="4">
        <v>10</v>
      </c>
      <c r="AB23" s="46">
        <v>3532.3</v>
      </c>
      <c r="AC23" s="46">
        <v>3391.7</v>
      </c>
      <c r="AD23" s="47">
        <f t="shared" si="15"/>
        <v>0.96019590634997021</v>
      </c>
      <c r="AE23" s="4">
        <v>10</v>
      </c>
      <c r="AF23" s="4" t="s">
        <v>90</v>
      </c>
      <c r="AG23" s="4" t="s">
        <v>90</v>
      </c>
      <c r="AH23" s="4" t="s">
        <v>90</v>
      </c>
      <c r="AI23" s="4" t="s">
        <v>90</v>
      </c>
      <c r="AJ23" s="24">
        <f t="shared" si="16"/>
        <v>1.1013071116333528</v>
      </c>
      <c r="AK23" s="44">
        <v>43850</v>
      </c>
      <c r="AL23" s="19">
        <f t="shared" si="6"/>
        <v>48292.3</v>
      </c>
      <c r="AM23" s="19">
        <f t="shared" si="7"/>
        <v>4442.3000000000029</v>
      </c>
      <c r="AN23" s="19">
        <v>3986.4</v>
      </c>
      <c r="AO23" s="19">
        <v>3986.3</v>
      </c>
      <c r="AP23" s="19">
        <v>4616.6000000000004</v>
      </c>
      <c r="AQ23" s="19">
        <v>3649</v>
      </c>
      <c r="AR23" s="19">
        <v>4133.3</v>
      </c>
      <c r="AS23" s="19">
        <v>5242.3999999999996</v>
      </c>
      <c r="AT23" s="19">
        <v>4532.8999999999978</v>
      </c>
      <c r="AU23" s="19">
        <v>4348.8999999999978</v>
      </c>
      <c r="AV23" s="19">
        <v>4466.9000000000015</v>
      </c>
      <c r="AW23" s="19">
        <v>5918.2</v>
      </c>
      <c r="AX23" s="19">
        <v>965.3</v>
      </c>
      <c r="AY23" s="19">
        <v>295.39999999999998</v>
      </c>
      <c r="AZ23" s="19">
        <f t="shared" si="8"/>
        <v>2150.6999999999998</v>
      </c>
      <c r="BA23" s="41"/>
      <c r="BB23" s="40"/>
      <c r="BC23" s="40"/>
      <c r="BD23" s="19">
        <f t="shared" si="9"/>
        <v>2150.6999999999998</v>
      </c>
      <c r="BE23" s="1"/>
      <c r="BF23" s="1"/>
      <c r="BG23" s="1"/>
      <c r="BH23" s="59"/>
      <c r="BI23" s="59"/>
      <c r="BJ23" s="59"/>
      <c r="BK23" s="59"/>
    </row>
    <row r="24" spans="1:63" s="2" customFormat="1" ht="17.100000000000001" customHeight="1">
      <c r="A24" s="6" t="s">
        <v>20</v>
      </c>
      <c r="B24" s="4">
        <v>1</v>
      </c>
      <c r="C24" s="4">
        <v>10</v>
      </c>
      <c r="D24" s="19">
        <v>5084</v>
      </c>
      <c r="E24" s="19">
        <v>5336.7</v>
      </c>
      <c r="F24" s="47">
        <f t="shared" si="1"/>
        <v>1.0497049567269865</v>
      </c>
      <c r="G24" s="4">
        <v>10</v>
      </c>
      <c r="H24" s="4">
        <v>352</v>
      </c>
      <c r="I24" s="4">
        <v>451</v>
      </c>
      <c r="J24" s="47">
        <f t="shared" si="2"/>
        <v>1.2081249999999999</v>
      </c>
      <c r="K24" s="4">
        <v>15</v>
      </c>
      <c r="L24" s="46">
        <v>3</v>
      </c>
      <c r="M24" s="46">
        <v>1.8</v>
      </c>
      <c r="N24" s="47">
        <f t="shared" si="11"/>
        <v>1.2466666666666666</v>
      </c>
      <c r="O24" s="4">
        <v>15</v>
      </c>
      <c r="P24" s="19">
        <v>4634</v>
      </c>
      <c r="Q24" s="19">
        <v>4638</v>
      </c>
      <c r="R24" s="47">
        <f t="shared" si="12"/>
        <v>1.0008631851532153</v>
      </c>
      <c r="S24" s="4">
        <v>5</v>
      </c>
      <c r="T24" s="46">
        <v>115.2</v>
      </c>
      <c r="U24" s="46">
        <v>159.9</v>
      </c>
      <c r="V24" s="47">
        <f t="shared" si="13"/>
        <v>1.2188020833333333</v>
      </c>
      <c r="W24" s="4">
        <v>10</v>
      </c>
      <c r="X24" s="46">
        <v>17598.900000000001</v>
      </c>
      <c r="Y24" s="46">
        <v>16191</v>
      </c>
      <c r="Z24" s="47">
        <f t="shared" si="14"/>
        <v>0.92000068186079809</v>
      </c>
      <c r="AA24" s="4">
        <v>10</v>
      </c>
      <c r="AB24" s="46">
        <v>4270.8</v>
      </c>
      <c r="AC24" s="46">
        <v>4089.6</v>
      </c>
      <c r="AD24" s="47">
        <f t="shared" si="15"/>
        <v>0.95757235178420896</v>
      </c>
      <c r="AE24" s="4">
        <v>10</v>
      </c>
      <c r="AF24" s="4" t="s">
        <v>90</v>
      </c>
      <c r="AG24" s="4" t="s">
        <v>90</v>
      </c>
      <c r="AH24" s="4" t="s">
        <v>90</v>
      </c>
      <c r="AI24" s="4" t="s">
        <v>90</v>
      </c>
      <c r="AJ24" s="24">
        <f t="shared" si="16"/>
        <v>1.0974940195625806</v>
      </c>
      <c r="AK24" s="44">
        <v>48463</v>
      </c>
      <c r="AL24" s="19">
        <f t="shared" si="6"/>
        <v>53187.9</v>
      </c>
      <c r="AM24" s="19">
        <f t="shared" si="7"/>
        <v>4724.9000000000015</v>
      </c>
      <c r="AN24" s="19">
        <v>4405.7</v>
      </c>
      <c r="AO24" s="19">
        <v>4405.8</v>
      </c>
      <c r="AP24" s="19">
        <v>5868.8</v>
      </c>
      <c r="AQ24" s="19">
        <v>535</v>
      </c>
      <c r="AR24" s="19">
        <v>3924.1</v>
      </c>
      <c r="AS24" s="19">
        <v>4170</v>
      </c>
      <c r="AT24" s="19">
        <v>7269.0000000000036</v>
      </c>
      <c r="AU24" s="19">
        <v>4437.1000000000022</v>
      </c>
      <c r="AV24" s="19">
        <v>4489</v>
      </c>
      <c r="AW24" s="19">
        <v>6595.8</v>
      </c>
      <c r="AX24" s="19">
        <v>2853.1999999999989</v>
      </c>
      <c r="AY24" s="19">
        <v>481.3</v>
      </c>
      <c r="AZ24" s="19">
        <f t="shared" si="8"/>
        <v>3753.1</v>
      </c>
      <c r="BA24" s="41"/>
      <c r="BB24" s="40"/>
      <c r="BC24" s="40"/>
      <c r="BD24" s="19">
        <f t="shared" si="9"/>
        <v>3753.1</v>
      </c>
      <c r="BE24" s="1"/>
      <c r="BF24" s="1"/>
      <c r="BG24" s="1"/>
      <c r="BH24" s="59"/>
      <c r="BI24" s="59"/>
      <c r="BJ24" s="59"/>
      <c r="BK24" s="59"/>
    </row>
    <row r="25" spans="1:63" s="2" customFormat="1" ht="17.100000000000001" customHeight="1">
      <c r="A25" s="6" t="s">
        <v>21</v>
      </c>
      <c r="B25" s="4">
        <v>1</v>
      </c>
      <c r="C25" s="4">
        <v>10</v>
      </c>
      <c r="D25" s="19">
        <v>4246</v>
      </c>
      <c r="E25" s="19">
        <v>4355.2</v>
      </c>
      <c r="F25" s="47">
        <f t="shared" si="1"/>
        <v>1.0257183231276494</v>
      </c>
      <c r="G25" s="4">
        <v>10</v>
      </c>
      <c r="H25" s="4">
        <v>352</v>
      </c>
      <c r="I25" s="4">
        <v>357</v>
      </c>
      <c r="J25" s="47">
        <f t="shared" si="2"/>
        <v>1.0142045454545454</v>
      </c>
      <c r="K25" s="4">
        <v>15</v>
      </c>
      <c r="L25" s="46">
        <v>4</v>
      </c>
      <c r="M25" s="46">
        <v>2.7</v>
      </c>
      <c r="N25" s="47">
        <f t="shared" si="11"/>
        <v>1.228148148148148</v>
      </c>
      <c r="O25" s="4">
        <v>15</v>
      </c>
      <c r="P25" s="19">
        <v>2340</v>
      </c>
      <c r="Q25" s="19">
        <v>2706</v>
      </c>
      <c r="R25" s="47">
        <f t="shared" si="12"/>
        <v>1.1564102564102565</v>
      </c>
      <c r="S25" s="4">
        <v>5</v>
      </c>
      <c r="T25" s="46">
        <v>100.4</v>
      </c>
      <c r="U25" s="46">
        <v>119.1</v>
      </c>
      <c r="V25" s="47">
        <f t="shared" si="13"/>
        <v>1.1862549800796811</v>
      </c>
      <c r="W25" s="4">
        <v>10</v>
      </c>
      <c r="X25" s="46">
        <v>33077.800000000003</v>
      </c>
      <c r="Y25" s="46">
        <v>30910</v>
      </c>
      <c r="Z25" s="47">
        <f t="shared" si="14"/>
        <v>0.93446359794182188</v>
      </c>
      <c r="AA25" s="4">
        <v>10</v>
      </c>
      <c r="AB25" s="46">
        <v>5507.8</v>
      </c>
      <c r="AC25" s="46">
        <v>5510</v>
      </c>
      <c r="AD25" s="47">
        <f t="shared" si="15"/>
        <v>1.0003994335306292</v>
      </c>
      <c r="AE25" s="4">
        <v>10</v>
      </c>
      <c r="AF25" s="4" t="s">
        <v>90</v>
      </c>
      <c r="AG25" s="4" t="s">
        <v>90</v>
      </c>
      <c r="AH25" s="4" t="s">
        <v>90</v>
      </c>
      <c r="AI25" s="4" t="s">
        <v>90</v>
      </c>
      <c r="AJ25" s="24">
        <f t="shared" si="16"/>
        <v>1.0692435886222293</v>
      </c>
      <c r="AK25" s="44">
        <v>63701</v>
      </c>
      <c r="AL25" s="19">
        <f t="shared" si="6"/>
        <v>68111.899999999994</v>
      </c>
      <c r="AM25" s="19">
        <f t="shared" si="7"/>
        <v>4410.8999999999942</v>
      </c>
      <c r="AN25" s="19">
        <v>5791</v>
      </c>
      <c r="AO25" s="19">
        <v>5791</v>
      </c>
      <c r="AP25" s="19">
        <v>4235</v>
      </c>
      <c r="AQ25" s="19">
        <v>5881.4</v>
      </c>
      <c r="AR25" s="19">
        <v>4338.7</v>
      </c>
      <c r="AS25" s="19">
        <v>8871</v>
      </c>
      <c r="AT25" s="19">
        <v>3991.7999999999884</v>
      </c>
      <c r="AU25" s="19">
        <v>6143.5</v>
      </c>
      <c r="AV25" s="19">
        <v>7661.7000000000044</v>
      </c>
      <c r="AW25" s="19">
        <v>8900.7999999999993</v>
      </c>
      <c r="AX25" s="19">
        <v>3051.5</v>
      </c>
      <c r="AY25" s="19">
        <v>4104.3</v>
      </c>
      <c r="AZ25" s="19">
        <f t="shared" si="8"/>
        <v>-649.79999999999995</v>
      </c>
      <c r="BA25" s="41"/>
      <c r="BB25" s="40"/>
      <c r="BC25" s="40"/>
      <c r="BD25" s="19">
        <f t="shared" si="9"/>
        <v>-649.79999999999995</v>
      </c>
      <c r="BE25" s="1"/>
      <c r="BF25" s="1"/>
      <c r="BG25" s="1"/>
      <c r="BH25" s="59"/>
      <c r="BI25" s="59"/>
      <c r="BJ25" s="59"/>
      <c r="BK25" s="59"/>
    </row>
    <row r="26" spans="1:63" s="2" customFormat="1" ht="17.100000000000001" customHeight="1">
      <c r="A26" s="6" t="s">
        <v>22</v>
      </c>
      <c r="B26" s="4">
        <v>1</v>
      </c>
      <c r="C26" s="4">
        <v>10</v>
      </c>
      <c r="D26" s="19">
        <v>6210</v>
      </c>
      <c r="E26" s="19">
        <v>6215.9</v>
      </c>
      <c r="F26" s="47">
        <f t="shared" si="1"/>
        <v>1.0009500805152978</v>
      </c>
      <c r="G26" s="4">
        <v>10</v>
      </c>
      <c r="H26" s="4">
        <v>469</v>
      </c>
      <c r="I26" s="4">
        <v>533</v>
      </c>
      <c r="J26" s="47">
        <f t="shared" si="2"/>
        <v>1.1364605543710022</v>
      </c>
      <c r="K26" s="4">
        <v>15</v>
      </c>
      <c r="L26" s="46">
        <v>7</v>
      </c>
      <c r="M26" s="46">
        <v>0</v>
      </c>
      <c r="N26" s="47">
        <f t="shared" si="11"/>
        <v>1.3</v>
      </c>
      <c r="O26" s="4">
        <v>15</v>
      </c>
      <c r="P26" s="19">
        <v>10955</v>
      </c>
      <c r="Q26" s="19">
        <v>11009</v>
      </c>
      <c r="R26" s="47">
        <f t="shared" si="12"/>
        <v>1.004929256047467</v>
      </c>
      <c r="S26" s="4">
        <v>5</v>
      </c>
      <c r="T26" s="46">
        <v>56.9</v>
      </c>
      <c r="U26" s="46">
        <v>92.4</v>
      </c>
      <c r="V26" s="47">
        <f t="shared" si="13"/>
        <v>1.2423901581722319</v>
      </c>
      <c r="W26" s="4">
        <v>10</v>
      </c>
      <c r="X26" s="46">
        <v>12887.2</v>
      </c>
      <c r="Y26" s="46">
        <v>12887.8</v>
      </c>
      <c r="Z26" s="47">
        <f t="shared" si="14"/>
        <v>1.0000465578248183</v>
      </c>
      <c r="AA26" s="4">
        <v>10</v>
      </c>
      <c r="AB26" s="46">
        <v>2919</v>
      </c>
      <c r="AC26" s="46">
        <v>2920</v>
      </c>
      <c r="AD26" s="47">
        <f t="shared" si="15"/>
        <v>1.0003425830763961</v>
      </c>
      <c r="AE26" s="4">
        <v>10</v>
      </c>
      <c r="AF26" s="4" t="s">
        <v>90</v>
      </c>
      <c r="AG26" s="4" t="s">
        <v>90</v>
      </c>
      <c r="AH26" s="4" t="s">
        <v>90</v>
      </c>
      <c r="AI26" s="4" t="s">
        <v>90</v>
      </c>
      <c r="AJ26" s="24">
        <f t="shared" si="16"/>
        <v>1.1059864516669389</v>
      </c>
      <c r="AK26" s="44">
        <v>66305</v>
      </c>
      <c r="AL26" s="19">
        <f t="shared" si="6"/>
        <v>73332.399999999994</v>
      </c>
      <c r="AM26" s="19">
        <f t="shared" si="7"/>
        <v>7027.3999999999942</v>
      </c>
      <c r="AN26" s="19">
        <v>6027.7</v>
      </c>
      <c r="AO26" s="19">
        <v>6027.8</v>
      </c>
      <c r="AP26" s="19">
        <v>7739.8</v>
      </c>
      <c r="AQ26" s="19">
        <v>1780.3</v>
      </c>
      <c r="AR26" s="19">
        <v>5393.8</v>
      </c>
      <c r="AS26" s="19">
        <v>6024</v>
      </c>
      <c r="AT26" s="19">
        <v>11055.100000000006</v>
      </c>
      <c r="AU26" s="19">
        <v>6292.6999999999971</v>
      </c>
      <c r="AV26" s="19">
        <v>6384.8000000000029</v>
      </c>
      <c r="AW26" s="19">
        <v>9198.2999999999993</v>
      </c>
      <c r="AX26" s="19">
        <v>1708</v>
      </c>
      <c r="AY26" s="19"/>
      <c r="AZ26" s="19">
        <f t="shared" si="8"/>
        <v>5700.1</v>
      </c>
      <c r="BA26" s="41"/>
      <c r="BB26" s="41"/>
      <c r="BC26" s="40"/>
      <c r="BD26" s="19">
        <f t="shared" si="9"/>
        <v>5700.1</v>
      </c>
      <c r="BE26" s="1"/>
      <c r="BF26" s="1"/>
      <c r="BG26" s="1"/>
      <c r="BH26" s="59"/>
      <c r="BI26" s="59"/>
      <c r="BJ26" s="59"/>
      <c r="BK26" s="59"/>
    </row>
    <row r="27" spans="1:63" s="2" customFormat="1" ht="17.100000000000001" customHeight="1">
      <c r="A27" s="6" t="s">
        <v>23</v>
      </c>
      <c r="B27" s="4">
        <v>1</v>
      </c>
      <c r="C27" s="4">
        <v>10</v>
      </c>
      <c r="D27" s="19">
        <v>44993</v>
      </c>
      <c r="E27" s="19">
        <v>50955.199999999997</v>
      </c>
      <c r="F27" s="47">
        <f t="shared" si="1"/>
        <v>1.1325139466139176</v>
      </c>
      <c r="G27" s="4">
        <v>10</v>
      </c>
      <c r="H27" s="4">
        <v>820</v>
      </c>
      <c r="I27" s="4">
        <v>847</v>
      </c>
      <c r="J27" s="47">
        <f t="shared" si="2"/>
        <v>1.0329268292682927</v>
      </c>
      <c r="K27" s="4">
        <v>15</v>
      </c>
      <c r="L27" s="46">
        <v>90.8</v>
      </c>
      <c r="M27" s="46">
        <v>85.9</v>
      </c>
      <c r="N27" s="47">
        <f t="shared" si="11"/>
        <v>1.0570430733410943</v>
      </c>
      <c r="O27" s="4">
        <v>15</v>
      </c>
      <c r="P27" s="19">
        <v>130000</v>
      </c>
      <c r="Q27" s="19">
        <v>202899</v>
      </c>
      <c r="R27" s="47">
        <f t="shared" si="12"/>
        <v>1.2360761538461538</v>
      </c>
      <c r="S27" s="4">
        <v>5</v>
      </c>
      <c r="T27" s="46">
        <v>57.3</v>
      </c>
      <c r="U27" s="46">
        <v>95.6</v>
      </c>
      <c r="V27" s="47">
        <f t="shared" si="13"/>
        <v>1.2468411867364746</v>
      </c>
      <c r="W27" s="4">
        <v>10</v>
      </c>
      <c r="X27" s="46">
        <v>17320.900000000001</v>
      </c>
      <c r="Y27" s="46">
        <v>18083</v>
      </c>
      <c r="Z27" s="47">
        <f t="shared" si="14"/>
        <v>1.0439988684190775</v>
      </c>
      <c r="AA27" s="4">
        <v>10</v>
      </c>
      <c r="AB27" s="46">
        <v>4204</v>
      </c>
      <c r="AC27" s="46">
        <v>4340.8999999999996</v>
      </c>
      <c r="AD27" s="47">
        <f t="shared" si="15"/>
        <v>1.0325642245480493</v>
      </c>
      <c r="AE27" s="4">
        <v>10</v>
      </c>
      <c r="AF27" s="4" t="s">
        <v>90</v>
      </c>
      <c r="AG27" s="4" t="s">
        <v>90</v>
      </c>
      <c r="AH27" s="4" t="s">
        <v>90</v>
      </c>
      <c r="AI27" s="4" t="s">
        <v>90</v>
      </c>
      <c r="AJ27" s="24">
        <f t="shared" si="16"/>
        <v>1.0834013126064326</v>
      </c>
      <c r="AK27" s="44">
        <v>84413</v>
      </c>
      <c r="AL27" s="19">
        <f t="shared" si="6"/>
        <v>91453.2</v>
      </c>
      <c r="AM27" s="19">
        <f t="shared" si="7"/>
        <v>7040.1999999999971</v>
      </c>
      <c r="AN27" s="19">
        <v>7673.9</v>
      </c>
      <c r="AO27" s="19">
        <v>7673.9</v>
      </c>
      <c r="AP27" s="19">
        <v>9478.2000000000007</v>
      </c>
      <c r="AQ27" s="19">
        <v>10316.299999999999</v>
      </c>
      <c r="AR27" s="19">
        <v>8785.5</v>
      </c>
      <c r="AS27" s="19">
        <v>6198.8</v>
      </c>
      <c r="AT27" s="19">
        <v>6907.9999999999927</v>
      </c>
      <c r="AU27" s="19">
        <v>8147.8000000000029</v>
      </c>
      <c r="AV27" s="19">
        <v>11654.900000000001</v>
      </c>
      <c r="AW27" s="19">
        <v>8336.7000000000007</v>
      </c>
      <c r="AX27" s="19">
        <v>1819.9</v>
      </c>
      <c r="AY27" s="19"/>
      <c r="AZ27" s="19">
        <f t="shared" si="8"/>
        <v>4459.3</v>
      </c>
      <c r="BA27" s="40"/>
      <c r="BB27" s="40"/>
      <c r="BC27" s="40"/>
      <c r="BD27" s="19">
        <f t="shared" si="9"/>
        <v>4459.3</v>
      </c>
      <c r="BE27" s="1"/>
      <c r="BF27" s="1"/>
      <c r="BG27" s="1"/>
      <c r="BH27" s="59"/>
      <c r="BI27" s="59"/>
      <c r="BJ27" s="59"/>
      <c r="BK27" s="59"/>
    </row>
    <row r="28" spans="1:63" s="2" customFormat="1" ht="16.5" customHeight="1">
      <c r="A28" s="6" t="s">
        <v>24</v>
      </c>
      <c r="B28" s="4">
        <v>1</v>
      </c>
      <c r="C28" s="4">
        <v>10</v>
      </c>
      <c r="D28" s="19">
        <v>2424</v>
      </c>
      <c r="E28" s="19">
        <v>2570.6</v>
      </c>
      <c r="F28" s="47">
        <f t="shared" si="1"/>
        <v>1.0604785478547853</v>
      </c>
      <c r="G28" s="4">
        <v>10</v>
      </c>
      <c r="H28" s="4">
        <v>352</v>
      </c>
      <c r="I28" s="4">
        <v>453</v>
      </c>
      <c r="J28" s="47">
        <f t="shared" si="2"/>
        <v>1.2086931818181819</v>
      </c>
      <c r="K28" s="4">
        <v>15</v>
      </c>
      <c r="L28" s="46">
        <v>9</v>
      </c>
      <c r="M28" s="46">
        <v>8.3000000000000007</v>
      </c>
      <c r="N28" s="47">
        <f t="shared" si="11"/>
        <v>1.0843373493975903</v>
      </c>
      <c r="O28" s="4">
        <v>15</v>
      </c>
      <c r="P28" s="19">
        <v>2815</v>
      </c>
      <c r="Q28" s="19">
        <v>3039</v>
      </c>
      <c r="R28" s="47">
        <f t="shared" si="12"/>
        <v>1.0795737122557727</v>
      </c>
      <c r="S28" s="4">
        <v>5</v>
      </c>
      <c r="T28" s="46">
        <v>53.4</v>
      </c>
      <c r="U28" s="46">
        <v>84.5</v>
      </c>
      <c r="V28" s="47">
        <f t="shared" si="13"/>
        <v>1.2382397003745318</v>
      </c>
      <c r="W28" s="4">
        <v>10</v>
      </c>
      <c r="X28" s="46">
        <v>6715.9</v>
      </c>
      <c r="Y28" s="46">
        <v>6307.1</v>
      </c>
      <c r="Z28" s="47">
        <f t="shared" si="14"/>
        <v>0.93912952843252595</v>
      </c>
      <c r="AA28" s="4">
        <v>10</v>
      </c>
      <c r="AB28" s="46">
        <v>1077.4000000000001</v>
      </c>
      <c r="AC28" s="46">
        <v>1015</v>
      </c>
      <c r="AD28" s="47">
        <f t="shared" si="15"/>
        <v>0.9420827919064414</v>
      </c>
      <c r="AE28" s="4">
        <v>10</v>
      </c>
      <c r="AF28" s="4" t="s">
        <v>90</v>
      </c>
      <c r="AG28" s="4" t="s">
        <v>90</v>
      </c>
      <c r="AH28" s="4" t="s">
        <v>90</v>
      </c>
      <c r="AI28" s="4" t="s">
        <v>90</v>
      </c>
      <c r="AJ28" s="24">
        <f t="shared" si="16"/>
        <v>1.0775603790023327</v>
      </c>
      <c r="AK28" s="44">
        <v>29195</v>
      </c>
      <c r="AL28" s="19">
        <f t="shared" si="6"/>
        <v>31459.4</v>
      </c>
      <c r="AM28" s="19">
        <f t="shared" si="7"/>
        <v>2264.4000000000015</v>
      </c>
      <c r="AN28" s="19">
        <v>2654.1</v>
      </c>
      <c r="AO28" s="19">
        <v>2654.1</v>
      </c>
      <c r="AP28" s="19">
        <v>1574.4</v>
      </c>
      <c r="AQ28" s="19">
        <v>3058.8</v>
      </c>
      <c r="AR28" s="19">
        <v>2590.6</v>
      </c>
      <c r="AS28" s="19">
        <v>4889.3</v>
      </c>
      <c r="AT28" s="19">
        <v>2473.6999999999971</v>
      </c>
      <c r="AU28" s="19">
        <v>2902.2000000000007</v>
      </c>
      <c r="AV28" s="19">
        <v>2286.2000000000007</v>
      </c>
      <c r="AW28" s="19">
        <v>3363.7</v>
      </c>
      <c r="AX28" s="19">
        <v>1204.8999999999987</v>
      </c>
      <c r="AY28" s="19">
        <v>420.8</v>
      </c>
      <c r="AZ28" s="19">
        <f t="shared" si="8"/>
        <v>1386.6</v>
      </c>
      <c r="BA28" s="41"/>
      <c r="BB28" s="41"/>
      <c r="BC28" s="40"/>
      <c r="BD28" s="19">
        <f t="shared" si="9"/>
        <v>1386.6</v>
      </c>
      <c r="BE28" s="1"/>
      <c r="BF28" s="1"/>
      <c r="BG28" s="1"/>
      <c r="BH28" s="59"/>
      <c r="BI28" s="59"/>
      <c r="BJ28" s="59"/>
      <c r="BK28" s="59"/>
    </row>
    <row r="29" spans="1:63" s="2" customFormat="1" ht="17.100000000000001" customHeight="1">
      <c r="A29" s="6" t="s">
        <v>25</v>
      </c>
      <c r="B29" s="4">
        <v>1</v>
      </c>
      <c r="C29" s="4">
        <v>10</v>
      </c>
      <c r="D29" s="19">
        <v>3278</v>
      </c>
      <c r="E29" s="19">
        <v>2958</v>
      </c>
      <c r="F29" s="47">
        <f t="shared" si="1"/>
        <v>0.90237949969493592</v>
      </c>
      <c r="G29" s="4">
        <v>10</v>
      </c>
      <c r="H29" s="4">
        <v>352</v>
      </c>
      <c r="I29" s="4">
        <v>467</v>
      </c>
      <c r="J29" s="47">
        <f t="shared" si="2"/>
        <v>1.2126704545454545</v>
      </c>
      <c r="K29" s="4">
        <v>15</v>
      </c>
      <c r="L29" s="46">
        <v>11.6</v>
      </c>
      <c r="M29" s="46">
        <v>1.8</v>
      </c>
      <c r="N29" s="47">
        <f t="shared" si="11"/>
        <v>1.3</v>
      </c>
      <c r="O29" s="4">
        <v>15</v>
      </c>
      <c r="P29" s="19">
        <v>5151</v>
      </c>
      <c r="Q29" s="19">
        <v>5203</v>
      </c>
      <c r="R29" s="47">
        <f t="shared" si="12"/>
        <v>1.0100951271597749</v>
      </c>
      <c r="S29" s="4">
        <v>5</v>
      </c>
      <c r="T29" s="46">
        <v>41.1</v>
      </c>
      <c r="U29" s="46">
        <v>67.099999999999994</v>
      </c>
      <c r="V29" s="47">
        <f t="shared" si="13"/>
        <v>1.2432603406326033</v>
      </c>
      <c r="W29" s="4">
        <v>10</v>
      </c>
      <c r="X29" s="46">
        <v>23381</v>
      </c>
      <c r="Y29" s="46">
        <v>23656.7</v>
      </c>
      <c r="Z29" s="47">
        <f t="shared" si="14"/>
        <v>1.0117916256789701</v>
      </c>
      <c r="AA29" s="4">
        <v>10</v>
      </c>
      <c r="AB29" s="46">
        <v>2909</v>
      </c>
      <c r="AC29" s="46">
        <v>2892.1</v>
      </c>
      <c r="AD29" s="47">
        <f t="shared" si="15"/>
        <v>0.99419044345135787</v>
      </c>
      <c r="AE29" s="4">
        <v>10</v>
      </c>
      <c r="AF29" s="4" t="s">
        <v>90</v>
      </c>
      <c r="AG29" s="4" t="s">
        <v>90</v>
      </c>
      <c r="AH29" s="4" t="s">
        <v>90</v>
      </c>
      <c r="AI29" s="4" t="s">
        <v>90</v>
      </c>
      <c r="AJ29" s="24">
        <f t="shared" si="16"/>
        <v>1.1089029593948161</v>
      </c>
      <c r="AK29" s="44">
        <v>56282</v>
      </c>
      <c r="AL29" s="19">
        <f t="shared" si="6"/>
        <v>62411.3</v>
      </c>
      <c r="AM29" s="19">
        <f t="shared" si="7"/>
        <v>6129.3000000000029</v>
      </c>
      <c r="AN29" s="19">
        <v>5116.5</v>
      </c>
      <c r="AO29" s="19">
        <v>5116.6000000000004</v>
      </c>
      <c r="AP29" s="19">
        <v>4395.5</v>
      </c>
      <c r="AQ29" s="19">
        <v>6733.2</v>
      </c>
      <c r="AR29" s="19">
        <v>5340.4</v>
      </c>
      <c r="AS29" s="19">
        <v>8309.7000000000007</v>
      </c>
      <c r="AT29" s="19">
        <v>5267.2000000000044</v>
      </c>
      <c r="AU29" s="19">
        <v>5754.2000000000044</v>
      </c>
      <c r="AV29" s="19">
        <v>5809</v>
      </c>
      <c r="AW29" s="19">
        <v>4683.6000000000004</v>
      </c>
      <c r="AX29" s="19">
        <v>1207.8</v>
      </c>
      <c r="AY29" s="19"/>
      <c r="AZ29" s="19">
        <f t="shared" si="8"/>
        <v>4677.6000000000004</v>
      </c>
      <c r="BA29" s="41"/>
      <c r="BB29" s="40"/>
      <c r="BC29" s="40"/>
      <c r="BD29" s="19">
        <f t="shared" si="9"/>
        <v>4677.6000000000004</v>
      </c>
      <c r="BE29" s="1"/>
      <c r="BF29" s="1"/>
      <c r="BG29" s="1"/>
      <c r="BH29" s="59"/>
      <c r="BI29" s="59"/>
      <c r="BJ29" s="59"/>
      <c r="BK29" s="59"/>
    </row>
    <row r="30" spans="1:63" s="2" customFormat="1" ht="17.100000000000001" customHeight="1">
      <c r="A30" s="6" t="s">
        <v>26</v>
      </c>
      <c r="B30" s="4">
        <v>1</v>
      </c>
      <c r="C30" s="4">
        <v>10</v>
      </c>
      <c r="D30" s="19">
        <v>2368</v>
      </c>
      <c r="E30" s="19">
        <v>2576.8000000000002</v>
      </c>
      <c r="F30" s="47">
        <f t="shared" si="1"/>
        <v>1.0881756756756757</v>
      </c>
      <c r="G30" s="4">
        <v>10</v>
      </c>
      <c r="H30" s="4">
        <v>352</v>
      </c>
      <c r="I30" s="4">
        <v>356</v>
      </c>
      <c r="J30" s="47">
        <f t="shared" si="2"/>
        <v>1.0113636363636365</v>
      </c>
      <c r="K30" s="4">
        <v>15</v>
      </c>
      <c r="L30" s="46">
        <v>2.1</v>
      </c>
      <c r="M30" s="46">
        <v>2.1</v>
      </c>
      <c r="N30" s="47">
        <f t="shared" si="11"/>
        <v>1</v>
      </c>
      <c r="O30" s="4">
        <v>15</v>
      </c>
      <c r="P30" s="19">
        <v>2393</v>
      </c>
      <c r="Q30" s="19">
        <v>3146</v>
      </c>
      <c r="R30" s="47">
        <f t="shared" si="12"/>
        <v>1.2114667781027997</v>
      </c>
      <c r="S30" s="4">
        <v>5</v>
      </c>
      <c r="T30" s="46">
        <v>16.3</v>
      </c>
      <c r="U30" s="46">
        <v>41.1</v>
      </c>
      <c r="V30" s="47">
        <f t="shared" si="13"/>
        <v>1.3</v>
      </c>
      <c r="W30" s="4">
        <v>10</v>
      </c>
      <c r="X30" s="46">
        <v>4523.3999999999996</v>
      </c>
      <c r="Y30" s="46">
        <v>4356.3999999999996</v>
      </c>
      <c r="Z30" s="47">
        <f t="shared" si="14"/>
        <v>0.9630808683733475</v>
      </c>
      <c r="AA30" s="4">
        <v>10</v>
      </c>
      <c r="AB30" s="46">
        <v>791.4</v>
      </c>
      <c r="AC30" s="46">
        <v>898</v>
      </c>
      <c r="AD30" s="47">
        <f t="shared" si="15"/>
        <v>1.1346980035380339</v>
      </c>
      <c r="AE30" s="4">
        <v>10</v>
      </c>
      <c r="AF30" s="4" t="s">
        <v>90</v>
      </c>
      <c r="AG30" s="4" t="s">
        <v>90</v>
      </c>
      <c r="AH30" s="4" t="s">
        <v>90</v>
      </c>
      <c r="AI30" s="4" t="s">
        <v>90</v>
      </c>
      <c r="AJ30" s="24">
        <f t="shared" si="16"/>
        <v>1.0716156930804603</v>
      </c>
      <c r="AK30" s="44">
        <v>33333</v>
      </c>
      <c r="AL30" s="19">
        <f t="shared" si="6"/>
        <v>35720.199999999997</v>
      </c>
      <c r="AM30" s="19">
        <f t="shared" si="7"/>
        <v>2387.1999999999971</v>
      </c>
      <c r="AN30" s="19">
        <v>3030.3</v>
      </c>
      <c r="AO30" s="19">
        <v>3030.2</v>
      </c>
      <c r="AP30" s="19">
        <v>4050.2</v>
      </c>
      <c r="AQ30" s="19">
        <v>3870.7</v>
      </c>
      <c r="AR30" s="19">
        <v>3495.3</v>
      </c>
      <c r="AS30" s="19">
        <v>3660.8</v>
      </c>
      <c r="AT30" s="19">
        <v>3233.2999999999993</v>
      </c>
      <c r="AU30" s="19">
        <v>3481.6000000000022</v>
      </c>
      <c r="AV30" s="19">
        <v>3741.6999999999971</v>
      </c>
      <c r="AW30" s="19">
        <v>1683.3</v>
      </c>
      <c r="AX30" s="19">
        <v>754.80000000000007</v>
      </c>
      <c r="AY30" s="19"/>
      <c r="AZ30" s="19">
        <f t="shared" si="8"/>
        <v>1688</v>
      </c>
      <c r="BA30" s="41" t="s">
        <v>54</v>
      </c>
      <c r="BB30" s="41"/>
      <c r="BC30" s="40"/>
      <c r="BD30" s="19">
        <f t="shared" si="9"/>
        <v>0</v>
      </c>
      <c r="BE30" s="1"/>
      <c r="BF30" s="1"/>
      <c r="BG30" s="1"/>
      <c r="BH30" s="59"/>
      <c r="BI30" s="59"/>
      <c r="BJ30" s="59"/>
      <c r="BK30" s="59"/>
    </row>
    <row r="31" spans="1:63" s="2" customFormat="1" ht="17.100000000000001" customHeight="1">
      <c r="A31" s="6" t="s">
        <v>27</v>
      </c>
      <c r="B31" s="4">
        <v>1</v>
      </c>
      <c r="C31" s="4">
        <v>10</v>
      </c>
      <c r="D31" s="19">
        <v>7291</v>
      </c>
      <c r="E31" s="19">
        <v>7874.8</v>
      </c>
      <c r="F31" s="47">
        <f t="shared" si="1"/>
        <v>1.0800713208064738</v>
      </c>
      <c r="G31" s="4">
        <v>10</v>
      </c>
      <c r="H31" s="4">
        <v>820</v>
      </c>
      <c r="I31" s="4">
        <v>888</v>
      </c>
      <c r="J31" s="47">
        <f t="shared" si="2"/>
        <v>1.0829268292682928</v>
      </c>
      <c r="K31" s="4">
        <v>15</v>
      </c>
      <c r="L31" s="46">
        <v>10.9</v>
      </c>
      <c r="M31" s="46">
        <v>1.9</v>
      </c>
      <c r="N31" s="47">
        <f t="shared" si="11"/>
        <v>1.3</v>
      </c>
      <c r="O31" s="4">
        <v>15</v>
      </c>
      <c r="P31" s="19">
        <v>29881</v>
      </c>
      <c r="Q31" s="19">
        <v>32339</v>
      </c>
      <c r="R31" s="47">
        <f t="shared" si="12"/>
        <v>1.0822596298651317</v>
      </c>
      <c r="S31" s="4">
        <v>5</v>
      </c>
      <c r="T31" s="46">
        <v>70.599999999999994</v>
      </c>
      <c r="U31" s="46">
        <v>117.8</v>
      </c>
      <c r="V31" s="47">
        <f t="shared" si="13"/>
        <v>1.24685552407932</v>
      </c>
      <c r="W31" s="4">
        <v>10</v>
      </c>
      <c r="X31" s="46">
        <v>24607.5</v>
      </c>
      <c r="Y31" s="46">
        <v>26931.5</v>
      </c>
      <c r="Z31" s="47">
        <f t="shared" si="14"/>
        <v>1.0944427511937418</v>
      </c>
      <c r="AA31" s="4">
        <v>10</v>
      </c>
      <c r="AB31" s="46">
        <v>9453.4</v>
      </c>
      <c r="AC31" s="46">
        <v>12416.5</v>
      </c>
      <c r="AD31" s="47">
        <f t="shared" si="15"/>
        <v>1.2113442782490955</v>
      </c>
      <c r="AE31" s="4">
        <v>10</v>
      </c>
      <c r="AF31" s="4" t="s">
        <v>90</v>
      </c>
      <c r="AG31" s="4" t="s">
        <v>90</v>
      </c>
      <c r="AH31" s="4" t="s">
        <v>90</v>
      </c>
      <c r="AI31" s="4" t="s">
        <v>90</v>
      </c>
      <c r="AJ31" s="24">
        <f t="shared" si="16"/>
        <v>1.1468510509604277</v>
      </c>
      <c r="AK31" s="44">
        <v>62985</v>
      </c>
      <c r="AL31" s="19">
        <f t="shared" si="6"/>
        <v>72234.399999999994</v>
      </c>
      <c r="AM31" s="19">
        <f t="shared" si="7"/>
        <v>9249.3999999999942</v>
      </c>
      <c r="AN31" s="19">
        <v>5725.9</v>
      </c>
      <c r="AO31" s="19">
        <v>5725.9</v>
      </c>
      <c r="AP31" s="19">
        <v>1004.8</v>
      </c>
      <c r="AQ31" s="19">
        <v>8102</v>
      </c>
      <c r="AR31" s="19">
        <v>5139.6000000000004</v>
      </c>
      <c r="AS31" s="19">
        <v>4454.3999999999996</v>
      </c>
      <c r="AT31" s="19">
        <v>4101.5999999999985</v>
      </c>
      <c r="AU31" s="19">
        <v>0</v>
      </c>
      <c r="AV31" s="19">
        <v>26190</v>
      </c>
      <c r="AW31" s="19">
        <v>5026.5</v>
      </c>
      <c r="AX31" s="19">
        <v>1398.9</v>
      </c>
      <c r="AY31" s="19"/>
      <c r="AZ31" s="19">
        <f t="shared" si="8"/>
        <v>5364.8</v>
      </c>
      <c r="BA31" s="41"/>
      <c r="BB31" s="40"/>
      <c r="BC31" s="40"/>
      <c r="BD31" s="19">
        <f t="shared" si="9"/>
        <v>5364.8</v>
      </c>
      <c r="BE31" s="1"/>
      <c r="BF31" s="1"/>
      <c r="BG31" s="1"/>
      <c r="BH31" s="59"/>
      <c r="BI31" s="59"/>
      <c r="BJ31" s="59"/>
      <c r="BK31" s="59"/>
    </row>
    <row r="32" spans="1:63" s="2" customFormat="1" ht="16.5" customHeight="1">
      <c r="A32" s="6" t="s">
        <v>28</v>
      </c>
      <c r="B32" s="4">
        <v>1</v>
      </c>
      <c r="C32" s="4">
        <v>10</v>
      </c>
      <c r="D32" s="19">
        <v>13761</v>
      </c>
      <c r="E32" s="19">
        <v>15217</v>
      </c>
      <c r="F32" s="47">
        <f t="shared" si="1"/>
        <v>1.1058062640796453</v>
      </c>
      <c r="G32" s="4">
        <v>10</v>
      </c>
      <c r="H32" s="4">
        <v>1172</v>
      </c>
      <c r="I32" s="4">
        <v>1173</v>
      </c>
      <c r="J32" s="47">
        <f t="shared" si="2"/>
        <v>1.0008532423208192</v>
      </c>
      <c r="K32" s="4">
        <v>15</v>
      </c>
      <c r="L32" s="46">
        <v>6.7</v>
      </c>
      <c r="M32" s="46">
        <v>6.6</v>
      </c>
      <c r="N32" s="47">
        <f t="shared" si="11"/>
        <v>1.0151515151515151</v>
      </c>
      <c r="O32" s="4">
        <v>15</v>
      </c>
      <c r="P32" s="19">
        <v>23454</v>
      </c>
      <c r="Q32" s="19">
        <v>22409</v>
      </c>
      <c r="R32" s="47">
        <f t="shared" si="12"/>
        <v>0.95544470026434725</v>
      </c>
      <c r="S32" s="4">
        <v>5</v>
      </c>
      <c r="T32" s="46">
        <v>122</v>
      </c>
      <c r="U32" s="46">
        <v>176.5</v>
      </c>
      <c r="V32" s="47">
        <f t="shared" si="13"/>
        <v>1.224672131147541</v>
      </c>
      <c r="W32" s="4">
        <v>10</v>
      </c>
      <c r="X32" s="46">
        <v>13910.1</v>
      </c>
      <c r="Y32" s="46">
        <v>13911</v>
      </c>
      <c r="Z32" s="47">
        <f t="shared" si="14"/>
        <v>1.0000647011883452</v>
      </c>
      <c r="AA32" s="4">
        <v>10</v>
      </c>
      <c r="AB32" s="46">
        <v>49469</v>
      </c>
      <c r="AC32" s="46">
        <v>49944.7</v>
      </c>
      <c r="AD32" s="47">
        <f t="shared" si="15"/>
        <v>1.0096161232286887</v>
      </c>
      <c r="AE32" s="4">
        <v>10</v>
      </c>
      <c r="AF32" s="4" t="s">
        <v>90</v>
      </c>
      <c r="AG32" s="4" t="s">
        <v>90</v>
      </c>
      <c r="AH32" s="4" t="s">
        <v>90</v>
      </c>
      <c r="AI32" s="4" t="s">
        <v>90</v>
      </c>
      <c r="AJ32" s="24">
        <f t="shared" si="16"/>
        <v>1.0402222007041053</v>
      </c>
      <c r="AK32" s="44">
        <v>78468</v>
      </c>
      <c r="AL32" s="19">
        <f t="shared" si="6"/>
        <v>81624.2</v>
      </c>
      <c r="AM32" s="19">
        <f t="shared" si="7"/>
        <v>3156.1999999999971</v>
      </c>
      <c r="AN32" s="19">
        <v>7133.5</v>
      </c>
      <c r="AO32" s="19">
        <v>7133.4</v>
      </c>
      <c r="AP32" s="19">
        <v>7199.3</v>
      </c>
      <c r="AQ32" s="19">
        <v>8782.7000000000007</v>
      </c>
      <c r="AR32" s="19">
        <v>7562.2</v>
      </c>
      <c r="AS32" s="19">
        <v>8132.7</v>
      </c>
      <c r="AT32" s="19">
        <v>264.20000000000437</v>
      </c>
      <c r="AU32" s="19">
        <v>6601.0999999999985</v>
      </c>
      <c r="AV32" s="19">
        <v>10374.900000000001</v>
      </c>
      <c r="AW32" s="19">
        <v>10955.3</v>
      </c>
      <c r="AX32" s="19">
        <v>4987.8999999999969</v>
      </c>
      <c r="AY32" s="19"/>
      <c r="AZ32" s="19">
        <f t="shared" si="8"/>
        <v>2497</v>
      </c>
      <c r="BA32" s="41"/>
      <c r="BB32" s="41"/>
      <c r="BC32" s="40"/>
      <c r="BD32" s="19">
        <f t="shared" si="9"/>
        <v>2497</v>
      </c>
      <c r="BE32" s="1"/>
      <c r="BF32" s="1"/>
      <c r="BG32" s="1"/>
      <c r="BH32" s="59"/>
      <c r="BI32" s="59"/>
      <c r="BJ32" s="59"/>
      <c r="BK32" s="59"/>
    </row>
    <row r="33" spans="1:63" s="2" customFormat="1" ht="17.100000000000001" customHeight="1">
      <c r="A33" s="6" t="s">
        <v>29</v>
      </c>
      <c r="B33" s="4">
        <v>1</v>
      </c>
      <c r="C33" s="4">
        <v>10</v>
      </c>
      <c r="D33" s="19">
        <v>3574</v>
      </c>
      <c r="E33" s="19">
        <v>3802.1</v>
      </c>
      <c r="F33" s="47">
        <f t="shared" si="1"/>
        <v>1.0638220481253498</v>
      </c>
      <c r="G33" s="4">
        <v>10</v>
      </c>
      <c r="H33" s="4">
        <v>352</v>
      </c>
      <c r="I33" s="4">
        <v>371</v>
      </c>
      <c r="J33" s="47">
        <f t="shared" si="2"/>
        <v>1.0539772727272727</v>
      </c>
      <c r="K33" s="4">
        <v>15</v>
      </c>
      <c r="L33" s="46">
        <v>3.8</v>
      </c>
      <c r="M33" s="46">
        <v>3.5</v>
      </c>
      <c r="N33" s="47">
        <f t="shared" si="11"/>
        <v>1.0857142857142856</v>
      </c>
      <c r="O33" s="4">
        <v>15</v>
      </c>
      <c r="P33" s="19">
        <v>4200</v>
      </c>
      <c r="Q33" s="19">
        <v>4293</v>
      </c>
      <c r="R33" s="47">
        <f t="shared" si="12"/>
        <v>1.0221428571428572</v>
      </c>
      <c r="S33" s="4">
        <v>5</v>
      </c>
      <c r="T33" s="46">
        <v>39.4</v>
      </c>
      <c r="U33" s="46">
        <v>52.5</v>
      </c>
      <c r="V33" s="47">
        <f t="shared" si="13"/>
        <v>1.2132487309644671</v>
      </c>
      <c r="W33" s="4">
        <v>10</v>
      </c>
      <c r="X33" s="46">
        <v>6509.1</v>
      </c>
      <c r="Y33" s="46">
        <v>6705.3</v>
      </c>
      <c r="Z33" s="47">
        <f t="shared" si="14"/>
        <v>1.0301424160022123</v>
      </c>
      <c r="AA33" s="4">
        <v>10</v>
      </c>
      <c r="AB33" s="46">
        <v>1460.9</v>
      </c>
      <c r="AC33" s="46">
        <v>1499.8</v>
      </c>
      <c r="AD33" s="47">
        <f t="shared" si="15"/>
        <v>1.0266274214525293</v>
      </c>
      <c r="AE33" s="4">
        <v>10</v>
      </c>
      <c r="AF33" s="4" t="s">
        <v>90</v>
      </c>
      <c r="AG33" s="4" t="s">
        <v>90</v>
      </c>
      <c r="AH33" s="4" t="s">
        <v>90</v>
      </c>
      <c r="AI33" s="4" t="s">
        <v>90</v>
      </c>
      <c r="AJ33" s="24">
        <f t="shared" si="16"/>
        <v>1.0652293391503913</v>
      </c>
      <c r="AK33" s="44">
        <v>34336</v>
      </c>
      <c r="AL33" s="19">
        <f t="shared" si="6"/>
        <v>36575.699999999997</v>
      </c>
      <c r="AM33" s="19">
        <f t="shared" si="7"/>
        <v>2239.6999999999971</v>
      </c>
      <c r="AN33" s="19">
        <v>3121.5</v>
      </c>
      <c r="AO33" s="19">
        <v>3121.4</v>
      </c>
      <c r="AP33" s="19">
        <v>4468.1000000000004</v>
      </c>
      <c r="AQ33" s="19">
        <v>3974.4</v>
      </c>
      <c r="AR33" s="19">
        <v>3671.4</v>
      </c>
      <c r="AS33" s="19">
        <v>3504.6</v>
      </c>
      <c r="AT33" s="19">
        <v>3447.7000000000007</v>
      </c>
      <c r="AU33" s="19">
        <v>3615.5</v>
      </c>
      <c r="AV33" s="19">
        <v>3785.5</v>
      </c>
      <c r="AW33" s="19">
        <v>3456.8</v>
      </c>
      <c r="AX33" s="19">
        <v>772.8</v>
      </c>
      <c r="AY33" s="19"/>
      <c r="AZ33" s="19">
        <f t="shared" si="8"/>
        <v>-364</v>
      </c>
      <c r="BA33" s="41"/>
      <c r="BB33" s="41"/>
      <c r="BC33" s="40"/>
      <c r="BD33" s="19">
        <f t="shared" si="9"/>
        <v>-364</v>
      </c>
      <c r="BE33" s="1"/>
      <c r="BF33" s="1"/>
      <c r="BG33" s="1"/>
      <c r="BH33" s="59"/>
      <c r="BI33" s="59"/>
      <c r="BJ33" s="59"/>
      <c r="BK33" s="59"/>
    </row>
    <row r="34" spans="1:63" s="2" customFormat="1" ht="17.100000000000001" customHeight="1">
      <c r="A34" s="6" t="s">
        <v>30</v>
      </c>
      <c r="B34" s="4">
        <v>1</v>
      </c>
      <c r="C34" s="4">
        <v>10</v>
      </c>
      <c r="D34" s="19">
        <v>12453</v>
      </c>
      <c r="E34" s="19">
        <v>12207.7</v>
      </c>
      <c r="F34" s="47">
        <f t="shared" si="1"/>
        <v>0.98030193527664022</v>
      </c>
      <c r="G34" s="4">
        <v>10</v>
      </c>
      <c r="H34" s="4">
        <v>469</v>
      </c>
      <c r="I34" s="4">
        <v>499</v>
      </c>
      <c r="J34" s="47">
        <f>IF(K34=0,0,IF(H34=0,1,IF(I34&lt;0,0,IF(I34/H34&gt;1.2,IF((I34/H34-1.2)*0.1+1.2&gt;1.3,1.3,(I34/H34-1.2)*0.1+1.2),I34/H34))))</f>
        <v>1.0639658848614073</v>
      </c>
      <c r="K34" s="4">
        <v>15</v>
      </c>
      <c r="L34" s="46">
        <v>7</v>
      </c>
      <c r="M34" s="46">
        <v>0</v>
      </c>
      <c r="N34" s="47">
        <f t="shared" si="11"/>
        <v>1.3</v>
      </c>
      <c r="O34" s="4">
        <v>15</v>
      </c>
      <c r="P34" s="19">
        <v>6221</v>
      </c>
      <c r="Q34" s="19">
        <v>6457</v>
      </c>
      <c r="R34" s="47">
        <f t="shared" si="12"/>
        <v>1.037936023147404</v>
      </c>
      <c r="S34" s="4">
        <v>5</v>
      </c>
      <c r="T34" s="46">
        <v>104.5</v>
      </c>
      <c r="U34" s="46">
        <v>185.4</v>
      </c>
      <c r="V34" s="47">
        <f t="shared" si="13"/>
        <v>1.2574162679425838</v>
      </c>
      <c r="W34" s="4">
        <v>10</v>
      </c>
      <c r="X34" s="46">
        <v>28633</v>
      </c>
      <c r="Y34" s="46">
        <v>28600.5</v>
      </c>
      <c r="Z34" s="47">
        <f t="shared" si="14"/>
        <v>0.99886494604128107</v>
      </c>
      <c r="AA34" s="4">
        <v>10</v>
      </c>
      <c r="AB34" s="46">
        <v>5207</v>
      </c>
      <c r="AC34" s="46">
        <v>4747.8999999999996</v>
      </c>
      <c r="AD34" s="47">
        <f t="shared" si="15"/>
        <v>0.91183022853850582</v>
      </c>
      <c r="AE34" s="4">
        <v>10</v>
      </c>
      <c r="AF34" s="4" t="s">
        <v>90</v>
      </c>
      <c r="AG34" s="4" t="s">
        <v>90</v>
      </c>
      <c r="AH34" s="4" t="s">
        <v>90</v>
      </c>
      <c r="AI34" s="4" t="s">
        <v>90</v>
      </c>
      <c r="AJ34" s="24">
        <f t="shared" si="16"/>
        <v>1.0839212019605675</v>
      </c>
      <c r="AK34" s="44">
        <v>57144</v>
      </c>
      <c r="AL34" s="19">
        <f t="shared" si="6"/>
        <v>61939.6</v>
      </c>
      <c r="AM34" s="19">
        <f t="shared" si="7"/>
        <v>4795.5999999999985</v>
      </c>
      <c r="AN34" s="19">
        <v>5194.8999999999996</v>
      </c>
      <c r="AO34" s="19">
        <v>5194.8999999999996</v>
      </c>
      <c r="AP34" s="19">
        <v>6873.5</v>
      </c>
      <c r="AQ34" s="19">
        <v>5439.2</v>
      </c>
      <c r="AR34" s="19">
        <v>5675.6</v>
      </c>
      <c r="AS34" s="19">
        <v>5910.1</v>
      </c>
      <c r="AT34" s="19">
        <v>6210.2000000000044</v>
      </c>
      <c r="AU34" s="19">
        <v>5785.5</v>
      </c>
      <c r="AV34" s="19">
        <v>5731.5</v>
      </c>
      <c r="AW34" s="19">
        <v>7381.8</v>
      </c>
      <c r="AX34" s="19">
        <v>1269.2</v>
      </c>
      <c r="AY34" s="19"/>
      <c r="AZ34" s="19">
        <f t="shared" si="8"/>
        <v>1273.2</v>
      </c>
      <c r="BA34" s="41"/>
      <c r="BB34" s="40"/>
      <c r="BC34" s="40"/>
      <c r="BD34" s="19">
        <f t="shared" si="9"/>
        <v>1273.2</v>
      </c>
      <c r="BE34" s="1"/>
      <c r="BF34" s="1"/>
      <c r="BG34" s="1"/>
      <c r="BH34" s="59"/>
      <c r="BI34" s="59"/>
      <c r="BJ34" s="59"/>
      <c r="BK34" s="59"/>
    </row>
    <row r="35" spans="1:63" s="2" customFormat="1" ht="17.100000000000001" customHeight="1">
      <c r="A35" s="6" t="s">
        <v>31</v>
      </c>
      <c r="B35" s="4">
        <v>1</v>
      </c>
      <c r="C35" s="4">
        <v>10</v>
      </c>
      <c r="D35" s="19">
        <v>4463</v>
      </c>
      <c r="E35" s="19">
        <v>5087.6000000000004</v>
      </c>
      <c r="F35" s="47">
        <f t="shared" si="1"/>
        <v>1.1399507058032714</v>
      </c>
      <c r="G35" s="4">
        <v>10</v>
      </c>
      <c r="H35" s="4">
        <v>469</v>
      </c>
      <c r="I35" s="4">
        <v>477</v>
      </c>
      <c r="J35" s="47">
        <f t="shared" si="2"/>
        <v>1.0170575692963753</v>
      </c>
      <c r="K35" s="4">
        <v>15</v>
      </c>
      <c r="L35" s="46">
        <v>59.3</v>
      </c>
      <c r="M35" s="46">
        <v>55.2</v>
      </c>
      <c r="N35" s="47">
        <f t="shared" si="11"/>
        <v>1.0742753623188406</v>
      </c>
      <c r="O35" s="4">
        <v>15</v>
      </c>
      <c r="P35" s="19">
        <v>4894</v>
      </c>
      <c r="Q35" s="19">
        <v>5259</v>
      </c>
      <c r="R35" s="47">
        <f t="shared" si="12"/>
        <v>1.0745811197384552</v>
      </c>
      <c r="S35" s="4">
        <v>5</v>
      </c>
      <c r="T35" s="46">
        <v>98.2</v>
      </c>
      <c r="U35" s="46">
        <v>142.5</v>
      </c>
      <c r="V35" s="47">
        <f t="shared" si="13"/>
        <v>1.2251120162932789</v>
      </c>
      <c r="W35" s="4">
        <v>10</v>
      </c>
      <c r="X35" s="46">
        <v>16240.5</v>
      </c>
      <c r="Y35" s="46">
        <v>16924.7</v>
      </c>
      <c r="Z35" s="47">
        <f t="shared" si="14"/>
        <v>1.0421292447892614</v>
      </c>
      <c r="AA35" s="4">
        <v>10</v>
      </c>
      <c r="AB35" s="46">
        <v>7087</v>
      </c>
      <c r="AC35" s="46">
        <v>9392.7000000000007</v>
      </c>
      <c r="AD35" s="47">
        <f t="shared" si="15"/>
        <v>1.2125342175814873</v>
      </c>
      <c r="AE35" s="4">
        <v>10</v>
      </c>
      <c r="AF35" s="4" t="s">
        <v>90</v>
      </c>
      <c r="AG35" s="4" t="s">
        <v>90</v>
      </c>
      <c r="AH35" s="4" t="s">
        <v>90</v>
      </c>
      <c r="AI35" s="4" t="s">
        <v>90</v>
      </c>
      <c r="AJ35" s="24">
        <f t="shared" si="16"/>
        <v>1.0934136637363943</v>
      </c>
      <c r="AK35" s="44">
        <v>61969</v>
      </c>
      <c r="AL35" s="19">
        <f t="shared" si="6"/>
        <v>67757.8</v>
      </c>
      <c r="AM35" s="19">
        <f t="shared" si="7"/>
        <v>5788.8000000000029</v>
      </c>
      <c r="AN35" s="19">
        <v>5633.5</v>
      </c>
      <c r="AO35" s="19">
        <v>5633.6</v>
      </c>
      <c r="AP35" s="19">
        <v>5873.1</v>
      </c>
      <c r="AQ35" s="19">
        <v>7027.7</v>
      </c>
      <c r="AR35" s="19">
        <v>6041.9</v>
      </c>
      <c r="AS35" s="19">
        <v>5703.8</v>
      </c>
      <c r="AT35" s="19">
        <v>3973.0999999999913</v>
      </c>
      <c r="AU35" s="19">
        <v>0</v>
      </c>
      <c r="AV35" s="19">
        <v>13515.600000000006</v>
      </c>
      <c r="AW35" s="19">
        <v>0</v>
      </c>
      <c r="AX35" s="19">
        <v>4425.8999999999996</v>
      </c>
      <c r="AY35" s="19"/>
      <c r="AZ35" s="19">
        <f t="shared" si="8"/>
        <v>9929.6</v>
      </c>
      <c r="BA35" s="41"/>
      <c r="BB35" s="40"/>
      <c r="BC35" s="40"/>
      <c r="BD35" s="19">
        <f t="shared" si="9"/>
        <v>9929.6</v>
      </c>
      <c r="BE35" s="1"/>
      <c r="BF35" s="1"/>
      <c r="BG35" s="1"/>
      <c r="BH35" s="59"/>
      <c r="BI35" s="59"/>
      <c r="BJ35" s="59"/>
      <c r="BK35" s="59"/>
    </row>
    <row r="36" spans="1:63" s="2" customFormat="1" ht="17.100000000000001" customHeight="1">
      <c r="A36" s="6" t="s">
        <v>1</v>
      </c>
      <c r="B36" s="4">
        <v>1</v>
      </c>
      <c r="C36" s="4">
        <v>10</v>
      </c>
      <c r="D36" s="19">
        <v>31090</v>
      </c>
      <c r="E36" s="19">
        <v>34007.199999999997</v>
      </c>
      <c r="F36" s="47">
        <f t="shared" si="1"/>
        <v>1.0938308137664843</v>
      </c>
      <c r="G36" s="4">
        <v>10</v>
      </c>
      <c r="H36" s="4">
        <v>820</v>
      </c>
      <c r="I36" s="4">
        <v>970</v>
      </c>
      <c r="J36" s="47">
        <f t="shared" si="2"/>
        <v>1.1829268292682926</v>
      </c>
      <c r="K36" s="4">
        <v>15</v>
      </c>
      <c r="L36" s="46">
        <v>29.6</v>
      </c>
      <c r="M36" s="46">
        <v>26.6</v>
      </c>
      <c r="N36" s="47">
        <f t="shared" si="11"/>
        <v>1.112781954887218</v>
      </c>
      <c r="O36" s="4">
        <v>15</v>
      </c>
      <c r="P36" s="19">
        <v>86440</v>
      </c>
      <c r="Q36" s="19">
        <v>99733</v>
      </c>
      <c r="R36" s="47">
        <f t="shared" si="12"/>
        <v>1.1537829708468301</v>
      </c>
      <c r="S36" s="4">
        <v>5</v>
      </c>
      <c r="T36" s="46">
        <v>63.1</v>
      </c>
      <c r="U36" s="46">
        <v>72.5</v>
      </c>
      <c r="V36" s="47">
        <f t="shared" si="13"/>
        <v>1.1489698890649762</v>
      </c>
      <c r="W36" s="4">
        <v>10</v>
      </c>
      <c r="X36" s="46">
        <v>17572.7</v>
      </c>
      <c r="Y36" s="46">
        <v>17608.3</v>
      </c>
      <c r="Z36" s="47">
        <f t="shared" si="14"/>
        <v>1.0020258696728448</v>
      </c>
      <c r="AA36" s="4">
        <v>10</v>
      </c>
      <c r="AB36" s="46">
        <v>4939.3</v>
      </c>
      <c r="AC36" s="46">
        <v>5120.6000000000004</v>
      </c>
      <c r="AD36" s="47">
        <f t="shared" si="15"/>
        <v>1.0367056060575386</v>
      </c>
      <c r="AE36" s="4">
        <v>10</v>
      </c>
      <c r="AF36" s="4" t="s">
        <v>90</v>
      </c>
      <c r="AG36" s="4" t="s">
        <v>90</v>
      </c>
      <c r="AH36" s="4" t="s">
        <v>90</v>
      </c>
      <c r="AI36" s="4" t="s">
        <v>90</v>
      </c>
      <c r="AJ36" s="24">
        <f t="shared" si="16"/>
        <v>1.0943513929668851</v>
      </c>
      <c r="AK36" s="44">
        <v>79649</v>
      </c>
      <c r="AL36" s="19">
        <f t="shared" si="6"/>
        <v>87164</v>
      </c>
      <c r="AM36" s="19">
        <f t="shared" si="7"/>
        <v>7515</v>
      </c>
      <c r="AN36" s="19">
        <v>7240.8</v>
      </c>
      <c r="AO36" s="19">
        <v>7240.8</v>
      </c>
      <c r="AP36" s="19">
        <v>8867.5</v>
      </c>
      <c r="AQ36" s="19">
        <v>6849.8</v>
      </c>
      <c r="AR36" s="19">
        <v>7549.7</v>
      </c>
      <c r="AS36" s="19">
        <v>8465.1</v>
      </c>
      <c r="AT36" s="19">
        <v>11705.200000000004</v>
      </c>
      <c r="AU36" s="19">
        <v>8274.0999999999985</v>
      </c>
      <c r="AV36" s="19">
        <v>4720.1000000000004</v>
      </c>
      <c r="AW36" s="19">
        <v>7578.1</v>
      </c>
      <c r="AX36" s="19">
        <v>2587.5</v>
      </c>
      <c r="AY36" s="19"/>
      <c r="AZ36" s="19">
        <f t="shared" si="8"/>
        <v>6085.3</v>
      </c>
      <c r="BA36" s="41"/>
      <c r="BB36" s="40"/>
      <c r="BC36" s="40"/>
      <c r="BD36" s="19">
        <f t="shared" si="9"/>
        <v>6085.3</v>
      </c>
      <c r="BE36" s="1"/>
      <c r="BF36" s="1"/>
      <c r="BG36" s="1"/>
      <c r="BH36" s="59"/>
      <c r="BI36" s="59"/>
      <c r="BJ36" s="59"/>
      <c r="BK36" s="59"/>
    </row>
    <row r="37" spans="1:63" s="2" customFormat="1" ht="17.100000000000001" customHeight="1">
      <c r="A37" s="6" t="s">
        <v>32</v>
      </c>
      <c r="B37" s="4">
        <v>1</v>
      </c>
      <c r="C37" s="4">
        <v>10</v>
      </c>
      <c r="D37" s="19">
        <v>16397</v>
      </c>
      <c r="E37" s="19">
        <v>16027.1</v>
      </c>
      <c r="F37" s="47">
        <f t="shared" si="1"/>
        <v>0.97744099530401907</v>
      </c>
      <c r="G37" s="4">
        <v>10</v>
      </c>
      <c r="H37" s="4">
        <v>469</v>
      </c>
      <c r="I37" s="4">
        <v>541</v>
      </c>
      <c r="J37" s="47">
        <f t="shared" si="2"/>
        <v>1.1535181236673775</v>
      </c>
      <c r="K37" s="4">
        <v>15</v>
      </c>
      <c r="L37" s="46">
        <v>127.8</v>
      </c>
      <c r="M37" s="46">
        <v>162.9</v>
      </c>
      <c r="N37" s="47">
        <f t="shared" si="11"/>
        <v>0.78453038674033149</v>
      </c>
      <c r="O37" s="4">
        <v>15</v>
      </c>
      <c r="P37" s="19">
        <v>6791</v>
      </c>
      <c r="Q37" s="19">
        <v>6814</v>
      </c>
      <c r="R37" s="47">
        <f t="shared" si="12"/>
        <v>1.0033868355175968</v>
      </c>
      <c r="S37" s="4">
        <v>5</v>
      </c>
      <c r="T37" s="46">
        <v>66.400000000000006</v>
      </c>
      <c r="U37" s="46">
        <v>92.7</v>
      </c>
      <c r="V37" s="47">
        <f t="shared" si="13"/>
        <v>1.2196084337349398</v>
      </c>
      <c r="W37" s="4">
        <v>10</v>
      </c>
      <c r="X37" s="46">
        <v>9794.5</v>
      </c>
      <c r="Y37" s="46">
        <v>9818.7999999999993</v>
      </c>
      <c r="Z37" s="47">
        <f t="shared" si="14"/>
        <v>1.0024809842258409</v>
      </c>
      <c r="AA37" s="4">
        <v>10</v>
      </c>
      <c r="AB37" s="46">
        <v>2179.4</v>
      </c>
      <c r="AC37" s="46">
        <v>2180</v>
      </c>
      <c r="AD37" s="47">
        <f t="shared" si="15"/>
        <v>1.0002753051298523</v>
      </c>
      <c r="AE37" s="4">
        <v>10</v>
      </c>
      <c r="AF37" s="4" t="s">
        <v>90</v>
      </c>
      <c r="AG37" s="4" t="s">
        <v>90</v>
      </c>
      <c r="AH37" s="4" t="s">
        <v>90</v>
      </c>
      <c r="AI37" s="4" t="s">
        <v>90</v>
      </c>
      <c r="AJ37" s="24">
        <f t="shared" si="16"/>
        <v>1.0127731649135312</v>
      </c>
      <c r="AK37" s="44">
        <v>57825</v>
      </c>
      <c r="AL37" s="19">
        <f t="shared" si="6"/>
        <v>58563.6</v>
      </c>
      <c r="AM37" s="19">
        <f t="shared" si="7"/>
        <v>738.59999999999854</v>
      </c>
      <c r="AN37" s="19">
        <v>5256.8</v>
      </c>
      <c r="AO37" s="19">
        <v>5256.8</v>
      </c>
      <c r="AP37" s="19">
        <v>3459.2</v>
      </c>
      <c r="AQ37" s="19">
        <v>4745.8999999999996</v>
      </c>
      <c r="AR37" s="19">
        <v>4679.6000000000004</v>
      </c>
      <c r="AS37" s="19">
        <v>4773.7</v>
      </c>
      <c r="AT37" s="19">
        <v>6601.3000000000065</v>
      </c>
      <c r="AU37" s="19">
        <v>4967.5999999999985</v>
      </c>
      <c r="AV37" s="19">
        <v>4804.6999999999971</v>
      </c>
      <c r="AW37" s="19">
        <v>5507.6</v>
      </c>
      <c r="AX37" s="19">
        <v>5005.3</v>
      </c>
      <c r="AY37" s="19"/>
      <c r="AZ37" s="19">
        <f t="shared" si="8"/>
        <v>3505.1</v>
      </c>
      <c r="BA37" s="41"/>
      <c r="BB37" s="40"/>
      <c r="BC37" s="40"/>
      <c r="BD37" s="19">
        <f t="shared" si="9"/>
        <v>3505.1</v>
      </c>
      <c r="BE37" s="1"/>
      <c r="BF37" s="1"/>
      <c r="BG37" s="1"/>
      <c r="BH37" s="59"/>
      <c r="BI37" s="59"/>
      <c r="BJ37" s="59"/>
      <c r="BK37" s="59"/>
    </row>
    <row r="38" spans="1:63" s="2" customFormat="1" ht="17.100000000000001" customHeight="1">
      <c r="A38" s="6" t="s">
        <v>33</v>
      </c>
      <c r="B38" s="4">
        <v>1</v>
      </c>
      <c r="C38" s="4">
        <v>10</v>
      </c>
      <c r="D38" s="19">
        <v>3848</v>
      </c>
      <c r="E38" s="19">
        <v>4182.1000000000004</v>
      </c>
      <c r="F38" s="47">
        <f t="shared" si="1"/>
        <v>1.0868243243243245</v>
      </c>
      <c r="G38" s="4">
        <v>10</v>
      </c>
      <c r="H38" s="4">
        <v>352</v>
      </c>
      <c r="I38" s="4">
        <v>410</v>
      </c>
      <c r="J38" s="47">
        <f t="shared" si="2"/>
        <v>1.1647727272727273</v>
      </c>
      <c r="K38" s="4">
        <v>15</v>
      </c>
      <c r="L38" s="46">
        <v>4.0999999999999996</v>
      </c>
      <c r="M38" s="46">
        <v>3.5</v>
      </c>
      <c r="N38" s="47">
        <f t="shared" si="11"/>
        <v>1.1714285714285713</v>
      </c>
      <c r="O38" s="4">
        <v>15</v>
      </c>
      <c r="P38" s="19">
        <v>2503</v>
      </c>
      <c r="Q38" s="19">
        <v>2636</v>
      </c>
      <c r="R38" s="47">
        <f t="shared" si="12"/>
        <v>1.0531362365161805</v>
      </c>
      <c r="S38" s="4">
        <v>5</v>
      </c>
      <c r="T38" s="46">
        <v>96.9</v>
      </c>
      <c r="U38" s="46">
        <v>129</v>
      </c>
      <c r="V38" s="47">
        <f t="shared" si="13"/>
        <v>1.21312693498452</v>
      </c>
      <c r="W38" s="4">
        <v>10</v>
      </c>
      <c r="X38" s="46">
        <v>7356.7</v>
      </c>
      <c r="Y38" s="46">
        <v>6292.3</v>
      </c>
      <c r="Z38" s="47">
        <f t="shared" si="14"/>
        <v>0.85531556268435582</v>
      </c>
      <c r="AA38" s="4">
        <v>10</v>
      </c>
      <c r="AB38" s="46">
        <v>2236.5</v>
      </c>
      <c r="AC38" s="46">
        <v>2053.1</v>
      </c>
      <c r="AD38" s="47">
        <f t="shared" si="15"/>
        <v>0.91799687010954611</v>
      </c>
      <c r="AE38" s="4">
        <v>10</v>
      </c>
      <c r="AF38" s="4" t="s">
        <v>90</v>
      </c>
      <c r="AG38" s="4" t="s">
        <v>90</v>
      </c>
      <c r="AH38" s="4" t="s">
        <v>90</v>
      </c>
      <c r="AI38" s="4" t="s">
        <v>90</v>
      </c>
      <c r="AJ38" s="24">
        <f t="shared" si="16"/>
        <v>1.0710745598132687</v>
      </c>
      <c r="AK38" s="44">
        <v>42512</v>
      </c>
      <c r="AL38" s="19">
        <f t="shared" si="6"/>
        <v>45533.5</v>
      </c>
      <c r="AM38" s="19">
        <f t="shared" si="7"/>
        <v>3021.5</v>
      </c>
      <c r="AN38" s="19">
        <v>3864.7</v>
      </c>
      <c r="AO38" s="19">
        <v>3864.8</v>
      </c>
      <c r="AP38" s="19">
        <v>4819.7</v>
      </c>
      <c r="AQ38" s="19">
        <v>4784.6000000000004</v>
      </c>
      <c r="AR38" s="19">
        <v>4333.3999999999996</v>
      </c>
      <c r="AS38" s="19">
        <v>4421</v>
      </c>
      <c r="AT38" s="19">
        <v>4139.8999999999942</v>
      </c>
      <c r="AU38" s="19">
        <v>4318.3000000000029</v>
      </c>
      <c r="AV38" s="19">
        <v>2665.0999999999985</v>
      </c>
      <c r="AW38" s="19">
        <v>3431.9</v>
      </c>
      <c r="AX38" s="19">
        <v>2337.7999999999956</v>
      </c>
      <c r="AY38" s="19"/>
      <c r="AZ38" s="19">
        <f t="shared" si="8"/>
        <v>2552.3000000000002</v>
      </c>
      <c r="BA38" s="41"/>
      <c r="BB38" s="40"/>
      <c r="BC38" s="40"/>
      <c r="BD38" s="19">
        <f t="shared" si="9"/>
        <v>2552.3000000000002</v>
      </c>
      <c r="BE38" s="1"/>
      <c r="BF38" s="1"/>
      <c r="BG38" s="1"/>
      <c r="BH38" s="59"/>
      <c r="BI38" s="59"/>
      <c r="BJ38" s="59"/>
      <c r="BK38" s="59"/>
    </row>
    <row r="39" spans="1:63" s="2" customFormat="1" ht="17.100000000000001" customHeight="1">
      <c r="A39" s="6" t="s">
        <v>34</v>
      </c>
      <c r="B39" s="4">
        <v>1</v>
      </c>
      <c r="C39" s="4">
        <v>10</v>
      </c>
      <c r="D39" s="19">
        <v>5205</v>
      </c>
      <c r="E39" s="19">
        <v>5516.3</v>
      </c>
      <c r="F39" s="47">
        <f t="shared" si="1"/>
        <v>1.0598078770413064</v>
      </c>
      <c r="G39" s="4">
        <v>10</v>
      </c>
      <c r="H39" s="4">
        <v>469</v>
      </c>
      <c r="I39" s="4">
        <v>472</v>
      </c>
      <c r="J39" s="47">
        <f t="shared" si="2"/>
        <v>1.0063965884861408</v>
      </c>
      <c r="K39" s="4">
        <v>15</v>
      </c>
      <c r="L39" s="46">
        <v>2.2000000000000002</v>
      </c>
      <c r="M39" s="46">
        <v>2</v>
      </c>
      <c r="N39" s="47">
        <f t="shared" si="11"/>
        <v>1.1000000000000001</v>
      </c>
      <c r="O39" s="4">
        <v>15</v>
      </c>
      <c r="P39" s="19">
        <v>17160</v>
      </c>
      <c r="Q39" s="19">
        <v>18100</v>
      </c>
      <c r="R39" s="47">
        <f t="shared" si="12"/>
        <v>1.0547785547785549</v>
      </c>
      <c r="S39" s="4">
        <v>5</v>
      </c>
      <c r="T39" s="46">
        <v>78.099999999999994</v>
      </c>
      <c r="U39" s="46">
        <v>117.5</v>
      </c>
      <c r="V39" s="47">
        <f t="shared" si="13"/>
        <v>1.2304481434058898</v>
      </c>
      <c r="W39" s="4">
        <v>10</v>
      </c>
      <c r="X39" s="46">
        <v>18842</v>
      </c>
      <c r="Y39" s="46">
        <v>19038.7</v>
      </c>
      <c r="Z39" s="47">
        <f t="shared" si="14"/>
        <v>1.0104394437957753</v>
      </c>
      <c r="AA39" s="4">
        <v>10</v>
      </c>
      <c r="AB39" s="46">
        <v>9000</v>
      </c>
      <c r="AC39" s="46">
        <v>9110.7999999999993</v>
      </c>
      <c r="AD39" s="47">
        <f t="shared" si="15"/>
        <v>1.0123111111111109</v>
      </c>
      <c r="AE39" s="4">
        <v>10</v>
      </c>
      <c r="AF39" s="4" t="s">
        <v>90</v>
      </c>
      <c r="AG39" s="4" t="s">
        <v>90</v>
      </c>
      <c r="AH39" s="4" t="s">
        <v>90</v>
      </c>
      <c r="AI39" s="4" t="s">
        <v>90</v>
      </c>
      <c r="AJ39" s="24">
        <f t="shared" si="16"/>
        <v>1.0588224394673613</v>
      </c>
      <c r="AK39" s="44">
        <v>89580</v>
      </c>
      <c r="AL39" s="19">
        <f t="shared" si="6"/>
        <v>94849.3</v>
      </c>
      <c r="AM39" s="19">
        <f t="shared" si="7"/>
        <v>5269.3000000000029</v>
      </c>
      <c r="AN39" s="19">
        <v>8143.6</v>
      </c>
      <c r="AO39" s="19">
        <v>8143.7</v>
      </c>
      <c r="AP39" s="19">
        <v>7034.3</v>
      </c>
      <c r="AQ39" s="19">
        <v>10674.6</v>
      </c>
      <c r="AR39" s="19">
        <v>8499.1</v>
      </c>
      <c r="AS39" s="19">
        <v>14310.3</v>
      </c>
      <c r="AT39" s="19">
        <v>5606.3000000000102</v>
      </c>
      <c r="AU39" s="19">
        <v>8915.9999999999927</v>
      </c>
      <c r="AV39" s="19">
        <v>9671.2000000000007</v>
      </c>
      <c r="AW39" s="19">
        <v>9294.4</v>
      </c>
      <c r="AX39" s="19">
        <v>1929.3</v>
      </c>
      <c r="AY39" s="19"/>
      <c r="AZ39" s="19">
        <f t="shared" si="8"/>
        <v>2626.5</v>
      </c>
      <c r="BA39" s="41"/>
      <c r="BB39" s="41"/>
      <c r="BC39" s="40"/>
      <c r="BD39" s="19">
        <f t="shared" si="9"/>
        <v>2626.5</v>
      </c>
      <c r="BE39" s="1"/>
      <c r="BF39" s="1"/>
      <c r="BG39" s="1"/>
      <c r="BH39" s="59"/>
      <c r="BI39" s="59"/>
      <c r="BJ39" s="59"/>
      <c r="BK39" s="59"/>
    </row>
    <row r="40" spans="1:63" s="2" customFormat="1" ht="17.100000000000001" customHeight="1">
      <c r="A40" s="6" t="s">
        <v>35</v>
      </c>
      <c r="B40" s="4">
        <v>1</v>
      </c>
      <c r="C40" s="4">
        <v>10</v>
      </c>
      <c r="D40" s="19">
        <v>6129</v>
      </c>
      <c r="E40" s="19">
        <v>6256.1</v>
      </c>
      <c r="F40" s="47">
        <f t="shared" si="1"/>
        <v>1.0207374775656715</v>
      </c>
      <c r="G40" s="4">
        <v>10</v>
      </c>
      <c r="H40" s="4">
        <v>352</v>
      </c>
      <c r="I40" s="4">
        <v>362</v>
      </c>
      <c r="J40" s="47">
        <f t="shared" si="2"/>
        <v>1.0284090909090908</v>
      </c>
      <c r="K40" s="4">
        <v>15</v>
      </c>
      <c r="L40" s="46">
        <v>17.8</v>
      </c>
      <c r="M40" s="46">
        <v>16.2</v>
      </c>
      <c r="N40" s="47">
        <f t="shared" si="11"/>
        <v>1.0987654320987654</v>
      </c>
      <c r="O40" s="4">
        <v>15</v>
      </c>
      <c r="P40" s="19">
        <v>4647</v>
      </c>
      <c r="Q40" s="19">
        <v>4750</v>
      </c>
      <c r="R40" s="47">
        <f t="shared" si="12"/>
        <v>1.0221648375295891</v>
      </c>
      <c r="S40" s="4">
        <v>5</v>
      </c>
      <c r="T40" s="46">
        <v>73.099999999999994</v>
      </c>
      <c r="U40" s="46">
        <v>97.3</v>
      </c>
      <c r="V40" s="47">
        <f t="shared" si="13"/>
        <v>1.2131053351573187</v>
      </c>
      <c r="W40" s="4">
        <v>10</v>
      </c>
      <c r="X40" s="46">
        <v>10177.6</v>
      </c>
      <c r="Y40" s="46">
        <v>10177.6</v>
      </c>
      <c r="Z40" s="47">
        <f t="shared" si="14"/>
        <v>1</v>
      </c>
      <c r="AA40" s="4">
        <v>10</v>
      </c>
      <c r="AB40" s="46">
        <v>3564.5</v>
      </c>
      <c r="AC40" s="46">
        <v>3565.5</v>
      </c>
      <c r="AD40" s="47">
        <f t="shared" si="15"/>
        <v>1.0002805442558564</v>
      </c>
      <c r="AE40" s="4">
        <v>10</v>
      </c>
      <c r="AF40" s="4" t="s">
        <v>90</v>
      </c>
      <c r="AG40" s="4" t="s">
        <v>90</v>
      </c>
      <c r="AH40" s="4" t="s">
        <v>90</v>
      </c>
      <c r="AI40" s="4" t="s">
        <v>90</v>
      </c>
      <c r="AJ40" s="24">
        <f t="shared" si="16"/>
        <v>1.0512903012065204</v>
      </c>
      <c r="AK40" s="44">
        <v>62081</v>
      </c>
      <c r="AL40" s="19">
        <f t="shared" si="6"/>
        <v>65265.2</v>
      </c>
      <c r="AM40" s="19">
        <f t="shared" si="7"/>
        <v>3184.1999999999971</v>
      </c>
      <c r="AN40" s="19">
        <v>5643.7</v>
      </c>
      <c r="AO40" s="19">
        <v>5643.8</v>
      </c>
      <c r="AP40" s="19">
        <v>5213.7</v>
      </c>
      <c r="AQ40" s="19">
        <v>7108.6</v>
      </c>
      <c r="AR40" s="19">
        <v>5902.5</v>
      </c>
      <c r="AS40" s="19">
        <v>7691.7</v>
      </c>
      <c r="AT40" s="19">
        <v>0</v>
      </c>
      <c r="AU40" s="19">
        <v>2947.5</v>
      </c>
      <c r="AV40" s="19">
        <v>3322.0999999999985</v>
      </c>
      <c r="AW40" s="19">
        <v>13561.5</v>
      </c>
      <c r="AX40" s="19">
        <v>5186.4000000000015</v>
      </c>
      <c r="AY40" s="19"/>
      <c r="AZ40" s="19">
        <f t="shared" si="8"/>
        <v>3043.7</v>
      </c>
      <c r="BA40" s="41"/>
      <c r="BB40" s="41"/>
      <c r="BC40" s="40"/>
      <c r="BD40" s="19">
        <f t="shared" si="9"/>
        <v>3043.7</v>
      </c>
      <c r="BE40" s="1"/>
      <c r="BF40" s="1"/>
      <c r="BG40" s="1"/>
      <c r="BH40" s="59"/>
      <c r="BI40" s="59"/>
      <c r="BJ40" s="59"/>
      <c r="BK40" s="59"/>
    </row>
    <row r="41" spans="1:63" s="2" customFormat="1" ht="17.100000000000001" customHeight="1">
      <c r="A41" s="6" t="s">
        <v>36</v>
      </c>
      <c r="B41" s="4">
        <v>1</v>
      </c>
      <c r="C41" s="4">
        <v>10</v>
      </c>
      <c r="D41" s="19">
        <v>17605</v>
      </c>
      <c r="E41" s="19">
        <v>18317.7</v>
      </c>
      <c r="F41" s="47">
        <f t="shared" si="1"/>
        <v>1.0404828173814258</v>
      </c>
      <c r="G41" s="4">
        <v>10</v>
      </c>
      <c r="H41" s="4">
        <v>469</v>
      </c>
      <c r="I41" s="4">
        <v>784</v>
      </c>
      <c r="J41" s="47">
        <f t="shared" si="2"/>
        <v>1.2471641791044776</v>
      </c>
      <c r="K41" s="4">
        <v>15</v>
      </c>
      <c r="L41" s="46">
        <v>23.6</v>
      </c>
      <c r="M41" s="46">
        <v>32.700000000000003</v>
      </c>
      <c r="N41" s="47">
        <f t="shared" si="11"/>
        <v>0.72171253822629966</v>
      </c>
      <c r="O41" s="4">
        <v>15</v>
      </c>
      <c r="P41" s="19">
        <v>16467</v>
      </c>
      <c r="Q41" s="19">
        <v>18506</v>
      </c>
      <c r="R41" s="47">
        <f t="shared" si="12"/>
        <v>1.1238234043845265</v>
      </c>
      <c r="S41" s="4">
        <v>5</v>
      </c>
      <c r="T41" s="46">
        <v>80.599999999999994</v>
      </c>
      <c r="U41" s="46">
        <v>167.4</v>
      </c>
      <c r="V41" s="47">
        <f t="shared" si="13"/>
        <v>1.2876923076923077</v>
      </c>
      <c r="W41" s="4">
        <v>10</v>
      </c>
      <c r="X41" s="46">
        <v>11496</v>
      </c>
      <c r="Y41" s="46">
        <v>10540.5</v>
      </c>
      <c r="Z41" s="47">
        <f t="shared" si="14"/>
        <v>0.91688413361169108</v>
      </c>
      <c r="AA41" s="4">
        <v>10</v>
      </c>
      <c r="AB41" s="46">
        <v>2393.4</v>
      </c>
      <c r="AC41" s="46">
        <v>2248.8000000000002</v>
      </c>
      <c r="AD41" s="47">
        <f t="shared" si="15"/>
        <v>0.93958385560290802</v>
      </c>
      <c r="AE41" s="4">
        <v>10</v>
      </c>
      <c r="AF41" s="4" t="s">
        <v>90</v>
      </c>
      <c r="AG41" s="4" t="s">
        <v>90</v>
      </c>
      <c r="AH41" s="4" t="s">
        <v>90</v>
      </c>
      <c r="AI41" s="4" t="s">
        <v>90</v>
      </c>
      <c r="AJ41" s="24">
        <f t="shared" si="16"/>
        <v>1.023514104997266</v>
      </c>
      <c r="AK41" s="44">
        <v>87603</v>
      </c>
      <c r="AL41" s="19">
        <f t="shared" si="6"/>
        <v>89662.9</v>
      </c>
      <c r="AM41" s="19">
        <f t="shared" si="7"/>
        <v>2059.8999999999942</v>
      </c>
      <c r="AN41" s="19">
        <v>5236.6000000000004</v>
      </c>
      <c r="AO41" s="19">
        <v>5236.7</v>
      </c>
      <c r="AP41" s="19">
        <v>3791.4</v>
      </c>
      <c r="AQ41" s="19">
        <v>5908.9</v>
      </c>
      <c r="AR41" s="19">
        <v>19002.599999999999</v>
      </c>
      <c r="AS41" s="19">
        <v>14501.4</v>
      </c>
      <c r="AT41" s="19">
        <v>8367.0999999999985</v>
      </c>
      <c r="AU41" s="19">
        <v>9101.0999999999985</v>
      </c>
      <c r="AV41" s="19">
        <v>9447.2000000000007</v>
      </c>
      <c r="AW41" s="19">
        <v>8954.4</v>
      </c>
      <c r="AX41" s="19">
        <v>1948.9</v>
      </c>
      <c r="AY41" s="19">
        <v>1662.9</v>
      </c>
      <c r="AZ41" s="19">
        <f t="shared" si="8"/>
        <v>-3496.3</v>
      </c>
      <c r="BA41" s="41"/>
      <c r="BB41" s="40"/>
      <c r="BC41" s="40"/>
      <c r="BD41" s="19">
        <f t="shared" si="9"/>
        <v>-3496.3</v>
      </c>
      <c r="BE41" s="1"/>
      <c r="BF41" s="1"/>
      <c r="BG41" s="1"/>
      <c r="BH41" s="59"/>
      <c r="BI41" s="59"/>
      <c r="BJ41" s="59"/>
      <c r="BK41" s="59"/>
    </row>
    <row r="42" spans="1:63" s="2" customFormat="1" ht="17.100000000000001" customHeight="1">
      <c r="A42" s="6" t="s">
        <v>37</v>
      </c>
      <c r="B42" s="4">
        <v>1</v>
      </c>
      <c r="C42" s="4">
        <v>10</v>
      </c>
      <c r="D42" s="19">
        <v>41079</v>
      </c>
      <c r="E42" s="19">
        <v>47288.7</v>
      </c>
      <c r="F42" s="47">
        <f t="shared" si="1"/>
        <v>1.1511648287446139</v>
      </c>
      <c r="G42" s="4">
        <v>10</v>
      </c>
      <c r="H42" s="4">
        <v>820</v>
      </c>
      <c r="I42" s="4">
        <v>1104</v>
      </c>
      <c r="J42" s="47">
        <f t="shared" si="2"/>
        <v>1.2146341463414634</v>
      </c>
      <c r="K42" s="4">
        <v>15</v>
      </c>
      <c r="L42" s="46">
        <v>124.3</v>
      </c>
      <c r="M42" s="46">
        <v>106.69999999999999</v>
      </c>
      <c r="N42" s="47">
        <f t="shared" si="11"/>
        <v>1.1649484536082475</v>
      </c>
      <c r="O42" s="4">
        <v>15</v>
      </c>
      <c r="P42" s="19">
        <v>90000</v>
      </c>
      <c r="Q42" s="19">
        <v>182003</v>
      </c>
      <c r="R42" s="47">
        <f t="shared" si="12"/>
        <v>1.2822255555555555</v>
      </c>
      <c r="S42" s="4">
        <v>5</v>
      </c>
      <c r="T42" s="46">
        <v>132</v>
      </c>
      <c r="U42" s="46">
        <v>218.9</v>
      </c>
      <c r="V42" s="47">
        <f t="shared" si="13"/>
        <v>1.2458333333333333</v>
      </c>
      <c r="W42" s="4">
        <v>10</v>
      </c>
      <c r="X42" s="46">
        <v>35719.199999999997</v>
      </c>
      <c r="Y42" s="46">
        <v>37190.199999999997</v>
      </c>
      <c r="Z42" s="47">
        <f t="shared" si="14"/>
        <v>1.0411823333109365</v>
      </c>
      <c r="AA42" s="4">
        <v>10</v>
      </c>
      <c r="AB42" s="46">
        <v>4573.1000000000004</v>
      </c>
      <c r="AC42" s="46">
        <v>4671</v>
      </c>
      <c r="AD42" s="47">
        <f t="shared" si="15"/>
        <v>1.0214077977739389</v>
      </c>
      <c r="AE42" s="4">
        <v>10</v>
      </c>
      <c r="AF42" s="4" t="s">
        <v>90</v>
      </c>
      <c r="AG42" s="4" t="s">
        <v>90</v>
      </c>
      <c r="AH42" s="4" t="s">
        <v>90</v>
      </c>
      <c r="AI42" s="4" t="s">
        <v>90</v>
      </c>
      <c r="AJ42" s="24">
        <f t="shared" si="16"/>
        <v>1.1376558789253137</v>
      </c>
      <c r="AK42" s="44">
        <v>79173</v>
      </c>
      <c r="AL42" s="19">
        <f t="shared" si="6"/>
        <v>90071.6</v>
      </c>
      <c r="AM42" s="19">
        <f t="shared" si="7"/>
        <v>10898.600000000006</v>
      </c>
      <c r="AN42" s="19">
        <v>7197.5</v>
      </c>
      <c r="AO42" s="19">
        <v>7197.6</v>
      </c>
      <c r="AP42" s="19">
        <v>7621.5</v>
      </c>
      <c r="AQ42" s="19">
        <v>8573.7999999999993</v>
      </c>
      <c r="AR42" s="19">
        <v>7647.5</v>
      </c>
      <c r="AS42" s="19">
        <v>9589.1</v>
      </c>
      <c r="AT42" s="19">
        <v>0</v>
      </c>
      <c r="AU42" s="19">
        <v>6055.4000000000087</v>
      </c>
      <c r="AV42" s="19">
        <v>7296.7999999999956</v>
      </c>
      <c r="AW42" s="19">
        <v>4430.8999999999996</v>
      </c>
      <c r="AX42" s="19">
        <v>6561</v>
      </c>
      <c r="AY42" s="19"/>
      <c r="AZ42" s="19">
        <f t="shared" si="8"/>
        <v>17900.5</v>
      </c>
      <c r="BA42" s="41"/>
      <c r="BB42" s="40"/>
      <c r="BC42" s="40"/>
      <c r="BD42" s="19">
        <f t="shared" si="9"/>
        <v>17900.5</v>
      </c>
      <c r="BE42" s="1"/>
      <c r="BF42" s="1"/>
      <c r="BG42" s="1"/>
      <c r="BH42" s="59"/>
      <c r="BI42" s="59"/>
      <c r="BJ42" s="59"/>
      <c r="BK42" s="59"/>
    </row>
    <row r="43" spans="1:63" s="2" customFormat="1" ht="17.100000000000001" customHeight="1">
      <c r="A43" s="6" t="s">
        <v>38</v>
      </c>
      <c r="B43" s="4">
        <v>1</v>
      </c>
      <c r="C43" s="4">
        <v>10</v>
      </c>
      <c r="D43" s="19">
        <v>7855</v>
      </c>
      <c r="E43" s="19">
        <v>9216</v>
      </c>
      <c r="F43" s="47">
        <f t="shared" si="1"/>
        <v>1.1732654360280077</v>
      </c>
      <c r="G43" s="4">
        <v>10</v>
      </c>
      <c r="H43" s="4">
        <v>469</v>
      </c>
      <c r="I43" s="4">
        <v>322</v>
      </c>
      <c r="J43" s="47">
        <f t="shared" si="2"/>
        <v>0.68656716417910446</v>
      </c>
      <c r="K43" s="4">
        <v>15</v>
      </c>
      <c r="L43" s="46">
        <v>15.8</v>
      </c>
      <c r="M43" s="46">
        <v>13.6</v>
      </c>
      <c r="N43" s="47">
        <f t="shared" si="11"/>
        <v>1.161764705882353</v>
      </c>
      <c r="O43" s="4">
        <v>15</v>
      </c>
      <c r="P43" s="19">
        <v>13500</v>
      </c>
      <c r="Q43" s="19">
        <v>13510</v>
      </c>
      <c r="R43" s="47">
        <f t="shared" si="12"/>
        <v>1.0007407407407407</v>
      </c>
      <c r="S43" s="4">
        <v>5</v>
      </c>
      <c r="T43" s="46">
        <v>45</v>
      </c>
      <c r="U43" s="46">
        <v>66.900000000000006</v>
      </c>
      <c r="V43" s="47">
        <f t="shared" si="13"/>
        <v>1.2286666666666666</v>
      </c>
      <c r="W43" s="4">
        <v>10</v>
      </c>
      <c r="X43" s="46">
        <v>11436.9</v>
      </c>
      <c r="Y43" s="46">
        <v>12015.4</v>
      </c>
      <c r="Z43" s="47">
        <f t="shared" si="14"/>
        <v>1.050581888448793</v>
      </c>
      <c r="AA43" s="4">
        <v>10</v>
      </c>
      <c r="AB43" s="46">
        <v>2682</v>
      </c>
      <c r="AC43" s="46">
        <v>2493.8000000000002</v>
      </c>
      <c r="AD43" s="47">
        <f t="shared" si="15"/>
        <v>0.92982848620432523</v>
      </c>
      <c r="AE43" s="4">
        <v>10</v>
      </c>
      <c r="AF43" s="4" t="s">
        <v>90</v>
      </c>
      <c r="AG43" s="4" t="s">
        <v>90</v>
      </c>
      <c r="AH43" s="4" t="s">
        <v>90</v>
      </c>
      <c r="AI43" s="4" t="s">
        <v>90</v>
      </c>
      <c r="AJ43" s="24">
        <f t="shared" si="16"/>
        <v>1.0182600768012176</v>
      </c>
      <c r="AK43" s="44">
        <v>48420</v>
      </c>
      <c r="AL43" s="19">
        <f t="shared" si="6"/>
        <v>49304.2</v>
      </c>
      <c r="AM43" s="19">
        <f t="shared" si="7"/>
        <v>884.19999999999709</v>
      </c>
      <c r="AN43" s="19">
        <v>4401.8</v>
      </c>
      <c r="AO43" s="19">
        <v>4401.8</v>
      </c>
      <c r="AP43" s="19">
        <v>3974.9</v>
      </c>
      <c r="AQ43" s="19">
        <v>6014.9</v>
      </c>
      <c r="AR43" s="19">
        <v>4698.3</v>
      </c>
      <c r="AS43" s="19">
        <v>4312.8999999999996</v>
      </c>
      <c r="AT43" s="19">
        <v>636.40000000000146</v>
      </c>
      <c r="AU43" s="19">
        <v>4063</v>
      </c>
      <c r="AV43" s="19">
        <v>3032.0999999999985</v>
      </c>
      <c r="AW43" s="19">
        <v>886.8</v>
      </c>
      <c r="AX43" s="19">
        <v>3642.3</v>
      </c>
      <c r="AY43" s="19"/>
      <c r="AZ43" s="19">
        <f t="shared" si="8"/>
        <v>9239</v>
      </c>
      <c r="BA43" s="41"/>
      <c r="BB43" s="41"/>
      <c r="BC43" s="40"/>
      <c r="BD43" s="19">
        <f t="shared" si="9"/>
        <v>9239</v>
      </c>
      <c r="BE43" s="1"/>
      <c r="BF43" s="1"/>
      <c r="BG43" s="1"/>
      <c r="BH43" s="59"/>
      <c r="BI43" s="59"/>
      <c r="BJ43" s="59"/>
      <c r="BK43" s="59"/>
    </row>
    <row r="44" spans="1:63" s="2" customFormat="1" ht="17.100000000000001" customHeight="1">
      <c r="A44" s="6" t="s">
        <v>2</v>
      </c>
      <c r="B44" s="4">
        <v>1</v>
      </c>
      <c r="C44" s="4">
        <v>10</v>
      </c>
      <c r="D44" s="19">
        <v>3873</v>
      </c>
      <c r="E44" s="19">
        <v>4239.5</v>
      </c>
      <c r="F44" s="47">
        <f t="shared" si="1"/>
        <v>1.0946294861864188</v>
      </c>
      <c r="G44" s="4">
        <v>10</v>
      </c>
      <c r="H44" s="4">
        <v>352</v>
      </c>
      <c r="I44" s="4">
        <v>370</v>
      </c>
      <c r="J44" s="47">
        <f t="shared" si="2"/>
        <v>1.0511363636363635</v>
      </c>
      <c r="K44" s="4">
        <v>15</v>
      </c>
      <c r="L44" s="46">
        <v>21.7</v>
      </c>
      <c r="M44" s="46">
        <v>13.5</v>
      </c>
      <c r="N44" s="47">
        <f t="shared" si="11"/>
        <v>1.2407407407407407</v>
      </c>
      <c r="O44" s="4">
        <v>15</v>
      </c>
      <c r="P44" s="19">
        <v>1859</v>
      </c>
      <c r="Q44" s="19">
        <v>2305</v>
      </c>
      <c r="R44" s="47">
        <f t="shared" si="12"/>
        <v>1.2039913932221624</v>
      </c>
      <c r="S44" s="4">
        <v>5</v>
      </c>
      <c r="T44" s="46">
        <v>103.4</v>
      </c>
      <c r="U44" s="46">
        <v>137.69999999999999</v>
      </c>
      <c r="V44" s="47">
        <f t="shared" si="13"/>
        <v>1.2131721470019341</v>
      </c>
      <c r="W44" s="4">
        <v>10</v>
      </c>
      <c r="X44" s="46">
        <v>22994.9</v>
      </c>
      <c r="Y44" s="46">
        <v>23919.7</v>
      </c>
      <c r="Z44" s="47">
        <f t="shared" si="14"/>
        <v>1.040217613470813</v>
      </c>
      <c r="AA44" s="4">
        <v>10</v>
      </c>
      <c r="AB44" s="46">
        <v>3443</v>
      </c>
      <c r="AC44" s="46">
        <v>3445.8</v>
      </c>
      <c r="AD44" s="47">
        <f t="shared" si="15"/>
        <v>1.0008132442637236</v>
      </c>
      <c r="AE44" s="4">
        <v>10</v>
      </c>
      <c r="AF44" s="4" t="s">
        <v>90</v>
      </c>
      <c r="AG44" s="4" t="s">
        <v>90</v>
      </c>
      <c r="AH44" s="4" t="s">
        <v>90</v>
      </c>
      <c r="AI44" s="4" t="s">
        <v>90</v>
      </c>
      <c r="AJ44" s="24">
        <f t="shared" si="16"/>
        <v>1.1045463345999562</v>
      </c>
      <c r="AK44" s="44">
        <v>60379</v>
      </c>
      <c r="AL44" s="19">
        <f t="shared" si="6"/>
        <v>66691.399999999994</v>
      </c>
      <c r="AM44" s="19">
        <f t="shared" si="7"/>
        <v>6312.3999999999942</v>
      </c>
      <c r="AN44" s="19">
        <v>5489</v>
      </c>
      <c r="AO44" s="19">
        <v>5489</v>
      </c>
      <c r="AP44" s="19">
        <v>7125.2</v>
      </c>
      <c r="AQ44" s="19">
        <v>6249.8</v>
      </c>
      <c r="AR44" s="19">
        <v>6088.3</v>
      </c>
      <c r="AS44" s="19">
        <v>6910.7</v>
      </c>
      <c r="AT44" s="19">
        <v>0</v>
      </c>
      <c r="AU44" s="19">
        <v>3491.3000000000029</v>
      </c>
      <c r="AV44" s="19">
        <v>5264.2999999999956</v>
      </c>
      <c r="AW44" s="19">
        <v>16764.7</v>
      </c>
      <c r="AX44" s="19">
        <v>1343.4</v>
      </c>
      <c r="AY44" s="19"/>
      <c r="AZ44" s="19">
        <f t="shared" si="8"/>
        <v>2475.6999999999998</v>
      </c>
      <c r="BA44" s="41"/>
      <c r="BB44" s="41"/>
      <c r="BC44" s="40"/>
      <c r="BD44" s="19">
        <f t="shared" si="9"/>
        <v>2475.6999999999998</v>
      </c>
      <c r="BE44" s="1"/>
      <c r="BF44" s="1"/>
      <c r="BG44" s="1"/>
      <c r="BH44" s="59"/>
      <c r="BI44" s="59"/>
      <c r="BJ44" s="59"/>
      <c r="BK44" s="59"/>
    </row>
    <row r="45" spans="1:63" s="2" customFormat="1" ht="17.100000000000001" customHeight="1">
      <c r="A45" s="6" t="s">
        <v>39</v>
      </c>
      <c r="B45" s="4">
        <v>1</v>
      </c>
      <c r="C45" s="4">
        <v>10</v>
      </c>
      <c r="D45" s="19">
        <v>4023</v>
      </c>
      <c r="E45" s="19">
        <v>4283.8999999999996</v>
      </c>
      <c r="F45" s="47">
        <f t="shared" si="1"/>
        <v>1.0648521004225702</v>
      </c>
      <c r="G45" s="4">
        <v>10</v>
      </c>
      <c r="H45" s="4">
        <v>352</v>
      </c>
      <c r="I45" s="4">
        <v>399</v>
      </c>
      <c r="J45" s="47">
        <f t="shared" si="2"/>
        <v>1.1335227272727273</v>
      </c>
      <c r="K45" s="4">
        <v>15</v>
      </c>
      <c r="L45" s="46">
        <v>11.6</v>
      </c>
      <c r="M45" s="46">
        <v>1.8</v>
      </c>
      <c r="N45" s="47">
        <f t="shared" si="11"/>
        <v>1.3</v>
      </c>
      <c r="O45" s="4">
        <v>15</v>
      </c>
      <c r="P45" s="19">
        <v>2638</v>
      </c>
      <c r="Q45" s="19">
        <v>2694</v>
      </c>
      <c r="R45" s="47">
        <f t="shared" si="12"/>
        <v>1.0212282031842306</v>
      </c>
      <c r="S45" s="4">
        <v>5</v>
      </c>
      <c r="T45" s="46">
        <v>54.5</v>
      </c>
      <c r="U45" s="46">
        <v>99.6</v>
      </c>
      <c r="V45" s="47">
        <f t="shared" si="13"/>
        <v>1.2627522935779816</v>
      </c>
      <c r="W45" s="4">
        <v>10</v>
      </c>
      <c r="X45" s="46">
        <v>15045.9</v>
      </c>
      <c r="Y45" s="46">
        <v>16905.400000000001</v>
      </c>
      <c r="Z45" s="47">
        <f t="shared" si="14"/>
        <v>1.1235884858998133</v>
      </c>
      <c r="AA45" s="4">
        <v>10</v>
      </c>
      <c r="AB45" s="46">
        <v>3591.3</v>
      </c>
      <c r="AC45" s="46">
        <v>4186.8999999999996</v>
      </c>
      <c r="AD45" s="47">
        <f t="shared" si="15"/>
        <v>1.1658452371007713</v>
      </c>
      <c r="AE45" s="4">
        <v>10</v>
      </c>
      <c r="AF45" s="4" t="s">
        <v>90</v>
      </c>
      <c r="AG45" s="4" t="s">
        <v>90</v>
      </c>
      <c r="AH45" s="4" t="s">
        <v>90</v>
      </c>
      <c r="AI45" s="4" t="s">
        <v>90</v>
      </c>
      <c r="AJ45" s="24">
        <f t="shared" si="16"/>
        <v>1.1503454481767461</v>
      </c>
      <c r="AK45" s="44">
        <v>52182</v>
      </c>
      <c r="AL45" s="19">
        <f t="shared" si="6"/>
        <v>60027.3</v>
      </c>
      <c r="AM45" s="19">
        <f t="shared" si="7"/>
        <v>7845.3000000000029</v>
      </c>
      <c r="AN45" s="19">
        <v>4743.8</v>
      </c>
      <c r="AO45" s="19">
        <v>4743.8</v>
      </c>
      <c r="AP45" s="19">
        <v>5973.4</v>
      </c>
      <c r="AQ45" s="19">
        <v>5987.2</v>
      </c>
      <c r="AR45" s="19">
        <v>5362</v>
      </c>
      <c r="AS45" s="19">
        <v>6113.1</v>
      </c>
      <c r="AT45" s="19">
        <v>3674.1999999999971</v>
      </c>
      <c r="AU45" s="19">
        <v>5228.1999999999971</v>
      </c>
      <c r="AV45" s="19">
        <v>1826.5</v>
      </c>
      <c r="AW45" s="19">
        <v>3466.8</v>
      </c>
      <c r="AX45" s="19">
        <v>4711.8999999999996</v>
      </c>
      <c r="AY45" s="19"/>
      <c r="AZ45" s="19">
        <f t="shared" si="8"/>
        <v>8196.4</v>
      </c>
      <c r="BA45" s="41"/>
      <c r="BB45" s="40"/>
      <c r="BC45" s="40"/>
      <c r="BD45" s="19">
        <f t="shared" si="9"/>
        <v>8196.4</v>
      </c>
      <c r="BE45" s="1"/>
      <c r="BF45" s="1"/>
      <c r="BG45" s="1"/>
      <c r="BH45" s="59"/>
      <c r="BI45" s="59"/>
      <c r="BJ45" s="59"/>
      <c r="BK45" s="59"/>
    </row>
    <row r="46" spans="1:63" s="2" customFormat="1" ht="17.100000000000001" customHeight="1">
      <c r="A46" s="6" t="s">
        <v>3</v>
      </c>
      <c r="B46" s="4">
        <v>1</v>
      </c>
      <c r="C46" s="4">
        <v>10</v>
      </c>
      <c r="D46" s="19">
        <v>6100</v>
      </c>
      <c r="E46" s="19">
        <v>6866.2</v>
      </c>
      <c r="F46" s="47">
        <f t="shared" si="1"/>
        <v>1.1256065573770491</v>
      </c>
      <c r="G46" s="4">
        <v>10</v>
      </c>
      <c r="H46" s="4">
        <v>352</v>
      </c>
      <c r="I46" s="4">
        <v>360</v>
      </c>
      <c r="J46" s="47">
        <f t="shared" si="2"/>
        <v>1.0227272727272727</v>
      </c>
      <c r="K46" s="4">
        <v>15</v>
      </c>
      <c r="L46" s="46">
        <v>3</v>
      </c>
      <c r="M46" s="46">
        <v>2.6</v>
      </c>
      <c r="N46" s="47">
        <f t="shared" si="11"/>
        <v>1.1538461538461537</v>
      </c>
      <c r="O46" s="4">
        <v>15</v>
      </c>
      <c r="P46" s="19">
        <v>4662</v>
      </c>
      <c r="Q46" s="19">
        <v>4687</v>
      </c>
      <c r="R46" s="47">
        <f t="shared" si="12"/>
        <v>1.0053625053625053</v>
      </c>
      <c r="S46" s="4">
        <v>5</v>
      </c>
      <c r="T46" s="46">
        <v>45.5</v>
      </c>
      <c r="U46" s="46">
        <v>51.1</v>
      </c>
      <c r="V46" s="47">
        <f t="shared" si="13"/>
        <v>1.1230769230769231</v>
      </c>
      <c r="W46" s="4">
        <v>10</v>
      </c>
      <c r="X46" s="46">
        <v>14068.6</v>
      </c>
      <c r="Y46" s="46">
        <v>13463.8</v>
      </c>
      <c r="Z46" s="47">
        <f t="shared" si="14"/>
        <v>0.95701064782565426</v>
      </c>
      <c r="AA46" s="4">
        <v>10</v>
      </c>
      <c r="AB46" s="46">
        <v>4710.2</v>
      </c>
      <c r="AC46" s="46">
        <v>4707.8999999999996</v>
      </c>
      <c r="AD46" s="47">
        <f t="shared" si="15"/>
        <v>0.99951169801706929</v>
      </c>
      <c r="AE46" s="4">
        <v>10</v>
      </c>
      <c r="AF46" s="4" t="s">
        <v>90</v>
      </c>
      <c r="AG46" s="4" t="s">
        <v>90</v>
      </c>
      <c r="AH46" s="4" t="s">
        <v>90</v>
      </c>
      <c r="AI46" s="4" t="s">
        <v>90</v>
      </c>
      <c r="AJ46" s="24">
        <f t="shared" si="16"/>
        <v>1.0556173198633045</v>
      </c>
      <c r="AK46" s="44">
        <v>48044</v>
      </c>
      <c r="AL46" s="19">
        <f t="shared" si="6"/>
        <v>50716.1</v>
      </c>
      <c r="AM46" s="19">
        <f t="shared" si="7"/>
        <v>2672.0999999999985</v>
      </c>
      <c r="AN46" s="19">
        <v>4367.6000000000004</v>
      </c>
      <c r="AO46" s="19">
        <v>4367.7</v>
      </c>
      <c r="AP46" s="19">
        <v>6182.2</v>
      </c>
      <c r="AQ46" s="19">
        <v>5819</v>
      </c>
      <c r="AR46" s="19">
        <v>5184.2</v>
      </c>
      <c r="AS46" s="19">
        <v>4845.3999999999996</v>
      </c>
      <c r="AT46" s="19">
        <v>4923.5999999999985</v>
      </c>
      <c r="AU46" s="19">
        <v>5098.5</v>
      </c>
      <c r="AV46" s="19">
        <v>5544.1</v>
      </c>
      <c r="AW46" s="19">
        <v>3591.5</v>
      </c>
      <c r="AX46" s="19">
        <v>1066.7</v>
      </c>
      <c r="AY46" s="19"/>
      <c r="AZ46" s="19">
        <f t="shared" si="8"/>
        <v>-274.39999999999998</v>
      </c>
      <c r="BA46" s="41"/>
      <c r="BB46" s="41"/>
      <c r="BC46" s="40"/>
      <c r="BD46" s="19">
        <f t="shared" si="9"/>
        <v>-274.39999999999998</v>
      </c>
      <c r="BE46" s="1"/>
      <c r="BF46" s="1"/>
      <c r="BG46" s="1"/>
      <c r="BH46" s="59"/>
      <c r="BI46" s="59"/>
      <c r="BJ46" s="59"/>
      <c r="BK46" s="59"/>
    </row>
    <row r="47" spans="1:63" s="2" customFormat="1" ht="17.100000000000001" customHeight="1">
      <c r="A47" s="6" t="s">
        <v>40</v>
      </c>
      <c r="B47" s="4">
        <v>1</v>
      </c>
      <c r="C47" s="4">
        <v>10</v>
      </c>
      <c r="D47" s="19">
        <v>7574</v>
      </c>
      <c r="E47" s="19">
        <v>7939.1</v>
      </c>
      <c r="F47" s="47">
        <f t="shared" si="1"/>
        <v>1.0482043834169528</v>
      </c>
      <c r="G47" s="4">
        <v>10</v>
      </c>
      <c r="H47" s="4">
        <v>469</v>
      </c>
      <c r="I47" s="4">
        <v>571</v>
      </c>
      <c r="J47" s="47">
        <f t="shared" si="2"/>
        <v>1.2017484008528785</v>
      </c>
      <c r="K47" s="4">
        <v>15</v>
      </c>
      <c r="L47" s="46">
        <v>4.2</v>
      </c>
      <c r="M47" s="46">
        <v>4</v>
      </c>
      <c r="N47" s="47">
        <f>IF(O47=0,0,IF(M47=0,1.3,IF(M47&lt;0,0,IF(L47/M47&gt;1.2,IF((L47/M47-1.2)*0.1+1.2&gt;1.3,1.3,(L47/M47-1.2)*0.1+1.2),L47/M47))))</f>
        <v>1.05</v>
      </c>
      <c r="O47" s="4">
        <v>15</v>
      </c>
      <c r="P47" s="19">
        <v>10255</v>
      </c>
      <c r="Q47" s="19">
        <v>11307</v>
      </c>
      <c r="R47" s="47">
        <f t="shared" si="12"/>
        <v>1.1025841053144807</v>
      </c>
      <c r="S47" s="4">
        <v>5</v>
      </c>
      <c r="T47" s="46">
        <v>52.4</v>
      </c>
      <c r="U47" s="46">
        <v>80</v>
      </c>
      <c r="V47" s="47">
        <f>IF(W47=0,0,IF(T47=0,1,IF(U47&lt;0,0,IF(U47/T47&gt;1.2,IF((U47/T47-1.2)*0.1+1.2&gt;1.3,1.3,(U47/T47-1.2)*0.1+1.2),U47/T47))))</f>
        <v>1.2326717557251907</v>
      </c>
      <c r="W47" s="4">
        <v>10</v>
      </c>
      <c r="X47" s="46">
        <v>9097.6</v>
      </c>
      <c r="Y47" s="46">
        <v>11999.5</v>
      </c>
      <c r="Z47" s="47">
        <f t="shared" si="14"/>
        <v>1.2118974234963067</v>
      </c>
      <c r="AA47" s="4">
        <v>10</v>
      </c>
      <c r="AB47" s="46">
        <v>2853.9</v>
      </c>
      <c r="AC47" s="46">
        <v>2949.1</v>
      </c>
      <c r="AD47" s="47">
        <f t="shared" si="15"/>
        <v>1.0333578611724306</v>
      </c>
      <c r="AE47" s="4">
        <v>10</v>
      </c>
      <c r="AF47" s="4" t="s">
        <v>90</v>
      </c>
      <c r="AG47" s="4" t="s">
        <v>90</v>
      </c>
      <c r="AH47" s="4" t="s">
        <v>90</v>
      </c>
      <c r="AI47" s="4" t="s">
        <v>90</v>
      </c>
      <c r="AJ47" s="24">
        <f>(B47*C47+F47*G47+J47*K47+N47*O47+R47*S47+V47*W47+Z47*AA47+AD47*AE47)/(C47+G47+K47+O47+S47+W47+AA47+AE47)</f>
        <v>1.112358362087934</v>
      </c>
      <c r="AK47" s="44">
        <v>66482</v>
      </c>
      <c r="AL47" s="19">
        <f t="shared" si="6"/>
        <v>73951.8</v>
      </c>
      <c r="AM47" s="19">
        <f>AL47-AK47</f>
        <v>7469.8000000000029</v>
      </c>
      <c r="AN47" s="19">
        <v>6043.8</v>
      </c>
      <c r="AO47" s="19">
        <v>6043.8</v>
      </c>
      <c r="AP47" s="19">
        <v>7767.2</v>
      </c>
      <c r="AQ47" s="19">
        <v>7804.3</v>
      </c>
      <c r="AR47" s="19">
        <v>6914.7</v>
      </c>
      <c r="AS47" s="19">
        <v>7928.9</v>
      </c>
      <c r="AT47" s="19">
        <v>6770</v>
      </c>
      <c r="AU47" s="19">
        <v>7038.9000000000015</v>
      </c>
      <c r="AV47" s="19">
        <v>0</v>
      </c>
      <c r="AW47" s="19">
        <v>5590.8</v>
      </c>
      <c r="AX47" s="19">
        <v>4923.7000000000007</v>
      </c>
      <c r="AY47" s="19"/>
      <c r="AZ47" s="19">
        <f t="shared" si="8"/>
        <v>7125.7</v>
      </c>
      <c r="BA47" s="41"/>
      <c r="BB47" s="41"/>
      <c r="BC47" s="40"/>
      <c r="BD47" s="19">
        <f t="shared" si="9"/>
        <v>7125.7</v>
      </c>
      <c r="BE47" s="1"/>
      <c r="BF47" s="1"/>
      <c r="BG47" s="1"/>
      <c r="BH47" s="59"/>
      <c r="BI47" s="59"/>
      <c r="BJ47" s="59"/>
      <c r="BK47" s="59"/>
    </row>
    <row r="48" spans="1:63" s="22" customFormat="1" ht="17.100000000000001" customHeight="1">
      <c r="A48" s="21" t="s">
        <v>46</v>
      </c>
      <c r="B48" s="21"/>
      <c r="C48" s="21"/>
      <c r="D48" s="23">
        <f>D9+D20</f>
        <v>1872470</v>
      </c>
      <c r="E48" s="23">
        <f>E9+E20</f>
        <v>1912397.6</v>
      </c>
      <c r="F48" s="49">
        <f>IF(E48/D48&gt;1.2,IF((E48/D48-1.2)*0.1+1.2&gt;1.3,1.3,(E48/D48-1.2)*0.1+1.2),E48/D48)</f>
        <v>1.0213234924992123</v>
      </c>
      <c r="G48" s="21"/>
      <c r="H48" s="23">
        <f>H9+H20</f>
        <v>31181</v>
      </c>
      <c r="I48" s="23">
        <f>I9+I20</f>
        <v>35309</v>
      </c>
      <c r="J48" s="49">
        <f>IF(I48/H48&gt;1.2,IF((I48/H48-1.2)*0.1+1.2&gt;1.3,1.3,(I48/H48-1.2)*0.1+1.2),I48/H48)</f>
        <v>1.1323883133959782</v>
      </c>
      <c r="K48" s="21"/>
      <c r="L48" s="23">
        <f>L9+L20</f>
        <v>3893.2</v>
      </c>
      <c r="M48" s="23">
        <f>M9+M20</f>
        <v>2215.3999999999996</v>
      </c>
      <c r="N48" s="49">
        <f>IF(L48/M48&gt;1.2,IF((L48/M48-1.2)*0.1+1.2&gt;1.3,1.3,(L48/M48-1.2)*0.1+1.2),L48/M48)</f>
        <v>1.2557335018506817</v>
      </c>
      <c r="O48" s="21"/>
      <c r="P48" s="23">
        <f>P9+P20</f>
        <v>1324268</v>
      </c>
      <c r="Q48" s="23">
        <f>Q9+Q20</f>
        <v>1400900</v>
      </c>
      <c r="R48" s="49">
        <f>IF(Q48/P48&gt;1.2,IF((Q48/P48-1.2)*0.1+1.2&gt;1.3,1.3,(Q48/P48-1.2)*0.1+1.2),Q48/P48)</f>
        <v>1.0578674407295201</v>
      </c>
      <c r="S48" s="21"/>
      <c r="T48" s="23">
        <f>T20</f>
        <v>1934.9</v>
      </c>
      <c r="U48" s="23">
        <f>U20</f>
        <v>2923.5</v>
      </c>
      <c r="V48" s="49">
        <f>IF(U48/T48&gt;1.2,IF((U48/T48-1.2)*0.1+1.2&gt;1.3,1.3,(U48/T48-1.2)*0.1+1.2),U48/T48)</f>
        <v>1.2310930797457234</v>
      </c>
      <c r="W48" s="21"/>
      <c r="X48" s="23">
        <f>X20</f>
        <v>441870.4</v>
      </c>
      <c r="Y48" s="23">
        <f>Y20</f>
        <v>451790.8</v>
      </c>
      <c r="Z48" s="49">
        <f>IF(Y48/X48&gt;1.2,IF((Y48/X48-1.2)*0.1+1.2&gt;1.3,1.3,(Y48/X48-1.2)*0.1+1.2),Y48/X48)</f>
        <v>1.022450926787583</v>
      </c>
      <c r="AA48" s="21"/>
      <c r="AB48" s="23">
        <f>AB20</f>
        <v>152261.49999999997</v>
      </c>
      <c r="AC48" s="23">
        <f>AC20</f>
        <v>159010.59999999995</v>
      </c>
      <c r="AD48" s="49">
        <f>IF(AC48/AB48&gt;1.2,IF((AC48/AB48-1.2)*0.1+1.2&gt;1.3,1.3,(AC48/AB48-1.2)*0.1+1.2),AC48/AB48)</f>
        <v>1.0443257159557733</v>
      </c>
      <c r="AE48" s="21"/>
      <c r="AF48" s="21"/>
      <c r="AG48" s="21"/>
      <c r="AH48" s="21"/>
      <c r="AI48" s="21"/>
      <c r="AJ48" s="21"/>
      <c r="AK48" s="45">
        <f>AK9+AK20</f>
        <v>3903147</v>
      </c>
      <c r="AL48" s="23">
        <f>AL9+AL20</f>
        <v>4218823.8999999994</v>
      </c>
      <c r="AM48" s="23">
        <f>AM9+AM20</f>
        <v>315676.89999999991</v>
      </c>
      <c r="AN48" s="23">
        <f t="shared" ref="AN48:AY48" si="17">AN9+AN20</f>
        <v>311334.8</v>
      </c>
      <c r="AO48" s="23">
        <f t="shared" si="17"/>
        <v>311335.5</v>
      </c>
      <c r="AP48" s="23">
        <f t="shared" si="17"/>
        <v>310625.90000000002</v>
      </c>
      <c r="AQ48" s="23">
        <f t="shared" si="17"/>
        <v>328190.09999999998</v>
      </c>
      <c r="AR48" s="23">
        <f t="shared" si="17"/>
        <v>481590.29999999993</v>
      </c>
      <c r="AS48" s="23">
        <f t="shared" si="17"/>
        <v>385345.30000000005</v>
      </c>
      <c r="AT48" s="23">
        <f t="shared" si="17"/>
        <v>404353.89999999991</v>
      </c>
      <c r="AU48" s="23">
        <f t="shared" si="17"/>
        <v>347903.90000000014</v>
      </c>
      <c r="AV48" s="23">
        <f t="shared" si="17"/>
        <v>371646.4</v>
      </c>
      <c r="AW48" s="23">
        <f t="shared" si="17"/>
        <v>519651.19999999995</v>
      </c>
      <c r="AX48" s="23">
        <f t="shared" si="17"/>
        <v>189833.59999999998</v>
      </c>
      <c r="AY48" s="23">
        <f t="shared" si="17"/>
        <v>65402.3</v>
      </c>
      <c r="AZ48" s="23">
        <f>AZ9+AZ20</f>
        <v>191610.69999999998</v>
      </c>
      <c r="BA48" s="36">
        <f>COUNTIF(BA10:BA47,"+")</f>
        <v>1</v>
      </c>
      <c r="BB48" s="36">
        <f>COUNTIF(BB10:BB47,"+")</f>
        <v>0</v>
      </c>
      <c r="BC48" s="36">
        <f>COUNTIF(BC10:BC47,"+")</f>
        <v>0</v>
      </c>
      <c r="BD48" s="23">
        <f>BD9+BD20</f>
        <v>189922.69999999998</v>
      </c>
      <c r="BE48" s="1"/>
      <c r="BF48" s="1"/>
      <c r="BG48" s="1"/>
      <c r="BH48" s="59"/>
    </row>
    <row r="49" spans="2:56" ht="11.25" customHeight="1"/>
    <row r="50" spans="2:56" ht="17.25" customHeight="1">
      <c r="B50" s="38" t="s">
        <v>53</v>
      </c>
      <c r="C50" s="37"/>
      <c r="D50" s="77" t="s">
        <v>55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42"/>
      <c r="AM50" s="5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</row>
    <row r="51" spans="2:56" ht="17.25" customHeight="1">
      <c r="C51" s="39" t="s">
        <v>54</v>
      </c>
      <c r="D51" s="77" t="s">
        <v>58</v>
      </c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</row>
    <row r="53" spans="2:56" ht="15" customHeight="1"/>
    <row r="54" spans="2:56">
      <c r="BD54" s="61"/>
    </row>
    <row r="56" spans="2:56">
      <c r="BD56" s="61"/>
    </row>
  </sheetData>
  <mergeCells count="36">
    <mergeCell ref="BB6:BB7"/>
    <mergeCell ref="BC6:BC7"/>
    <mergeCell ref="AY3:AY7"/>
    <mergeCell ref="AR6:AR7"/>
    <mergeCell ref="AS6:AS7"/>
    <mergeCell ref="AT6:AT7"/>
    <mergeCell ref="AX6:AX7"/>
    <mergeCell ref="AW6:AW7"/>
    <mergeCell ref="AU6:AU7"/>
    <mergeCell ref="AV6:AV7"/>
    <mergeCell ref="BA6:BA7"/>
    <mergeCell ref="BA3:BC5"/>
    <mergeCell ref="A3:A7"/>
    <mergeCell ref="AK3:AK7"/>
    <mergeCell ref="AM3:AM7"/>
    <mergeCell ref="AL3:AL7"/>
    <mergeCell ref="AJ3:AJ7"/>
    <mergeCell ref="B3:C6"/>
    <mergeCell ref="AB3:AE6"/>
    <mergeCell ref="AF3:AI6"/>
    <mergeCell ref="BD3:BD7"/>
    <mergeCell ref="B1:M1"/>
    <mergeCell ref="D51:AK51"/>
    <mergeCell ref="AN6:AN7"/>
    <mergeCell ref="AO6:AO7"/>
    <mergeCell ref="D3:G6"/>
    <mergeCell ref="H3:K6"/>
    <mergeCell ref="L3:O6"/>
    <mergeCell ref="D50:AK50"/>
    <mergeCell ref="P3:S6"/>
    <mergeCell ref="T3:W6"/>
    <mergeCell ref="X3:AA6"/>
    <mergeCell ref="AN3:AX5"/>
    <mergeCell ref="AZ3:AZ7"/>
    <mergeCell ref="AP6:AP7"/>
    <mergeCell ref="AQ6:AQ7"/>
  </mergeCells>
  <phoneticPr fontId="0" type="noConversion"/>
  <printOptions horizontalCentered="1"/>
  <pageMargins left="0.15748031496062992" right="0.15748031496062992" top="0.35433070866141736" bottom="0.15748031496062992" header="0.15748031496062992" footer="0.15748031496062992"/>
  <pageSetup paperSize="8" scale="55" fitToHeight="0" pageOrder="overThenDown" orientation="landscape" r:id="rId1"/>
  <headerFooter differentFirst="1" alignWithMargins="0">
    <oddHeader>&amp;C&amp;P</oddHeader>
    <oddFooter>&amp;R&amp;P</oddFooter>
  </headerFooter>
  <colBreaks count="3" manualBreakCount="3">
    <brk id="19" max="50" man="1"/>
    <brk id="35" max="50" man="1"/>
    <brk id="50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B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AA1"/>
    </sheetView>
  </sheetViews>
  <sheetFormatPr defaultRowHeight="12.75"/>
  <cols>
    <col min="1" max="1" width="25" style="11" customWidth="1"/>
    <col min="2" max="2" width="11.7109375" style="11" customWidth="1"/>
    <col min="3" max="3" width="13.7109375" style="11" customWidth="1"/>
    <col min="4" max="4" width="11.7109375" style="11" customWidth="1"/>
    <col min="5" max="10" width="15.28515625" style="11" customWidth="1"/>
    <col min="11" max="11" width="18.42578125" style="11" customWidth="1"/>
    <col min="12" max="13" width="15.28515625" style="11" customWidth="1"/>
    <col min="14" max="14" width="18.42578125" style="11" customWidth="1"/>
    <col min="15" max="16" width="15.85546875" style="11" customWidth="1"/>
    <col min="17" max="17" width="18.42578125" style="11" customWidth="1"/>
    <col min="18" max="19" width="15.85546875" style="11" customWidth="1"/>
    <col min="20" max="20" width="18.42578125" style="11" customWidth="1"/>
    <col min="21" max="22" width="15.85546875" style="11" customWidth="1"/>
    <col min="23" max="23" width="18.42578125" style="11" customWidth="1"/>
    <col min="24" max="25" width="15.85546875" style="11" customWidth="1"/>
    <col min="26" max="26" width="18.42578125" style="11" customWidth="1"/>
    <col min="27" max="27" width="12.140625" style="11" customWidth="1"/>
    <col min="28" max="28" width="63.7109375" style="11" customWidth="1"/>
    <col min="29" max="16384" width="9.140625" style="11"/>
  </cols>
  <sheetData>
    <row r="1" spans="1:27" ht="20.25" customHeight="1">
      <c r="A1" s="87" t="s">
        <v>105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</row>
    <row r="2" spans="1:27" ht="15.6" customHeight="1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3" t="s">
        <v>48</v>
      </c>
    </row>
    <row r="3" spans="1:27" ht="119.25" customHeight="1">
      <c r="A3" s="88" t="s">
        <v>15</v>
      </c>
      <c r="B3" s="89" t="s">
        <v>41</v>
      </c>
      <c r="C3" s="91" t="s">
        <v>57</v>
      </c>
      <c r="D3" s="91"/>
      <c r="E3" s="91"/>
      <c r="F3" s="92" t="s">
        <v>68</v>
      </c>
      <c r="G3" s="93"/>
      <c r="H3" s="93"/>
      <c r="I3" s="92" t="s">
        <v>69</v>
      </c>
      <c r="J3" s="93"/>
      <c r="K3" s="93"/>
      <c r="L3" s="92" t="s">
        <v>70</v>
      </c>
      <c r="M3" s="93"/>
      <c r="N3" s="94"/>
      <c r="O3" s="84" t="s">
        <v>106</v>
      </c>
      <c r="P3" s="85"/>
      <c r="Q3" s="86"/>
      <c r="R3" s="84" t="s">
        <v>107</v>
      </c>
      <c r="S3" s="85"/>
      <c r="T3" s="86"/>
      <c r="U3" s="84" t="s">
        <v>108</v>
      </c>
      <c r="V3" s="85"/>
      <c r="W3" s="86"/>
      <c r="X3" s="84" t="s">
        <v>109</v>
      </c>
      <c r="Y3" s="85"/>
      <c r="Z3" s="86"/>
      <c r="AA3" s="90" t="s">
        <v>44</v>
      </c>
    </row>
    <row r="4" spans="1:27" ht="32.1" customHeight="1">
      <c r="A4" s="88"/>
      <c r="B4" s="89"/>
      <c r="C4" s="12" t="s">
        <v>42</v>
      </c>
      <c r="D4" s="12" t="s">
        <v>43</v>
      </c>
      <c r="E4" s="64" t="s">
        <v>110</v>
      </c>
      <c r="F4" s="12" t="s">
        <v>42</v>
      </c>
      <c r="G4" s="12" t="s">
        <v>43</v>
      </c>
      <c r="H4" s="50" t="s">
        <v>111</v>
      </c>
      <c r="I4" s="12" t="s">
        <v>42</v>
      </c>
      <c r="J4" s="12" t="s">
        <v>43</v>
      </c>
      <c r="K4" s="50" t="s">
        <v>112</v>
      </c>
      <c r="L4" s="12" t="s">
        <v>42</v>
      </c>
      <c r="M4" s="12" t="s">
        <v>43</v>
      </c>
      <c r="N4" s="50" t="s">
        <v>113</v>
      </c>
      <c r="O4" s="12" t="s">
        <v>42</v>
      </c>
      <c r="P4" s="12" t="s">
        <v>43</v>
      </c>
      <c r="Q4" s="50" t="s">
        <v>114</v>
      </c>
      <c r="R4" s="12" t="s">
        <v>42</v>
      </c>
      <c r="S4" s="12" t="s">
        <v>43</v>
      </c>
      <c r="T4" s="50" t="s">
        <v>115</v>
      </c>
      <c r="U4" s="12" t="s">
        <v>42</v>
      </c>
      <c r="V4" s="12" t="s">
        <v>43</v>
      </c>
      <c r="W4" s="50" t="s">
        <v>116</v>
      </c>
      <c r="X4" s="12" t="s">
        <v>42</v>
      </c>
      <c r="Y4" s="12" t="s">
        <v>43</v>
      </c>
      <c r="Z4" s="50" t="s">
        <v>117</v>
      </c>
      <c r="AA4" s="90"/>
    </row>
    <row r="5" spans="1:27">
      <c r="A5" s="13">
        <v>1</v>
      </c>
      <c r="B5" s="25">
        <v>2</v>
      </c>
      <c r="C5" s="13">
        <v>3</v>
      </c>
      <c r="D5" s="25">
        <v>4</v>
      </c>
      <c r="E5" s="13">
        <v>5</v>
      </c>
      <c r="F5" s="25">
        <v>6</v>
      </c>
      <c r="G5" s="13">
        <v>7</v>
      </c>
      <c r="H5" s="25">
        <v>8</v>
      </c>
      <c r="I5" s="13">
        <v>9</v>
      </c>
      <c r="J5" s="25">
        <v>10</v>
      </c>
      <c r="K5" s="13">
        <v>11</v>
      </c>
      <c r="L5" s="25">
        <v>12</v>
      </c>
      <c r="M5" s="13">
        <v>13</v>
      </c>
      <c r="N5" s="25">
        <v>14</v>
      </c>
      <c r="O5" s="13">
        <v>15</v>
      </c>
      <c r="P5" s="25">
        <v>16</v>
      </c>
      <c r="Q5" s="13">
        <v>17</v>
      </c>
      <c r="R5" s="25">
        <v>18</v>
      </c>
      <c r="S5" s="13">
        <v>19</v>
      </c>
      <c r="T5" s="25">
        <v>20</v>
      </c>
      <c r="U5" s="13">
        <v>21</v>
      </c>
      <c r="V5" s="25">
        <v>22</v>
      </c>
      <c r="W5" s="13">
        <v>23</v>
      </c>
      <c r="X5" s="25">
        <v>24</v>
      </c>
      <c r="Y5" s="13">
        <v>25</v>
      </c>
      <c r="Z5" s="25">
        <v>26</v>
      </c>
      <c r="AA5" s="13">
        <v>27</v>
      </c>
    </row>
    <row r="6" spans="1:27" ht="15" customHeight="1">
      <c r="A6" s="14" t="s">
        <v>4</v>
      </c>
      <c r="B6" s="28">
        <f>SUM(B7:B16)</f>
        <v>182595.79999999996</v>
      </c>
      <c r="C6" s="28"/>
      <c r="D6" s="28"/>
      <c r="E6" s="28">
        <f>SUM(E7:E16)</f>
        <v>0</v>
      </c>
      <c r="F6" s="28"/>
      <c r="G6" s="28"/>
      <c r="H6" s="28">
        <f>SUM(H7:H16)</f>
        <v>6403.8139099289911</v>
      </c>
      <c r="I6" s="28"/>
      <c r="J6" s="28"/>
      <c r="K6" s="28">
        <f>SUM(K7:K16)</f>
        <v>95083.073514209827</v>
      </c>
      <c r="L6" s="28"/>
      <c r="M6" s="28"/>
      <c r="N6" s="28">
        <f>SUM(N7:N16)</f>
        <v>97652.274000865436</v>
      </c>
      <c r="O6" s="28"/>
      <c r="P6" s="28"/>
      <c r="Q6" s="28">
        <f>SUM(Q7:Q16)</f>
        <v>-16543.361425004296</v>
      </c>
      <c r="R6" s="28"/>
      <c r="S6" s="28"/>
      <c r="T6" s="28"/>
      <c r="U6" s="28"/>
      <c r="V6" s="28"/>
      <c r="W6" s="28"/>
      <c r="X6" s="28"/>
      <c r="Y6" s="28"/>
      <c r="Z6" s="28"/>
      <c r="AA6" s="28"/>
    </row>
    <row r="7" spans="1:27" ht="15" customHeight="1">
      <c r="A7" s="15" t="s">
        <v>5</v>
      </c>
      <c r="B7" s="29">
        <f ca="1">'Расчет дотаций'!AM10</f>
        <v>31378.400000000023</v>
      </c>
      <c r="C7" s="33">
        <f ca="1">'Расчет дотаций'!B10-1</f>
        <v>0</v>
      </c>
      <c r="D7" s="33">
        <f ca="1">C7*'Расчет дотаций'!C10</f>
        <v>0</v>
      </c>
      <c r="E7" s="32">
        <f ca="1">$B7*D7/$AA7</f>
        <v>0</v>
      </c>
      <c r="F7" s="33">
        <f ca="1">'Расчет дотаций'!F10-1</f>
        <v>6.4324605676389091E-3</v>
      </c>
      <c r="G7" s="33">
        <f ca="1">F7*'Расчет дотаций'!G10</f>
        <v>9.6486908514583636E-2</v>
      </c>
      <c r="H7" s="32">
        <f ca="1">$B7*G7/$AA7</f>
        <v>780.51395946551406</v>
      </c>
      <c r="I7" s="33">
        <f ca="1">'Расчет дотаций'!J10-1</f>
        <v>0.19390962671905698</v>
      </c>
      <c r="J7" s="33">
        <f ca="1">I7*'Расчет дотаций'!K10</f>
        <v>3.8781925343811396</v>
      </c>
      <c r="K7" s="32">
        <f ca="1">$B7*J7/$AA7</f>
        <v>31371.959752673629</v>
      </c>
      <c r="L7" s="33">
        <f ca="1">'Расчет дотаций'!N10-1</f>
        <v>0.21315921647413361</v>
      </c>
      <c r="M7" s="33">
        <f ca="1">L7*'Расчет дотаций'!O10</f>
        <v>3.1973882471120039</v>
      </c>
      <c r="N7" s="32">
        <f ca="1">$B7*M7/$AA7</f>
        <v>25864.71262393787</v>
      </c>
      <c r="O7" s="33">
        <f ca="1">'Расчет дотаций'!R10-1</f>
        <v>-0.21953860094176114</v>
      </c>
      <c r="P7" s="33">
        <f ca="1">O7*'Расчет дотаций'!S10</f>
        <v>-3.293079014126417</v>
      </c>
      <c r="Q7" s="32">
        <f ca="1">$B7*P7/$AA7</f>
        <v>-26638.786336076992</v>
      </c>
      <c r="R7" s="4" t="s">
        <v>90</v>
      </c>
      <c r="S7" s="4" t="s">
        <v>90</v>
      </c>
      <c r="T7" s="4" t="s">
        <v>90</v>
      </c>
      <c r="U7" s="4" t="s">
        <v>90</v>
      </c>
      <c r="V7" s="4" t="s">
        <v>90</v>
      </c>
      <c r="W7" s="4" t="s">
        <v>90</v>
      </c>
      <c r="X7" s="4" t="s">
        <v>90</v>
      </c>
      <c r="Y7" s="4" t="s">
        <v>90</v>
      </c>
      <c r="Z7" s="4" t="s">
        <v>90</v>
      </c>
      <c r="AA7" s="31">
        <f>D7+G7+J7+M7+P7</f>
        <v>3.8789886758813106</v>
      </c>
    </row>
    <row r="8" spans="1:27" ht="15" customHeight="1">
      <c r="A8" s="15" t="s">
        <v>6</v>
      </c>
      <c r="B8" s="29">
        <f ca="1">'Расчет дотаций'!AM11</f>
        <v>100293.19999999995</v>
      </c>
      <c r="C8" s="33">
        <f ca="1">'Расчет дотаций'!B11-1</f>
        <v>0</v>
      </c>
      <c r="D8" s="33">
        <f ca="1">C8*'Расчет дотаций'!C11</f>
        <v>0</v>
      </c>
      <c r="E8" s="32">
        <f t="shared" ref="E8:E16" si="0">$B8*D8/$AA8</f>
        <v>0</v>
      </c>
      <c r="F8" s="33">
        <f ca="1">'Расчет дотаций'!F11-1</f>
        <v>2.0823585620613594E-2</v>
      </c>
      <c r="G8" s="33">
        <f ca="1">F8*'Расчет дотаций'!G11</f>
        <v>0.31235378430920391</v>
      </c>
      <c r="H8" s="32">
        <f t="shared" ref="H8:H44" si="1">$B8*G8/$AA8</f>
        <v>3276.9193794349999</v>
      </c>
      <c r="I8" s="33">
        <f ca="1">'Расчет дотаций'!J11-1</f>
        <v>0.23717092337917478</v>
      </c>
      <c r="J8" s="33">
        <f ca="1">I8*'Расчет дотаций'!K11</f>
        <v>4.7434184675834956</v>
      </c>
      <c r="K8" s="32">
        <f t="shared" ref="K8:K44" si="2">$B8*J8/$AA8</f>
        <v>49763.443511883874</v>
      </c>
      <c r="L8" s="33">
        <f ca="1">'Расчет дотаций'!N11-1</f>
        <v>0.30000000000000004</v>
      </c>
      <c r="M8" s="33">
        <f ca="1">L8*'Расчет дотаций'!O11</f>
        <v>4.5000000000000009</v>
      </c>
      <c r="N8" s="32">
        <f t="shared" ref="N8:N44" si="3">$B8*M8/$AA8</f>
        <v>47209.728033453473</v>
      </c>
      <c r="O8" s="33">
        <f ca="1">'Расчет дотаций'!R11-1</f>
        <v>2.7394189941354341E-4</v>
      </c>
      <c r="P8" s="33">
        <f ca="1">O8*'Расчет дотаций'!S11</f>
        <v>4.1091284912031512E-3</v>
      </c>
      <c r="Q8" s="32">
        <f t="shared" ref="Q8:Q16" si="4">$B8*P8/$AA8</f>
        <v>43.109075227603491</v>
      </c>
      <c r="R8" s="4" t="s">
        <v>90</v>
      </c>
      <c r="S8" s="4" t="s">
        <v>90</v>
      </c>
      <c r="T8" s="4" t="s">
        <v>90</v>
      </c>
      <c r="U8" s="4" t="s">
        <v>90</v>
      </c>
      <c r="V8" s="4" t="s">
        <v>90</v>
      </c>
      <c r="W8" s="4" t="s">
        <v>90</v>
      </c>
      <c r="X8" s="4" t="s">
        <v>90</v>
      </c>
      <c r="Y8" s="4" t="s">
        <v>90</v>
      </c>
      <c r="Z8" s="4" t="s">
        <v>90</v>
      </c>
      <c r="AA8" s="31">
        <f t="shared" ref="AA8:AA15" si="5">D8+G8+J8+M8+P8</f>
        <v>9.5598813803839047</v>
      </c>
    </row>
    <row r="9" spans="1:27" ht="15" customHeight="1">
      <c r="A9" s="15" t="s">
        <v>7</v>
      </c>
      <c r="B9" s="29">
        <f ca="1">'Расчет дотаций'!AM12</f>
        <v>13936.399999999994</v>
      </c>
      <c r="C9" s="33">
        <f ca="1">'Расчет дотаций'!B12-1</f>
        <v>0</v>
      </c>
      <c r="D9" s="33">
        <f ca="1">C9*'Расчет дотаций'!C12</f>
        <v>0</v>
      </c>
      <c r="E9" s="32">
        <f t="shared" si="0"/>
        <v>0</v>
      </c>
      <c r="F9" s="33">
        <f ca="1">'Расчет дотаций'!F12-1</f>
        <v>-4.2039707565051376E-3</v>
      </c>
      <c r="G9" s="33">
        <f ca="1">F9*'Расчет дотаций'!G12</f>
        <v>-6.3059561347577064E-2</v>
      </c>
      <c r="H9" s="32">
        <f t="shared" si="1"/>
        <v>-141.50959159173394</v>
      </c>
      <c r="I9" s="33">
        <f ca="1">'Расчет дотаций'!J12-1</f>
        <v>7.8585461689587355E-2</v>
      </c>
      <c r="J9" s="33">
        <f ca="1">I9*'Расчет дотаций'!K12</f>
        <v>1.5717092337917471</v>
      </c>
      <c r="K9" s="32">
        <f t="shared" si="2"/>
        <v>3527.0136204867995</v>
      </c>
      <c r="L9" s="33">
        <f ca="1">'Расчет дотаций'!N12-1</f>
        <v>0.30000000000000004</v>
      </c>
      <c r="M9" s="33">
        <f ca="1">L9*'Расчет дотаций'!O12</f>
        <v>4.5000000000000009</v>
      </c>
      <c r="N9" s="32">
        <f t="shared" si="3"/>
        <v>10098.280872156278</v>
      </c>
      <c r="O9" s="33">
        <f ca="1">'Расчет дотаций'!R12-1</f>
        <v>1.3446301544155936E-2</v>
      </c>
      <c r="P9" s="33">
        <f ca="1">O9*'Расчет дотаций'!S12</f>
        <v>0.20169452316233905</v>
      </c>
      <c r="Q9" s="32">
        <f t="shared" si="4"/>
        <v>452.615098948651</v>
      </c>
      <c r="R9" s="4" t="s">
        <v>90</v>
      </c>
      <c r="S9" s="4" t="s">
        <v>90</v>
      </c>
      <c r="T9" s="4" t="s">
        <v>90</v>
      </c>
      <c r="U9" s="4" t="s">
        <v>90</v>
      </c>
      <c r="V9" s="4" t="s">
        <v>90</v>
      </c>
      <c r="W9" s="4" t="s">
        <v>90</v>
      </c>
      <c r="X9" s="4" t="s">
        <v>90</v>
      </c>
      <c r="Y9" s="4" t="s">
        <v>90</v>
      </c>
      <c r="Z9" s="4" t="s">
        <v>90</v>
      </c>
      <c r="AA9" s="31">
        <f t="shared" si="5"/>
        <v>6.2103441956065097</v>
      </c>
    </row>
    <row r="10" spans="1:27" ht="15" customHeight="1">
      <c r="A10" s="15" t="s">
        <v>8</v>
      </c>
      <c r="B10" s="29">
        <f ca="1">'Расчет дотаций'!AM13</f>
        <v>4931.5</v>
      </c>
      <c r="C10" s="33">
        <f ca="1">'Расчет дотаций'!B13-1</f>
        <v>0</v>
      </c>
      <c r="D10" s="33">
        <f ca="1">C10*'Расчет дотаций'!C13</f>
        <v>0</v>
      </c>
      <c r="E10" s="32">
        <f t="shared" si="0"/>
        <v>0</v>
      </c>
      <c r="F10" s="33">
        <f ca="1">'Расчет дотаций'!F13-1</f>
        <v>-1.146674051801444E-2</v>
      </c>
      <c r="G10" s="33">
        <f ca="1">F10*'Расчет дотаций'!G13</f>
        <v>-0.1720011077702166</v>
      </c>
      <c r="H10" s="32">
        <f t="shared" si="1"/>
        <v>-164.12406412200599</v>
      </c>
      <c r="I10" s="33">
        <f ca="1">'Расчет дотаций'!J13-1</f>
        <v>8.3824492468893341E-2</v>
      </c>
      <c r="J10" s="33">
        <f ca="1">I10*'Расчет дотаций'!K13</f>
        <v>1.6764898493778668</v>
      </c>
      <c r="K10" s="32">
        <f t="shared" si="2"/>
        <v>1599.71253154237</v>
      </c>
      <c r="L10" s="33">
        <f ca="1">'Расчет дотаций'!N13-1</f>
        <v>8.7390761548065132E-3</v>
      </c>
      <c r="M10" s="33">
        <f ca="1">L10*'Расчет дотаций'!O13</f>
        <v>0.1310861423220977</v>
      </c>
      <c r="N10" s="32">
        <f t="shared" si="3"/>
        <v>125.0828596797198</v>
      </c>
      <c r="O10" s="33">
        <f ca="1">'Расчет дотаций'!R13-1</f>
        <v>0.23550731533246094</v>
      </c>
      <c r="P10" s="33">
        <f ca="1">O10*'Расчет дотаций'!S13</f>
        <v>3.5326097299869144</v>
      </c>
      <c r="Q10" s="32">
        <f t="shared" si="4"/>
        <v>3370.8286728999155</v>
      </c>
      <c r="R10" s="4" t="s">
        <v>90</v>
      </c>
      <c r="S10" s="4" t="s">
        <v>90</v>
      </c>
      <c r="T10" s="4" t="s">
        <v>90</v>
      </c>
      <c r="U10" s="4" t="s">
        <v>90</v>
      </c>
      <c r="V10" s="4" t="s">
        <v>90</v>
      </c>
      <c r="W10" s="4" t="s">
        <v>90</v>
      </c>
      <c r="X10" s="4" t="s">
        <v>90</v>
      </c>
      <c r="Y10" s="4" t="s">
        <v>90</v>
      </c>
      <c r="Z10" s="4" t="s">
        <v>90</v>
      </c>
      <c r="AA10" s="31">
        <f t="shared" si="5"/>
        <v>5.1681846139166625</v>
      </c>
    </row>
    <row r="11" spans="1:27" ht="15" customHeight="1">
      <c r="A11" s="15" t="s">
        <v>9</v>
      </c>
      <c r="B11" s="29">
        <f ca="1">'Расчет дотаций'!AM14</f>
        <v>3753.3999999999942</v>
      </c>
      <c r="C11" s="33">
        <f ca="1">'Расчет дотаций'!B14-1</f>
        <v>0</v>
      </c>
      <c r="D11" s="33">
        <f ca="1">C11*'Расчет дотаций'!C14</f>
        <v>0</v>
      </c>
      <c r="E11" s="32">
        <f t="shared" si="0"/>
        <v>0</v>
      </c>
      <c r="F11" s="33">
        <f ca="1">'Расчет дотаций'!F14-1</f>
        <v>7.1068600820666905E-2</v>
      </c>
      <c r="G11" s="33">
        <f ca="1">F11*'Расчет дотаций'!G14</f>
        <v>1.0660290123100036</v>
      </c>
      <c r="H11" s="32">
        <f t="shared" si="1"/>
        <v>1774.5919724861808</v>
      </c>
      <c r="I11" s="33">
        <f ca="1">'Расчет дотаций'!J14-1</f>
        <v>5.4354944335297972E-2</v>
      </c>
      <c r="J11" s="33">
        <f ca="1">I11*'Расчет дотаций'!K14</f>
        <v>1.0870988867059594</v>
      </c>
      <c r="K11" s="32">
        <f t="shared" si="2"/>
        <v>1809.6664681449181</v>
      </c>
      <c r="L11" s="33">
        <f ca="1">'Расчет дотаций'!N14-1</f>
        <v>0</v>
      </c>
      <c r="M11" s="33">
        <f ca="1">L11*'Расчет дотаций'!O14</f>
        <v>0</v>
      </c>
      <c r="N11" s="32">
        <f t="shared" si="3"/>
        <v>0</v>
      </c>
      <c r="O11" s="33">
        <f ca="1">'Расчет дотаций'!R14-1</f>
        <v>6.7737565318366499E-3</v>
      </c>
      <c r="P11" s="33">
        <f ca="1">O11*'Расчет дотаций'!S14</f>
        <v>0.10160634797754975</v>
      </c>
      <c r="Q11" s="32">
        <f t="shared" si="4"/>
        <v>169.14155936889529</v>
      </c>
      <c r="R11" s="4" t="s">
        <v>90</v>
      </c>
      <c r="S11" s="4" t="s">
        <v>90</v>
      </c>
      <c r="T11" s="4" t="s">
        <v>90</v>
      </c>
      <c r="U11" s="4" t="s">
        <v>90</v>
      </c>
      <c r="V11" s="4" t="s">
        <v>90</v>
      </c>
      <c r="W11" s="4" t="s">
        <v>90</v>
      </c>
      <c r="X11" s="4" t="s">
        <v>90</v>
      </c>
      <c r="Y11" s="4" t="s">
        <v>90</v>
      </c>
      <c r="Z11" s="4" t="s">
        <v>90</v>
      </c>
      <c r="AA11" s="31">
        <f t="shared" si="5"/>
        <v>2.2547342469935128</v>
      </c>
    </row>
    <row r="12" spans="1:27" ht="15" customHeight="1">
      <c r="A12" s="15" t="s">
        <v>10</v>
      </c>
      <c r="B12" s="29">
        <f ca="1">'Расчет дотаций'!AM15</f>
        <v>2159.1999999999971</v>
      </c>
      <c r="C12" s="33">
        <f ca="1">'Расчет дотаций'!B15-1</f>
        <v>0</v>
      </c>
      <c r="D12" s="33">
        <f ca="1">C12*'Расчет дотаций'!C15</f>
        <v>0</v>
      </c>
      <c r="E12" s="32">
        <f t="shared" si="0"/>
        <v>0</v>
      </c>
      <c r="F12" s="33">
        <f ca="1">'Расчет дотаций'!F15-1</f>
        <v>-9.943268299432817E-3</v>
      </c>
      <c r="G12" s="33">
        <f ca="1">F12*'Расчет дотаций'!G15</f>
        <v>-0.14914902449149225</v>
      </c>
      <c r="H12" s="32">
        <f t="shared" si="1"/>
        <v>-93.828538802077361</v>
      </c>
      <c r="I12" s="33">
        <f ca="1">'Расчет дотаций'!J15-1</f>
        <v>1.9646365422396617E-3</v>
      </c>
      <c r="J12" s="33">
        <f ca="1">I12*'Расчет дотаций'!K15</f>
        <v>3.9292730844793233E-2</v>
      </c>
      <c r="K12" s="32">
        <f t="shared" si="2"/>
        <v>24.71876388920375</v>
      </c>
      <c r="L12" s="33">
        <f ca="1">'Расчет дотаций'!N15-1</f>
        <v>0.22615384615384615</v>
      </c>
      <c r="M12" s="33">
        <f ca="1">L12*'Расчет дотаций'!O15</f>
        <v>3.3923076923076922</v>
      </c>
      <c r="N12" s="32">
        <f t="shared" si="3"/>
        <v>2134.0754659406707</v>
      </c>
      <c r="O12" s="33">
        <f ca="1">'Расчет дотаций'!R15-1</f>
        <v>9.9862688802896393E-3</v>
      </c>
      <c r="P12" s="33">
        <f ca="1">O12*'Расчет дотаций'!S15</f>
        <v>0.14979403320434459</v>
      </c>
      <c r="Q12" s="32">
        <f t="shared" si="4"/>
        <v>94.23430897220004</v>
      </c>
      <c r="R12" s="4" t="s">
        <v>90</v>
      </c>
      <c r="S12" s="4" t="s">
        <v>90</v>
      </c>
      <c r="T12" s="4" t="s">
        <v>90</v>
      </c>
      <c r="U12" s="4" t="s">
        <v>90</v>
      </c>
      <c r="V12" s="4" t="s">
        <v>90</v>
      </c>
      <c r="W12" s="4" t="s">
        <v>90</v>
      </c>
      <c r="X12" s="4" t="s">
        <v>90</v>
      </c>
      <c r="Y12" s="4" t="s">
        <v>90</v>
      </c>
      <c r="Z12" s="4" t="s">
        <v>90</v>
      </c>
      <c r="AA12" s="31">
        <f t="shared" si="5"/>
        <v>3.4322454318653377</v>
      </c>
    </row>
    <row r="13" spans="1:27" ht="15" customHeight="1">
      <c r="A13" s="15" t="s">
        <v>11</v>
      </c>
      <c r="B13" s="29">
        <f ca="1">'Расчет дотаций'!AM16</f>
        <v>3225.5</v>
      </c>
      <c r="C13" s="33">
        <f ca="1">'Расчет дотаций'!B16-1</f>
        <v>0</v>
      </c>
      <c r="D13" s="33">
        <f ca="1">C13*'Расчет дотаций'!C16</f>
        <v>0</v>
      </c>
      <c r="E13" s="32">
        <f t="shared" si="0"/>
        <v>0</v>
      </c>
      <c r="F13" s="33">
        <f ca="1">'Расчет дотаций'!F16-1</f>
        <v>3.2922637772340835E-2</v>
      </c>
      <c r="G13" s="33">
        <f ca="1">F13*'Расчет дотаций'!G16</f>
        <v>0.49383956658511252</v>
      </c>
      <c r="H13" s="32">
        <f t="shared" si="1"/>
        <v>644.05285797626777</v>
      </c>
      <c r="I13" s="33">
        <f ca="1">'Расчет дотаций'!J16-1</f>
        <v>4.7151277013752546E-2</v>
      </c>
      <c r="J13" s="33">
        <f ca="1">I13*'Расчет дотаций'!K16</f>
        <v>0.94302554027505092</v>
      </c>
      <c r="K13" s="32">
        <f t="shared" si="2"/>
        <v>1229.8696488793455</v>
      </c>
      <c r="L13" s="33">
        <f ca="1">'Расчет дотаций'!N16-1</f>
        <v>4.1806020066889715E-2</v>
      </c>
      <c r="M13" s="33">
        <f ca="1">L13*'Расчет дотаций'!O16</f>
        <v>0.62709030100334573</v>
      </c>
      <c r="N13" s="32">
        <f t="shared" si="3"/>
        <v>817.83503772939355</v>
      </c>
      <c r="O13" s="33">
        <f ca="1">'Расчет дотаций'!R16-1</f>
        <v>2.7283800243605327E-2</v>
      </c>
      <c r="P13" s="33">
        <f ca="1">O13*'Расчет дотаций'!S16</f>
        <v>0.40925700365407991</v>
      </c>
      <c r="Q13" s="32">
        <f t="shared" si="4"/>
        <v>533.74245541499317</v>
      </c>
      <c r="R13" s="4" t="s">
        <v>90</v>
      </c>
      <c r="S13" s="4" t="s">
        <v>90</v>
      </c>
      <c r="T13" s="4" t="s">
        <v>90</v>
      </c>
      <c r="U13" s="4" t="s">
        <v>90</v>
      </c>
      <c r="V13" s="4" t="s">
        <v>90</v>
      </c>
      <c r="W13" s="4" t="s">
        <v>90</v>
      </c>
      <c r="X13" s="4" t="s">
        <v>90</v>
      </c>
      <c r="Y13" s="4" t="s">
        <v>90</v>
      </c>
      <c r="Z13" s="4" t="s">
        <v>90</v>
      </c>
      <c r="AA13" s="31">
        <f t="shared" si="5"/>
        <v>2.4732124115175891</v>
      </c>
    </row>
    <row r="14" spans="1:27" ht="15" customHeight="1">
      <c r="A14" s="15" t="s">
        <v>12</v>
      </c>
      <c r="B14" s="29">
        <f ca="1">'Расчет дотаций'!AM17</f>
        <v>1733.3999999999942</v>
      </c>
      <c r="C14" s="33">
        <f ca="1">'Расчет дотаций'!B17-1</f>
        <v>0</v>
      </c>
      <c r="D14" s="33">
        <f ca="1">C14*'Расчет дотаций'!C17</f>
        <v>0</v>
      </c>
      <c r="E14" s="32">
        <f t="shared" si="0"/>
        <v>0</v>
      </c>
      <c r="F14" s="33">
        <f ca="1">'Расчет дотаций'!F17-1</f>
        <v>-5.1360802797628113E-2</v>
      </c>
      <c r="G14" s="33">
        <f ca="1">F14*'Расчет дотаций'!G17</f>
        <v>-0.7704120419644217</v>
      </c>
      <c r="H14" s="32">
        <f t="shared" si="1"/>
        <v>-732.80201080252277</v>
      </c>
      <c r="I14" s="33">
        <f ca="1">'Расчет дотаций'!J17-1</f>
        <v>0.11001964636542239</v>
      </c>
      <c r="J14" s="33">
        <f ca="1">I14*'Расчет дотаций'!K17</f>
        <v>2.2003929273084477</v>
      </c>
      <c r="K14" s="32">
        <f t="shared" si="2"/>
        <v>2092.9739851622726</v>
      </c>
      <c r="L14" s="33">
        <f ca="1">'Расчет дотаций'!N17-1</f>
        <v>3.6429872495447047E-3</v>
      </c>
      <c r="M14" s="33">
        <f ca="1">L14*'Расчет дотаций'!O17</f>
        <v>5.464480874317057E-2</v>
      </c>
      <c r="N14" s="32">
        <f t="shared" si="3"/>
        <v>51.977154491004086</v>
      </c>
      <c r="O14" s="33">
        <f ca="1">'Расчет дотаций'!R17-1</f>
        <v>2.2515907978463146E-2</v>
      </c>
      <c r="P14" s="33">
        <f ca="1">O14*'Расчет дотаций'!S17</f>
        <v>0.33773861967694718</v>
      </c>
      <c r="Q14" s="32">
        <f t="shared" si="4"/>
        <v>321.25087114924008</v>
      </c>
      <c r="R14" s="4" t="s">
        <v>90</v>
      </c>
      <c r="S14" s="4" t="s">
        <v>90</v>
      </c>
      <c r="T14" s="4" t="s">
        <v>90</v>
      </c>
      <c r="U14" s="4" t="s">
        <v>90</v>
      </c>
      <c r="V14" s="4" t="s">
        <v>90</v>
      </c>
      <c r="W14" s="4" t="s">
        <v>90</v>
      </c>
      <c r="X14" s="4" t="s">
        <v>90</v>
      </c>
      <c r="Y14" s="4" t="s">
        <v>90</v>
      </c>
      <c r="Z14" s="4" t="s">
        <v>90</v>
      </c>
      <c r="AA14" s="31">
        <f t="shared" si="5"/>
        <v>1.8223643137641439</v>
      </c>
    </row>
    <row r="15" spans="1:27" ht="15" customHeight="1">
      <c r="A15" s="15" t="s">
        <v>13</v>
      </c>
      <c r="B15" s="29">
        <f ca="1">'Расчет дотаций'!AM18</f>
        <v>16131.899999999994</v>
      </c>
      <c r="C15" s="33">
        <f ca="1">'Расчет дотаций'!B18-1</f>
        <v>0</v>
      </c>
      <c r="D15" s="33">
        <f ca="1">C15*'Расчет дотаций'!C18</f>
        <v>0</v>
      </c>
      <c r="E15" s="32">
        <f t="shared" si="0"/>
        <v>0</v>
      </c>
      <c r="F15" s="33">
        <f ca="1">'Расчет дотаций'!F18-1</f>
        <v>3.9255699260228427E-2</v>
      </c>
      <c r="G15" s="33">
        <f ca="1">F15*'Расчет дотаций'!G18</f>
        <v>0.58883548890342641</v>
      </c>
      <c r="H15" s="32">
        <f t="shared" si="1"/>
        <v>1019.5321618107617</v>
      </c>
      <c r="I15" s="33">
        <f ca="1">'Расчет дотаций'!J18-1</f>
        <v>6.8107400130975826E-2</v>
      </c>
      <c r="J15" s="33">
        <f ca="1">I15*'Расчет дотаций'!K18</f>
        <v>1.3621480026195165</v>
      </c>
      <c r="K15" s="32">
        <f t="shared" si="2"/>
        <v>2358.4748609550147</v>
      </c>
      <c r="L15" s="33">
        <f ca="1">'Расчет дотаций'!N18-1</f>
        <v>0.30000000000000004</v>
      </c>
      <c r="M15" s="33">
        <f ca="1">L15*'Расчет дотаций'!O18</f>
        <v>4.5000000000000009</v>
      </c>
      <c r="N15" s="32">
        <f t="shared" si="3"/>
        <v>7791.4711572367187</v>
      </c>
      <c r="O15" s="33">
        <f ca="1">'Расчет дотаций'!R18-1</f>
        <v>0.19107130296138242</v>
      </c>
      <c r="P15" s="33">
        <f ca="1">O15*'Расчет дотаций'!S18</f>
        <v>2.8660695444207365</v>
      </c>
      <c r="Q15" s="32">
        <f t="shared" si="4"/>
        <v>4962.4218199974994</v>
      </c>
      <c r="R15" s="4" t="s">
        <v>90</v>
      </c>
      <c r="S15" s="4" t="s">
        <v>90</v>
      </c>
      <c r="T15" s="4" t="s">
        <v>90</v>
      </c>
      <c r="U15" s="4" t="s">
        <v>90</v>
      </c>
      <c r="V15" s="4" t="s">
        <v>90</v>
      </c>
      <c r="W15" s="4" t="s">
        <v>90</v>
      </c>
      <c r="X15" s="4" t="s">
        <v>90</v>
      </c>
      <c r="Y15" s="4" t="s">
        <v>90</v>
      </c>
      <c r="Z15" s="4" t="s">
        <v>90</v>
      </c>
      <c r="AA15" s="31">
        <f t="shared" si="5"/>
        <v>9.3170530359436796</v>
      </c>
    </row>
    <row r="16" spans="1:27" ht="15" customHeight="1">
      <c r="A16" s="15" t="s">
        <v>14</v>
      </c>
      <c r="B16" s="29">
        <f ca="1">'Расчет дотаций'!AM19</f>
        <v>5052.8999999999942</v>
      </c>
      <c r="C16" s="33">
        <f ca="1">'Расчет дотаций'!B19-1</f>
        <v>0</v>
      </c>
      <c r="D16" s="33">
        <f ca="1">C16*'Расчет дотаций'!C19</f>
        <v>0</v>
      </c>
      <c r="E16" s="32">
        <f t="shared" si="0"/>
        <v>0</v>
      </c>
      <c r="F16" s="33">
        <f ca="1">'Расчет дотаций'!F19-1</f>
        <v>3.4110585247604241E-3</v>
      </c>
      <c r="G16" s="33">
        <f ca="1">F16*'Расчет дотаций'!G19</f>
        <v>5.1165877871406362E-2</v>
      </c>
      <c r="H16" s="32">
        <f t="shared" si="1"/>
        <v>40.467784073607845</v>
      </c>
      <c r="I16" s="33">
        <f ca="1">'Расчет дотаций'!J19-1</f>
        <v>8.25147347740669E-2</v>
      </c>
      <c r="J16" s="33">
        <f ca="1">I16*'Расчет дотаций'!K19</f>
        <v>1.650294695481338</v>
      </c>
      <c r="K16" s="32">
        <f t="shared" si="2"/>
        <v>1305.2403705923859</v>
      </c>
      <c r="L16" s="33">
        <f ca="1">'Расчет дотаций'!N19-1</f>
        <v>0.30000000000000004</v>
      </c>
      <c r="M16" s="33">
        <f ca="1">L16*'Расчет дотаций'!O19</f>
        <v>4.5000000000000009</v>
      </c>
      <c r="N16" s="32">
        <f t="shared" si="3"/>
        <v>3559.1107962403057</v>
      </c>
      <c r="O16" s="33">
        <f ca="1">'Расчет дотаций'!R19-1</f>
        <v>1.2481857764876647E-2</v>
      </c>
      <c r="P16" s="33">
        <f ca="1">O16*'Расчет дотаций'!S19</f>
        <v>0.18722786647314971</v>
      </c>
      <c r="Q16" s="32">
        <f t="shared" si="4"/>
        <v>148.08104909369453</v>
      </c>
      <c r="R16" s="4" t="s">
        <v>90</v>
      </c>
      <c r="S16" s="4" t="s">
        <v>90</v>
      </c>
      <c r="T16" s="4" t="s">
        <v>90</v>
      </c>
      <c r="U16" s="4" t="s">
        <v>90</v>
      </c>
      <c r="V16" s="4" t="s">
        <v>90</v>
      </c>
      <c r="W16" s="4" t="s">
        <v>90</v>
      </c>
      <c r="X16" s="4" t="s">
        <v>90</v>
      </c>
      <c r="Y16" s="4" t="s">
        <v>90</v>
      </c>
      <c r="Z16" s="4" t="s">
        <v>90</v>
      </c>
      <c r="AA16" s="31">
        <f>D16+G16+J16+M16+P16</f>
        <v>6.388688439825895</v>
      </c>
    </row>
    <row r="17" spans="1:27" ht="15" customHeight="1">
      <c r="A17" s="16" t="s">
        <v>17</v>
      </c>
      <c r="B17" s="28">
        <f ca="1">SUM(B18:B44)</f>
        <v>133081.09999999998</v>
      </c>
      <c r="C17" s="28"/>
      <c r="D17" s="28"/>
      <c r="E17" s="28">
        <f ca="1">SUM(E18:E44)</f>
        <v>0</v>
      </c>
      <c r="F17" s="28"/>
      <c r="G17" s="28"/>
      <c r="H17" s="28">
        <f ca="1">SUM(H18:H44)</f>
        <v>11993.460251317792</v>
      </c>
      <c r="I17" s="28"/>
      <c r="J17" s="28"/>
      <c r="K17" s="28">
        <f ca="1">SUM(K18:K44)</f>
        <v>25558.667101155439</v>
      </c>
      <c r="L17" s="28"/>
      <c r="M17" s="28"/>
      <c r="N17" s="28">
        <f ca="1">SUM(N18:N44)</f>
        <v>36697.636375887625</v>
      </c>
      <c r="O17" s="28"/>
      <c r="P17" s="28"/>
      <c r="Q17" s="28">
        <f ca="1">SUM(Q18:Q44)</f>
        <v>7881.5748077219332</v>
      </c>
      <c r="R17" s="28"/>
      <c r="S17" s="28"/>
      <c r="T17" s="28">
        <f ca="1">SUM(T18:T44)</f>
        <v>42809.141073198472</v>
      </c>
      <c r="U17" s="28"/>
      <c r="V17" s="28"/>
      <c r="W17" s="28">
        <f ca="1">SUM(W18:W44)</f>
        <v>3501.0100148535143</v>
      </c>
      <c r="X17" s="28"/>
      <c r="Y17" s="28"/>
      <c r="Z17" s="28">
        <f>SUM(Z18:Z44)</f>
        <v>4639.6103758651798</v>
      </c>
      <c r="AA17" s="28"/>
    </row>
    <row r="18" spans="1:27" ht="15" customHeight="1">
      <c r="A18" s="17" t="s">
        <v>0</v>
      </c>
      <c r="B18" s="29">
        <f ca="1">'Расчет дотаций'!AM21</f>
        <v>5584.8000000000029</v>
      </c>
      <c r="C18" s="33">
        <f ca="1">'Расчет дотаций'!B21-1</f>
        <v>0</v>
      </c>
      <c r="D18" s="33">
        <f ca="1">C18*'Расчет дотаций'!C21</f>
        <v>0</v>
      </c>
      <c r="E18" s="32">
        <f ca="1">$B18*D18/$AA18</f>
        <v>0</v>
      </c>
      <c r="F18" s="33">
        <f ca="1">'Расчет дотаций'!F21-1</f>
        <v>1.2241521918941345E-2</v>
      </c>
      <c r="G18" s="33">
        <f ca="1">F18*'Расчет дотаций'!G21</f>
        <v>0.12241521918941345</v>
      </c>
      <c r="H18" s="32">
        <f t="shared" si="1"/>
        <v>62.743890002650112</v>
      </c>
      <c r="I18" s="33">
        <f ca="1">'Расчет дотаций'!J21-1</f>
        <v>5.3977272727272707E-2</v>
      </c>
      <c r="J18" s="33">
        <f ca="1">I18*'Расчет дотаций'!K21</f>
        <v>0.80965909090909061</v>
      </c>
      <c r="K18" s="32">
        <f t="shared" si="2"/>
        <v>414.99056470291396</v>
      </c>
      <c r="L18" s="33">
        <f ca="1">'Расчет дотаций'!N21-1</f>
        <v>0.30000000000000004</v>
      </c>
      <c r="M18" s="33">
        <f ca="1">L18*'Расчет дотаций'!O21</f>
        <v>4.5000000000000009</v>
      </c>
      <c r="N18" s="32">
        <f t="shared" si="3"/>
        <v>2306.4738754014597</v>
      </c>
      <c r="O18" s="33">
        <f ca="1">'Расчет дотаций'!R21-1</f>
        <v>3.2097004279600938E-3</v>
      </c>
      <c r="P18" s="33">
        <f ca="1">O18*'Расчет дотаций'!S21</f>
        <v>1.6048502139800469E-2</v>
      </c>
      <c r="Q18" s="32">
        <f ca="1">$B18*P18/$AA18</f>
        <v>8.2256557610609331</v>
      </c>
      <c r="R18" s="33">
        <f ca="1">'Расчет дотаций'!V21-1</f>
        <v>0.25627450980392164</v>
      </c>
      <c r="S18" s="33">
        <f ca="1">R18*'Расчет дотаций'!W21</f>
        <v>2.5627450980392164</v>
      </c>
      <c r="T18" s="32">
        <f ca="1">$B18*S18/$AA18</f>
        <v>1313.5343595423565</v>
      </c>
      <c r="U18" s="33">
        <f ca="1">'Расчет дотаций'!Z21-1</f>
        <v>0.11419076659202432</v>
      </c>
      <c r="V18" s="33">
        <f ca="1">U18*'Расчет дотаций'!AA21</f>
        <v>1.1419076659202432</v>
      </c>
      <c r="W18" s="32">
        <f ca="1">$B18*V18/$AA18</f>
        <v>585.28448879237737</v>
      </c>
      <c r="X18" s="33">
        <f ca="1">'Расчет дотаций'!AD21-1</f>
        <v>0.17433374333743323</v>
      </c>
      <c r="Y18" s="33">
        <f ca="1">X18*'Расчет дотаций'!AE21</f>
        <v>1.7433374333743323</v>
      </c>
      <c r="Z18" s="32">
        <f>$B18*Y18/$AA18</f>
        <v>893.54716579718433</v>
      </c>
      <c r="AA18" s="31">
        <f>D18+G18+J18+M18+P18+S18+V18+Y18</f>
        <v>10.896113009572097</v>
      </c>
    </row>
    <row r="19" spans="1:27" ht="15" customHeight="1">
      <c r="A19" s="17" t="s">
        <v>18</v>
      </c>
      <c r="B19" s="29">
        <f ca="1">'Расчет дотаций'!AM22</f>
        <v>5969.0999999999985</v>
      </c>
      <c r="C19" s="33">
        <f ca="1">'Расчет дотаций'!B22-1</f>
        <v>0</v>
      </c>
      <c r="D19" s="33">
        <f ca="1">C19*'Расчет дотаций'!C22</f>
        <v>0</v>
      </c>
      <c r="E19" s="32">
        <f t="shared" ref="E19:E43" si="6">$B19*D19/$AA19</f>
        <v>0</v>
      </c>
      <c r="F19" s="33">
        <f ca="1">'Расчет дотаций'!F22-1</f>
        <v>8.5300894914527525E-2</v>
      </c>
      <c r="G19" s="33">
        <f ca="1">F19*'Расчет дотаций'!G22</f>
        <v>0.85300894914527525</v>
      </c>
      <c r="H19" s="32">
        <f t="shared" si="1"/>
        <v>573.97751574079484</v>
      </c>
      <c r="I19" s="33">
        <f ca="1">'Расчет дотаций'!J22-1</f>
        <v>6.6098081023454158E-2</v>
      </c>
      <c r="J19" s="33">
        <f ca="1">I19*'Расчет дотаций'!K22</f>
        <v>0.99147121535181237</v>
      </c>
      <c r="K19" s="32">
        <f t="shared" si="2"/>
        <v>667.14679334415746</v>
      </c>
      <c r="L19" s="33">
        <f ca="1">'Расчет дотаций'!N22-1</f>
        <v>0.17647058823529416</v>
      </c>
      <c r="M19" s="33">
        <f ca="1">L19*'Расчет дотаций'!O22</f>
        <v>2.6470588235294121</v>
      </c>
      <c r="N19" s="32">
        <f t="shared" si="3"/>
        <v>1781.1680042414225</v>
      </c>
      <c r="O19" s="33">
        <f ca="1">'Расчет дотаций'!R22-1</f>
        <v>6.4778356407977356E-3</v>
      </c>
      <c r="P19" s="33">
        <f ca="1">O19*'Расчет дотаций'!S22</f>
        <v>3.2389178203988678E-2</v>
      </c>
      <c r="Q19" s="32">
        <f t="shared" ref="Q19:Q44" si="7">$B19*P19/$AA19</f>
        <v>21.794214540233575</v>
      </c>
      <c r="R19" s="33">
        <f ca="1">'Расчет дотаций'!V22-1</f>
        <v>0.2377503429355281</v>
      </c>
      <c r="S19" s="33">
        <f ca="1">R19*'Расчет дотаций'!W22</f>
        <v>2.377503429355281</v>
      </c>
      <c r="T19" s="32">
        <f t="shared" ref="T19:T44" si="8">$B19*S19/$AA19</f>
        <v>1599.7880367069336</v>
      </c>
      <c r="U19" s="33">
        <f ca="1">'Расчет дотаций'!Z22-1</f>
        <v>0.14823719567633087</v>
      </c>
      <c r="V19" s="33">
        <f ca="1">U19*'Расчет дотаций'!AA22</f>
        <v>1.4823719567633087</v>
      </c>
      <c r="W19" s="32">
        <f t="shared" ref="W19:W44" si="9">$B19*V19/$AA19</f>
        <v>997.46687769147616</v>
      </c>
      <c r="X19" s="33">
        <f ca="1">'Расчет дотаций'!AD22-1</f>
        <v>4.8709396315995024E-2</v>
      </c>
      <c r="Y19" s="33">
        <f ca="1">X19*'Расчет дотаций'!AE22</f>
        <v>0.48709396315995024</v>
      </c>
      <c r="Z19" s="32">
        <f t="shared" ref="Z19:Z44" si="10">$B19*Y19/$AA19</f>
        <v>327.75855773498017</v>
      </c>
      <c r="AA19" s="31">
        <f t="shared" ref="AA19:AA44" si="11">D19+G19+J19+M19+P19+S19+V19+Y19</f>
        <v>8.8708975155090286</v>
      </c>
    </row>
    <row r="20" spans="1:27" ht="15" customHeight="1">
      <c r="A20" s="17" t="s">
        <v>19</v>
      </c>
      <c r="B20" s="29">
        <f ca="1">'Расчет дотаций'!AM23</f>
        <v>4442.3000000000029</v>
      </c>
      <c r="C20" s="33">
        <f ca="1">'Расчет дотаций'!B23-1</f>
        <v>0</v>
      </c>
      <c r="D20" s="33">
        <f ca="1">C20*'Расчет дотаций'!C23</f>
        <v>0</v>
      </c>
      <c r="E20" s="32">
        <f t="shared" si="6"/>
        <v>0</v>
      </c>
      <c r="F20" s="33">
        <f ca="1">'Расчет дотаций'!F23-1</f>
        <v>4.4366812227074615E-3</v>
      </c>
      <c r="G20" s="33">
        <f ca="1">F20*'Расчет дотаций'!G23</f>
        <v>4.4366812227074615E-2</v>
      </c>
      <c r="H20" s="32">
        <f t="shared" si="1"/>
        <v>22.887968693432779</v>
      </c>
      <c r="I20" s="33">
        <f ca="1">'Расчет дотаций'!J23-1</f>
        <v>0.10874200426439229</v>
      </c>
      <c r="J20" s="33">
        <f ca="1">I20*'Расчет дотаций'!K23</f>
        <v>1.6311300639658843</v>
      </c>
      <c r="K20" s="32">
        <f t="shared" si="2"/>
        <v>841.46802452004306</v>
      </c>
      <c r="L20" s="33">
        <f ca="1">'Расчет дотаций'!N23-1</f>
        <v>0.30000000000000004</v>
      </c>
      <c r="M20" s="33">
        <f ca="1">L20*'Расчет дотаций'!O23</f>
        <v>4.5000000000000009</v>
      </c>
      <c r="N20" s="32">
        <f t="shared" si="3"/>
        <v>2321.4617852935316</v>
      </c>
      <c r="O20" s="33">
        <f ca="1">'Расчет дотаций'!R23-1</f>
        <v>0.21265306122448968</v>
      </c>
      <c r="P20" s="33">
        <f ca="1">O20*'Расчет дотаций'!S23</f>
        <v>1.0632653061224484</v>
      </c>
      <c r="Q20" s="32">
        <f t="shared" si="7"/>
        <v>548.51772795370937</v>
      </c>
      <c r="R20" s="33">
        <f ca="1">'Расчет дотаций'!V23-1</f>
        <v>0.19910514541387014</v>
      </c>
      <c r="S20" s="33">
        <f ca="1">R20*'Расчет дотаций'!W23</f>
        <v>1.9910514541387014</v>
      </c>
      <c r="T20" s="32">
        <f t="shared" si="8"/>
        <v>1027.1444140746914</v>
      </c>
      <c r="U20" s="33">
        <f ca="1">'Расчет дотаций'!Z23-1</f>
        <v>-2.2066821111882517E-2</v>
      </c>
      <c r="V20" s="33">
        <f ca="1">U20*'Расчет дотаций'!AA23</f>
        <v>-0.22066821111882517</v>
      </c>
      <c r="W20" s="32">
        <f t="shared" si="9"/>
        <v>-113.83840429809729</v>
      </c>
      <c r="X20" s="33">
        <f ca="1">'Расчет дотаций'!AD23-1</f>
        <v>-3.9804093650029793E-2</v>
      </c>
      <c r="Y20" s="33">
        <f ca="1">X20*'Расчет дотаций'!AE23</f>
        <v>-0.39804093650029793</v>
      </c>
      <c r="Z20" s="32">
        <f t="shared" si="10"/>
        <v>-205.34151623730907</v>
      </c>
      <c r="AA20" s="31">
        <f t="shared" si="11"/>
        <v>8.6111044888349877</v>
      </c>
    </row>
    <row r="21" spans="1:27" ht="15" customHeight="1">
      <c r="A21" s="17" t="s">
        <v>20</v>
      </c>
      <c r="B21" s="29">
        <f ca="1">'Расчет дотаций'!AM24</f>
        <v>4724.9000000000015</v>
      </c>
      <c r="C21" s="33">
        <f ca="1">'Расчет дотаций'!B24-1</f>
        <v>0</v>
      </c>
      <c r="D21" s="33">
        <f ca="1">C21*'Расчет дотаций'!C24</f>
        <v>0</v>
      </c>
      <c r="E21" s="32">
        <f t="shared" si="6"/>
        <v>0</v>
      </c>
      <c r="F21" s="33">
        <f ca="1">'Расчет дотаций'!F24-1</f>
        <v>4.9704956726986493E-2</v>
      </c>
      <c r="G21" s="33">
        <f ca="1">F21*'Расчет дотаций'!G24</f>
        <v>0.49704956726986493</v>
      </c>
      <c r="H21" s="32">
        <f t="shared" si="1"/>
        <v>283.39711151518065</v>
      </c>
      <c r="I21" s="33">
        <f ca="1">'Расчет дотаций'!J24-1</f>
        <v>0.20812499999999989</v>
      </c>
      <c r="J21" s="33">
        <f ca="1">I21*'Расчет дотаций'!K24</f>
        <v>3.1218749999999984</v>
      </c>
      <c r="K21" s="32">
        <f t="shared" si="2"/>
        <v>1779.9640433669349</v>
      </c>
      <c r="L21" s="33">
        <f ca="1">'Расчет дотаций'!N24-1</f>
        <v>0.24666666666666659</v>
      </c>
      <c r="M21" s="33">
        <f ca="1">L21*'Расчет дотаций'!O24</f>
        <v>3.6999999999999988</v>
      </c>
      <c r="N21" s="32">
        <f t="shared" si="3"/>
        <v>2109.5870143608122</v>
      </c>
      <c r="O21" s="33">
        <f ca="1">'Расчет дотаций'!R24-1</f>
        <v>8.6318515321526235E-4</v>
      </c>
      <c r="P21" s="33">
        <f ca="1">O21*'Расчет дотаций'!S24</f>
        <v>4.3159257660763117E-3</v>
      </c>
      <c r="Q21" s="32">
        <f t="shared" si="7"/>
        <v>2.4607624192053597</v>
      </c>
      <c r="R21" s="33">
        <f ca="1">'Расчет дотаций'!V24-1</f>
        <v>0.21880208333333329</v>
      </c>
      <c r="S21" s="33">
        <f ca="1">R21*'Расчет дотаций'!W24</f>
        <v>2.1880208333333329</v>
      </c>
      <c r="T21" s="32">
        <f t="shared" si="8"/>
        <v>1247.5190100407901</v>
      </c>
      <c r="U21" s="33">
        <f ca="1">'Расчет дотаций'!Z24-1</f>
        <v>-7.9999318139201914E-2</v>
      </c>
      <c r="V21" s="33">
        <f ca="1">U21*'Расчет дотаций'!AA24</f>
        <v>-0.79999318139201914</v>
      </c>
      <c r="W21" s="32">
        <f t="shared" si="9"/>
        <v>-456.12303433562101</v>
      </c>
      <c r="X21" s="33">
        <f ca="1">'Расчет дотаций'!AD24-1</f>
        <v>-4.2427648215791036E-2</v>
      </c>
      <c r="Y21" s="33">
        <f ca="1">X21*'Расчет дотаций'!AE24</f>
        <v>-0.42427648215791036</v>
      </c>
      <c r="Z21" s="32">
        <f t="shared" si="10"/>
        <v>-241.90490736730129</v>
      </c>
      <c r="AA21" s="31">
        <f t="shared" si="11"/>
        <v>8.286991662819343</v>
      </c>
    </row>
    <row r="22" spans="1:27" ht="15" customHeight="1">
      <c r="A22" s="17" t="s">
        <v>21</v>
      </c>
      <c r="B22" s="29">
        <f ca="1">'Расчет дотаций'!AM25</f>
        <v>4410.8999999999942</v>
      </c>
      <c r="C22" s="33">
        <f ca="1">'Расчет дотаций'!B25-1</f>
        <v>0</v>
      </c>
      <c r="D22" s="33">
        <f ca="1">C22*'Расчет дотаций'!C25</f>
        <v>0</v>
      </c>
      <c r="E22" s="32">
        <f t="shared" si="6"/>
        <v>0</v>
      </c>
      <c r="F22" s="33">
        <f ca="1">'Расчет дотаций'!F25-1</f>
        <v>2.5718323127649434E-2</v>
      </c>
      <c r="G22" s="33">
        <f ca="1">F22*'Расчет дотаций'!G25</f>
        <v>0.25718323127649434</v>
      </c>
      <c r="H22" s="32">
        <f t="shared" si="1"/>
        <v>192.7397836789938</v>
      </c>
      <c r="I22" s="33">
        <f ca="1">'Расчет дотаций'!J25-1</f>
        <v>1.4204545454545414E-2</v>
      </c>
      <c r="J22" s="33">
        <f ca="1">I22*'Расчет дотаций'!K25</f>
        <v>0.21306818181818121</v>
      </c>
      <c r="K22" s="32">
        <f t="shared" si="2"/>
        <v>159.67882147169414</v>
      </c>
      <c r="L22" s="33">
        <f ca="1">'Расчет дотаций'!N25-1</f>
        <v>0.22814814814814799</v>
      </c>
      <c r="M22" s="33">
        <f ca="1">L22*'Расчет дотаций'!O25</f>
        <v>3.4222222222222198</v>
      </c>
      <c r="N22" s="32">
        <f t="shared" si="3"/>
        <v>2564.702090174108</v>
      </c>
      <c r="O22" s="33">
        <f ca="1">'Расчет дотаций'!R25-1</f>
        <v>0.15641025641025652</v>
      </c>
      <c r="P22" s="33">
        <f ca="1">O22*'Расчет дотаций'!S25</f>
        <v>0.7820512820512826</v>
      </c>
      <c r="Q22" s="32">
        <f t="shared" si="7"/>
        <v>586.0895136137143</v>
      </c>
      <c r="R22" s="33">
        <f ca="1">'Расчет дотаций'!V25-1</f>
        <v>0.18625498007968111</v>
      </c>
      <c r="S22" s="33">
        <f ca="1">R22*'Расчет дотаций'!W25</f>
        <v>1.8625498007968111</v>
      </c>
      <c r="T22" s="32">
        <f t="shared" si="8"/>
        <v>1395.8431267666422</v>
      </c>
      <c r="U22" s="33">
        <f ca="1">'Расчет дотаций'!Z25-1</f>
        <v>-6.5536402058178123E-2</v>
      </c>
      <c r="V22" s="33">
        <f ca="1">U22*'Расчет дотаций'!AA25</f>
        <v>-0.65536402058178123</v>
      </c>
      <c r="W22" s="32">
        <f t="shared" si="9"/>
        <v>-491.14679417853972</v>
      </c>
      <c r="X22" s="33">
        <f ca="1">'Расчет дотаций'!AD25-1</f>
        <v>3.9943353062921183E-4</v>
      </c>
      <c r="Y22" s="33">
        <f ca="1">X22*'Расчет дотаций'!AE25</f>
        <v>3.9943353062921183E-3</v>
      </c>
      <c r="Z22" s="32">
        <f t="shared" si="10"/>
        <v>2.993458473380934</v>
      </c>
      <c r="AA22" s="31">
        <f t="shared" si="11"/>
        <v>5.8857050328895006</v>
      </c>
    </row>
    <row r="23" spans="1:27" ht="15" customHeight="1">
      <c r="A23" s="17" t="s">
        <v>22</v>
      </c>
      <c r="B23" s="29">
        <f ca="1">'Расчет дотаций'!AM26</f>
        <v>7027.3999999999942</v>
      </c>
      <c r="C23" s="33">
        <f ca="1">'Расчет дотаций'!B26-1</f>
        <v>0</v>
      </c>
      <c r="D23" s="33">
        <f ca="1">C23*'Расчет дотаций'!C26</f>
        <v>0</v>
      </c>
      <c r="E23" s="32">
        <f t="shared" si="6"/>
        <v>0</v>
      </c>
      <c r="F23" s="33">
        <f ca="1">'Расчет дотаций'!F26-1</f>
        <v>9.5008051529776871E-4</v>
      </c>
      <c r="G23" s="33">
        <f ca="1">F23*'Расчет дотаций'!G26</f>
        <v>9.5008051529776871E-3</v>
      </c>
      <c r="H23" s="32">
        <f t="shared" si="1"/>
        <v>7.4111534825720264</v>
      </c>
      <c r="I23" s="33">
        <f ca="1">'Расчет дотаций'!J26-1</f>
        <v>0.13646055437100224</v>
      </c>
      <c r="J23" s="33">
        <f ca="1">I23*'Расчет дотаций'!K26</f>
        <v>2.0469083155650338</v>
      </c>
      <c r="K23" s="32">
        <f t="shared" si="2"/>
        <v>1596.7016949769741</v>
      </c>
      <c r="L23" s="33">
        <f ca="1">'Расчет дотаций'!N26-1</f>
        <v>0.30000000000000004</v>
      </c>
      <c r="M23" s="33">
        <f ca="1">L23*'Расчет дотаций'!O26</f>
        <v>4.5000000000000009</v>
      </c>
      <c r="N23" s="32">
        <f t="shared" si="3"/>
        <v>3510.248882550939</v>
      </c>
      <c r="O23" s="33">
        <f ca="1">'Расчет дотаций'!R26-1</f>
        <v>4.9292560474669678E-3</v>
      </c>
      <c r="P23" s="33">
        <f ca="1">O23*'Расчет дотаций'!S26</f>
        <v>2.4646280237334839E-2</v>
      </c>
      <c r="Q23" s="32">
        <f t="shared" si="7"/>
        <v>19.225461702698198</v>
      </c>
      <c r="R23" s="33">
        <f ca="1">'Расчет дотаций'!V26-1</f>
        <v>0.24239015817223186</v>
      </c>
      <c r="S23" s="33">
        <f ca="1">R23*'Расчет дотаций'!W26</f>
        <v>2.4239015817223186</v>
      </c>
      <c r="T23" s="32">
        <f t="shared" si="8"/>
        <v>1890.7772930342715</v>
      </c>
      <c r="U23" s="33">
        <f ca="1">'Расчет дотаций'!Z26-1</f>
        <v>4.6557824818327376E-5</v>
      </c>
      <c r="V23" s="33">
        <f ca="1">U23*'Расчет дотаций'!AA26</f>
        <v>4.6557824818327376E-4</v>
      </c>
      <c r="W23" s="32">
        <f t="shared" si="9"/>
        <v>0.36317678342785781</v>
      </c>
      <c r="X23" s="33">
        <f ca="1">'Расчет дотаций'!AD26-1</f>
        <v>3.4258307639611907E-4</v>
      </c>
      <c r="Y23" s="33">
        <f ca="1">X23*'Расчет дотаций'!AE26</f>
        <v>3.4258307639611907E-3</v>
      </c>
      <c r="Z23" s="32">
        <f t="shared" si="10"/>
        <v>2.6723374691118664</v>
      </c>
      <c r="AA23" s="31">
        <f t="shared" si="11"/>
        <v>9.0088483916898099</v>
      </c>
    </row>
    <row r="24" spans="1:27" ht="15" customHeight="1">
      <c r="A24" s="17" t="s">
        <v>23</v>
      </c>
      <c r="B24" s="29">
        <f ca="1">'Расчет дотаций'!AM27</f>
        <v>7040.1999999999971</v>
      </c>
      <c r="C24" s="33">
        <f ca="1">'Расчет дотаций'!B27-1</f>
        <v>0</v>
      </c>
      <c r="D24" s="33">
        <f ca="1">C24*'Расчет дотаций'!C27</f>
        <v>0</v>
      </c>
      <c r="E24" s="32">
        <f t="shared" si="6"/>
        <v>0</v>
      </c>
      <c r="F24" s="33">
        <f ca="1">'Расчет дотаций'!F27-1</f>
        <v>0.13251394661391758</v>
      </c>
      <c r="G24" s="33">
        <f ca="1">F24*'Расчет дотаций'!G27</f>
        <v>1.3251394661391758</v>
      </c>
      <c r="H24" s="32">
        <f t="shared" si="1"/>
        <v>1315.9966203603544</v>
      </c>
      <c r="I24" s="33">
        <f ca="1">'Расчет дотаций'!J27-1</f>
        <v>3.2926829268292712E-2</v>
      </c>
      <c r="J24" s="33">
        <f ca="1">I24*'Расчет дотаций'!K27</f>
        <v>0.49390243902439068</v>
      </c>
      <c r="K24" s="32">
        <f t="shared" si="2"/>
        <v>490.49474198934558</v>
      </c>
      <c r="L24" s="33">
        <f ca="1">'Расчет дотаций'!N27-1</f>
        <v>5.7043073341094264E-2</v>
      </c>
      <c r="M24" s="33">
        <f ca="1">L24*'Расчет дотаций'!O27</f>
        <v>0.85564610011641395</v>
      </c>
      <c r="N24" s="32">
        <f t="shared" si="3"/>
        <v>849.74254012554979</v>
      </c>
      <c r="O24" s="33">
        <f ca="1">'Расчет дотаций'!R27-1</f>
        <v>0.23607615384615377</v>
      </c>
      <c r="P24" s="33">
        <f ca="1">O24*'Расчет дотаций'!S27</f>
        <v>1.1803807692307688</v>
      </c>
      <c r="Q24" s="32">
        <f t="shared" si="7"/>
        <v>1172.23669110984</v>
      </c>
      <c r="R24" s="33">
        <f ca="1">'Расчет дотаций'!V27-1</f>
        <v>0.24684118673647459</v>
      </c>
      <c r="S24" s="33">
        <f ca="1">R24*'Расчет дотаций'!W27</f>
        <v>2.4684118673647459</v>
      </c>
      <c r="T24" s="32">
        <f t="shared" si="8"/>
        <v>2451.3809739391045</v>
      </c>
      <c r="U24" s="33">
        <f ca="1">'Расчет дотаций'!Z27-1</f>
        <v>4.3998868419077519E-2</v>
      </c>
      <c r="V24" s="33">
        <f ca="1">U24*'Расчет дотаций'!AA27</f>
        <v>0.43998868419077519</v>
      </c>
      <c r="W24" s="32">
        <f t="shared" si="9"/>
        <v>436.95296698004034</v>
      </c>
      <c r="X24" s="33">
        <f ca="1">'Расчет дотаций'!AD27-1</f>
        <v>3.2564224548049303E-2</v>
      </c>
      <c r="Y24" s="33">
        <f ca="1">X24*'Расчет дотаций'!AE27</f>
        <v>0.32564224548049303</v>
      </c>
      <c r="Z24" s="32">
        <f t="shared" si="10"/>
        <v>323.39546549576312</v>
      </c>
      <c r="AA24" s="31">
        <f t="shared" si="11"/>
        <v>7.0891115715467627</v>
      </c>
    </row>
    <row r="25" spans="1:27" ht="15" customHeight="1">
      <c r="A25" s="17" t="s">
        <v>24</v>
      </c>
      <c r="B25" s="29">
        <f ca="1">'Расчет дотаций'!AM28</f>
        <v>2264.4000000000015</v>
      </c>
      <c r="C25" s="33">
        <f ca="1">'Расчет дотаций'!B28-1</f>
        <v>0</v>
      </c>
      <c r="D25" s="33">
        <f ca="1">C25*'Расчет дотаций'!C28</f>
        <v>0</v>
      </c>
      <c r="E25" s="32">
        <f t="shared" si="6"/>
        <v>0</v>
      </c>
      <c r="F25" s="33">
        <f ca="1">'Расчет дотаций'!F28-1</f>
        <v>6.0478547854785347E-2</v>
      </c>
      <c r="G25" s="33">
        <f ca="1">F25*'Расчет дотаций'!G28</f>
        <v>0.60478547854785347</v>
      </c>
      <c r="H25" s="32">
        <f t="shared" si="1"/>
        <v>207.7282931795657</v>
      </c>
      <c r="I25" s="33">
        <f ca="1">'Расчет дотаций'!J28-1</f>
        <v>0.20869318181818186</v>
      </c>
      <c r="J25" s="33">
        <f ca="1">I25*'Расчет дотаций'!K28</f>
        <v>3.1303977272727277</v>
      </c>
      <c r="K25" s="32">
        <f t="shared" si="2"/>
        <v>1075.2112937977938</v>
      </c>
      <c r="L25" s="33">
        <f ca="1">'Расчет дотаций'!N28-1</f>
        <v>8.43373493975903E-2</v>
      </c>
      <c r="M25" s="33">
        <f ca="1">L25*'Расчет дотаций'!O28</f>
        <v>1.2650602409638545</v>
      </c>
      <c r="N25" s="32">
        <f t="shared" si="3"/>
        <v>434.51573152141839</v>
      </c>
      <c r="O25" s="33">
        <f ca="1">'Расчет дотаций'!R28-1</f>
        <v>7.9573712255772699E-2</v>
      </c>
      <c r="P25" s="33">
        <f ca="1">O25*'Расчет дотаций'!S28</f>
        <v>0.3978685612788635</v>
      </c>
      <c r="Q25" s="32">
        <f t="shared" si="7"/>
        <v>136.65764155368726</v>
      </c>
      <c r="R25" s="33">
        <f ca="1">'Расчет дотаций'!V28-1</f>
        <v>0.23823970037453179</v>
      </c>
      <c r="S25" s="33">
        <f ca="1">R25*'Расчет дотаций'!W28</f>
        <v>2.3823970037453179</v>
      </c>
      <c r="T25" s="32">
        <f t="shared" si="8"/>
        <v>818.29223884873454</v>
      </c>
      <c r="U25" s="33">
        <f ca="1">'Расчет дотаций'!Z28-1</f>
        <v>-6.0870471567474049E-2</v>
      </c>
      <c r="V25" s="33">
        <f ca="1">U25*'Расчет дотаций'!AA28</f>
        <v>-0.60870471567474049</v>
      </c>
      <c r="W25" s="32">
        <f t="shared" si="9"/>
        <v>-209.07445056563432</v>
      </c>
      <c r="X25" s="33">
        <f ca="1">'Расчет дотаций'!AD28-1</f>
        <v>-5.7917208093558603E-2</v>
      </c>
      <c r="Y25" s="33">
        <f ca="1">X25*'Расчет дотаций'!AE28</f>
        <v>-0.57917208093558603</v>
      </c>
      <c r="Z25" s="32">
        <f t="shared" si="10"/>
        <v>-198.93074833556383</v>
      </c>
      <c r="AA25" s="31">
        <f t="shared" si="11"/>
        <v>6.5926322151982903</v>
      </c>
    </row>
    <row r="26" spans="1:27" ht="15" customHeight="1">
      <c r="A26" s="17" t="s">
        <v>25</v>
      </c>
      <c r="B26" s="29">
        <f ca="1">'Расчет дотаций'!AM29</f>
        <v>6129.3000000000029</v>
      </c>
      <c r="C26" s="33">
        <f ca="1">'Расчет дотаций'!B29-1</f>
        <v>0</v>
      </c>
      <c r="D26" s="33">
        <f ca="1">C26*'Расчет дотаций'!C29</f>
        <v>0</v>
      </c>
      <c r="E26" s="32">
        <f t="shared" si="6"/>
        <v>0</v>
      </c>
      <c r="F26" s="33">
        <f ca="1">'Расчет дотаций'!F29-1</f>
        <v>-9.7620500305064084E-2</v>
      </c>
      <c r="G26" s="33">
        <f ca="1">F26*'Расчет дотаций'!G29</f>
        <v>-0.97620500305064084</v>
      </c>
      <c r="H26" s="32">
        <f t="shared" si="1"/>
        <v>-646.38802217063994</v>
      </c>
      <c r="I26" s="33">
        <f ca="1">'Расчет дотаций'!J29-1</f>
        <v>0.21267045454545452</v>
      </c>
      <c r="J26" s="33">
        <f ca="1">I26*'Расчет дотаций'!K29</f>
        <v>3.1900568181818176</v>
      </c>
      <c r="K26" s="32">
        <f t="shared" si="2"/>
        <v>2112.276121176099</v>
      </c>
      <c r="L26" s="33">
        <f ca="1">'Расчет дотаций'!N29-1</f>
        <v>0.30000000000000004</v>
      </c>
      <c r="M26" s="33">
        <f ca="1">L26*'Расчет дотаций'!O29</f>
        <v>4.5000000000000009</v>
      </c>
      <c r="N26" s="32">
        <f t="shared" si="3"/>
        <v>2979.6467859497216</v>
      </c>
      <c r="O26" s="33">
        <f ca="1">'Расчет дотаций'!R29-1</f>
        <v>1.0095127159774897E-2</v>
      </c>
      <c r="P26" s="33">
        <f ca="1">O26*'Расчет дотаций'!S29</f>
        <v>5.0475635798874485E-2</v>
      </c>
      <c r="Q26" s="32">
        <f t="shared" si="7"/>
        <v>33.422125772641117</v>
      </c>
      <c r="R26" s="33">
        <f ca="1">'Расчет дотаций'!V29-1</f>
        <v>0.24326034063260327</v>
      </c>
      <c r="S26" s="33">
        <f ca="1">R26*'Расчет дотаций'!W29</f>
        <v>2.4326034063260327</v>
      </c>
      <c r="T26" s="32">
        <f t="shared" si="8"/>
        <v>1610.7330935888237</v>
      </c>
      <c r="U26" s="33">
        <f ca="1">'Расчет дотаций'!Z29-1</f>
        <v>1.1791625678970075E-2</v>
      </c>
      <c r="V26" s="33">
        <f ca="1">U26*'Расчет дотаций'!AA29</f>
        <v>0.11791625678970075</v>
      </c>
      <c r="W26" s="32">
        <f t="shared" si="9"/>
        <v>78.077510123256388</v>
      </c>
      <c r="X26" s="33">
        <f ca="1">'Расчет дотаций'!AD29-1</f>
        <v>-5.8095565486421252E-3</v>
      </c>
      <c r="Y26" s="33">
        <f ca="1">X26*'Расчет дотаций'!AE29</f>
        <v>-5.8095565486421252E-2</v>
      </c>
      <c r="Z26" s="32">
        <f t="shared" si="10"/>
        <v>-38.467614439899251</v>
      </c>
      <c r="AA26" s="31">
        <f t="shared" si="11"/>
        <v>9.2567515485593646</v>
      </c>
    </row>
    <row r="27" spans="1:27" ht="15" customHeight="1">
      <c r="A27" s="17" t="s">
        <v>26</v>
      </c>
      <c r="B27" s="29">
        <f ca="1">'Расчет дотаций'!AM30</f>
        <v>2387.1999999999971</v>
      </c>
      <c r="C27" s="33">
        <f ca="1">'Расчет дотаций'!B30-1</f>
        <v>0</v>
      </c>
      <c r="D27" s="33">
        <f ca="1">C27*'Расчет дотаций'!C30</f>
        <v>0</v>
      </c>
      <c r="E27" s="32">
        <f t="shared" si="6"/>
        <v>0</v>
      </c>
      <c r="F27" s="33">
        <f ca="1">'Расчет дотаций'!F30-1</f>
        <v>8.8175675675675746E-2</v>
      </c>
      <c r="G27" s="33">
        <f ca="1">F27*'Расчет дотаций'!G30</f>
        <v>0.88175675675675746</v>
      </c>
      <c r="H27" s="32">
        <f t="shared" si="1"/>
        <v>345.78844535468949</v>
      </c>
      <c r="I27" s="33">
        <f ca="1">'Расчет дотаций'!J30-1</f>
        <v>1.1363636363636465E-2</v>
      </c>
      <c r="J27" s="33">
        <f ca="1">I27*'Расчет дотаций'!K30</f>
        <v>0.17045454545454697</v>
      </c>
      <c r="K27" s="32">
        <f t="shared" si="2"/>
        <v>66.845206259788995</v>
      </c>
      <c r="L27" s="33">
        <f ca="1">'Расчет дотаций'!N30-1</f>
        <v>0</v>
      </c>
      <c r="M27" s="33">
        <f ca="1">L27*'Расчет дотаций'!O30</f>
        <v>0</v>
      </c>
      <c r="N27" s="32">
        <f t="shared" si="3"/>
        <v>0</v>
      </c>
      <c r="O27" s="33">
        <f ca="1">'Расчет дотаций'!R30-1</f>
        <v>0.21146677810279968</v>
      </c>
      <c r="P27" s="33">
        <f ca="1">O27*'Расчет дотаций'!S30</f>
        <v>1.0573338905139984</v>
      </c>
      <c r="Q27" s="32">
        <f t="shared" si="7"/>
        <v>414.64251838165353</v>
      </c>
      <c r="R27" s="33">
        <f ca="1">'Расчет дотаций'!V30-1</f>
        <v>0.30000000000000004</v>
      </c>
      <c r="S27" s="33">
        <f ca="1">R27*'Расчет дотаций'!W30</f>
        <v>3.0000000000000004</v>
      </c>
      <c r="T27" s="32">
        <f t="shared" si="8"/>
        <v>1176.4756301722762</v>
      </c>
      <c r="U27" s="33">
        <f ca="1">'Расчет дотаций'!Z30-1</f>
        <v>-3.6919131626652502E-2</v>
      </c>
      <c r="V27" s="33">
        <f ca="1">U27*'Расчет дотаций'!AA30</f>
        <v>-0.36919131626652502</v>
      </c>
      <c r="W27" s="32">
        <f t="shared" si="9"/>
        <v>-144.78152881959736</v>
      </c>
      <c r="X27" s="33">
        <f ca="1">'Расчет дотаций'!AD30-1</f>
        <v>0.13469800353803385</v>
      </c>
      <c r="Y27" s="33">
        <f ca="1">X27*'Расчет дотаций'!AE30</f>
        <v>1.3469800353803385</v>
      </c>
      <c r="Z27" s="32">
        <f t="shared" si="10"/>
        <v>528.22972865118618</v>
      </c>
      <c r="AA27" s="31">
        <f t="shared" si="11"/>
        <v>6.0873339118391172</v>
      </c>
    </row>
    <row r="28" spans="1:27" ht="15" customHeight="1">
      <c r="A28" s="17" t="s">
        <v>27</v>
      </c>
      <c r="B28" s="29">
        <f ca="1">'Расчет дотаций'!AM31</f>
        <v>9249.3999999999942</v>
      </c>
      <c r="C28" s="33">
        <f ca="1">'Расчет дотаций'!B31-1</f>
        <v>0</v>
      </c>
      <c r="D28" s="33">
        <f ca="1">C28*'Расчет дотаций'!C31</f>
        <v>0</v>
      </c>
      <c r="E28" s="32">
        <f t="shared" si="6"/>
        <v>0</v>
      </c>
      <c r="F28" s="33">
        <f ca="1">'Расчет дотаций'!F31-1</f>
        <v>8.0071320806473834E-2</v>
      </c>
      <c r="G28" s="33">
        <f ca="1">F28*'Расчет дотаций'!G31</f>
        <v>0.80071320806473834</v>
      </c>
      <c r="H28" s="32">
        <f t="shared" si="1"/>
        <v>593.3276247268218</v>
      </c>
      <c r="I28" s="33">
        <f ca="1">'Расчет дотаций'!J31-1</f>
        <v>8.2926829268292757E-2</v>
      </c>
      <c r="J28" s="33">
        <f ca="1">I28*'Расчет дотаций'!K31</f>
        <v>1.2439024390243913</v>
      </c>
      <c r="K28" s="32">
        <f t="shared" si="2"/>
        <v>921.73036750827657</v>
      </c>
      <c r="L28" s="33">
        <f ca="1">'Расчет дотаций'!N31-1</f>
        <v>0.30000000000000004</v>
      </c>
      <c r="M28" s="33">
        <f ca="1">L28*'Расчет дотаций'!O31</f>
        <v>4.5000000000000009</v>
      </c>
      <c r="N28" s="32">
        <f t="shared" si="3"/>
        <v>3334.4951530446451</v>
      </c>
      <c r="O28" s="33">
        <f ca="1">'Расчет дотаций'!R31-1</f>
        <v>8.2259629865131689E-2</v>
      </c>
      <c r="P28" s="33">
        <f ca="1">O28*'Расчет дотаций'!S31</f>
        <v>0.41129814932565845</v>
      </c>
      <c r="Q28" s="32">
        <f t="shared" si="7"/>
        <v>304.77148564058677</v>
      </c>
      <c r="R28" s="33">
        <f ca="1">'Расчет дотаций'!V31-1</f>
        <v>0.24685552407931999</v>
      </c>
      <c r="S28" s="33">
        <f ca="1">R28*'Расчет дотаций'!W31</f>
        <v>2.4685552407931999</v>
      </c>
      <c r="T28" s="32">
        <f t="shared" si="8"/>
        <v>1829.1967745439736</v>
      </c>
      <c r="U28" s="33">
        <f ca="1">'Расчет дотаций'!Z31-1</f>
        <v>9.4442751193741792E-2</v>
      </c>
      <c r="V28" s="33">
        <f ca="1">U28*'Расчет дотаций'!AA31</f>
        <v>0.94442751193741792</v>
      </c>
      <c r="W28" s="32">
        <f t="shared" si="9"/>
        <v>699.81976910162962</v>
      </c>
      <c r="X28" s="33">
        <f ca="1">'Расчет дотаций'!AD31-1</f>
        <v>0.21134427824909552</v>
      </c>
      <c r="Y28" s="33">
        <f ca="1">X28*'Расчет дотаций'!AE31</f>
        <v>2.1134427824909552</v>
      </c>
      <c r="Z28" s="32">
        <f t="shared" si="10"/>
        <v>1566.0588254340616</v>
      </c>
      <c r="AA28" s="31">
        <f t="shared" si="11"/>
        <v>12.482339331636361</v>
      </c>
    </row>
    <row r="29" spans="1:27" ht="15" customHeight="1">
      <c r="A29" s="17" t="s">
        <v>28</v>
      </c>
      <c r="B29" s="29">
        <f ca="1">'Расчет дотаций'!AM32</f>
        <v>3156.1999999999971</v>
      </c>
      <c r="C29" s="33">
        <f ca="1">'Расчет дотаций'!B32-1</f>
        <v>0</v>
      </c>
      <c r="D29" s="33">
        <f ca="1">C29*'Расчет дотаций'!C32</f>
        <v>0</v>
      </c>
      <c r="E29" s="32">
        <f t="shared" si="6"/>
        <v>0</v>
      </c>
      <c r="F29" s="33">
        <f ca="1">'Расчет дотаций'!F32-1</f>
        <v>0.10580626407964533</v>
      </c>
      <c r="G29" s="33">
        <f ca="1">F29*'Расчет дотаций'!G32</f>
        <v>1.0580626407964533</v>
      </c>
      <c r="H29" s="32">
        <f t="shared" si="1"/>
        <v>976.76736564363136</v>
      </c>
      <c r="I29" s="33">
        <f ca="1">'Расчет дотаций'!J32-1</f>
        <v>8.5324232081918083E-4</v>
      </c>
      <c r="J29" s="33">
        <f ca="1">I29*'Расчет дотаций'!K32</f>
        <v>1.2798634812287712E-2</v>
      </c>
      <c r="K29" s="32">
        <f t="shared" si="2"/>
        <v>11.81526341391549</v>
      </c>
      <c r="L29" s="33">
        <f ca="1">'Расчет дотаций'!N32-1</f>
        <v>1.5151515151515138E-2</v>
      </c>
      <c r="M29" s="33">
        <f ca="1">L29*'Расчет дотаций'!O32</f>
        <v>0.22727272727272707</v>
      </c>
      <c r="N29" s="32">
        <f t="shared" si="3"/>
        <v>209.81043516830053</v>
      </c>
      <c r="O29" s="33">
        <f ca="1">'Расчет дотаций'!R32-1</f>
        <v>-4.4555299735652754E-2</v>
      </c>
      <c r="P29" s="33">
        <f ca="1">O29*'Расчет дотаций'!S32</f>
        <v>-0.22277649867826377</v>
      </c>
      <c r="Q29" s="32">
        <f t="shared" si="7"/>
        <v>-205.65967018501033</v>
      </c>
      <c r="R29" s="33">
        <f ca="1">'Расчет дотаций'!V32-1</f>
        <v>0.22467213114754103</v>
      </c>
      <c r="S29" s="33">
        <f ca="1">R29*'Расчет дотаций'!W32</f>
        <v>2.2467213114754103</v>
      </c>
      <c r="T29" s="32">
        <f t="shared" si="8"/>
        <v>2074.096534675225</v>
      </c>
      <c r="U29" s="33">
        <f ca="1">'Расчет дотаций'!Z32-1</f>
        <v>6.4701188345228644E-5</v>
      </c>
      <c r="V29" s="33">
        <f ca="1">U29*'Расчет дотаций'!AA32</f>
        <v>6.4701188345228644E-4</v>
      </c>
      <c r="W29" s="32">
        <f t="shared" si="9"/>
        <v>0.59729931723521879</v>
      </c>
      <c r="X29" s="33">
        <f ca="1">'Расчет дотаций'!AD32-1</f>
        <v>9.6161232286886555E-3</v>
      </c>
      <c r="Y29" s="33">
        <f ca="1">X29*'Расчет дотаций'!AE32</f>
        <v>9.6161232286886555E-2</v>
      </c>
      <c r="Z29" s="32">
        <f t="shared" si="10"/>
        <v>88.772771966699565</v>
      </c>
      <c r="AA29" s="31">
        <f t="shared" si="11"/>
        <v>3.4188870598489536</v>
      </c>
    </row>
    <row r="30" spans="1:27" ht="15" customHeight="1">
      <c r="A30" s="17" t="s">
        <v>29</v>
      </c>
      <c r="B30" s="29">
        <f ca="1">'Расчет дотаций'!AM33</f>
        <v>2239.6999999999971</v>
      </c>
      <c r="C30" s="33">
        <f ca="1">'Расчет дотаций'!B33-1</f>
        <v>0</v>
      </c>
      <c r="D30" s="33">
        <f ca="1">C30*'Расчет дотаций'!C33</f>
        <v>0</v>
      </c>
      <c r="E30" s="32">
        <f t="shared" si="6"/>
        <v>0</v>
      </c>
      <c r="F30" s="33">
        <f ca="1">'Расчет дотаций'!F33-1</f>
        <v>6.3822048125349751E-2</v>
      </c>
      <c r="G30" s="33">
        <f ca="1">F30*'Расчет дотаций'!G33</f>
        <v>0.63822048125349751</v>
      </c>
      <c r="H30" s="32">
        <f t="shared" si="1"/>
        <v>257.80936119013711</v>
      </c>
      <c r="I30" s="33">
        <f ca="1">'Расчет дотаций'!J33-1</f>
        <v>5.3977272727272707E-2</v>
      </c>
      <c r="J30" s="33">
        <f ca="1">I30*'Расчет дотаций'!K33</f>
        <v>0.80965909090909061</v>
      </c>
      <c r="K30" s="32">
        <f t="shared" si="2"/>
        <v>327.06204069021464</v>
      </c>
      <c r="L30" s="33">
        <f ca="1">'Расчет дотаций'!N33-1</f>
        <v>8.5714285714285632E-2</v>
      </c>
      <c r="M30" s="33">
        <f ca="1">L30*'Расчет дотаций'!O33</f>
        <v>1.2857142857142845</v>
      </c>
      <c r="N30" s="32">
        <f t="shared" si="3"/>
        <v>519.36468416370894</v>
      </c>
      <c r="O30" s="33">
        <f ca="1">'Расчет дотаций'!R33-1</f>
        <v>2.2142857142857242E-2</v>
      </c>
      <c r="P30" s="33">
        <f ca="1">O30*'Расчет дотаций'!S33</f>
        <v>0.11071428571428621</v>
      </c>
      <c r="Q30" s="32">
        <f t="shared" si="7"/>
        <v>44.723070025208514</v>
      </c>
      <c r="R30" s="33">
        <f ca="1">'Расчет дотаций'!V33-1</f>
        <v>0.21324873096446706</v>
      </c>
      <c r="S30" s="33">
        <f ca="1">R30*'Расчет дотаций'!W33</f>
        <v>2.1324873096446706</v>
      </c>
      <c r="T30" s="32">
        <f t="shared" si="8"/>
        <v>861.41890959967338</v>
      </c>
      <c r="U30" s="33">
        <f ca="1">'Расчет дотаций'!Z33-1</f>
        <v>3.0142416002212347E-2</v>
      </c>
      <c r="V30" s="33">
        <f ca="1">U30*'Расчет дотаций'!AA33</f>
        <v>0.30142416002212347</v>
      </c>
      <c r="W30" s="32">
        <f t="shared" si="9"/>
        <v>121.76038285382344</v>
      </c>
      <c r="X30" s="33">
        <f ca="1">'Расчет дотаций'!AD33-1</f>
        <v>2.6627421452529276E-2</v>
      </c>
      <c r="Y30" s="33">
        <f ca="1">X30*'Расчет дотаций'!AE33</f>
        <v>0.26627421452529276</v>
      </c>
      <c r="Z30" s="32">
        <f t="shared" si="10"/>
        <v>107.56155147723105</v>
      </c>
      <c r="AA30" s="31">
        <f t="shared" si="11"/>
        <v>5.5444938277832456</v>
      </c>
    </row>
    <row r="31" spans="1:27" ht="15" customHeight="1">
      <c r="A31" s="17" t="s">
        <v>30</v>
      </c>
      <c r="B31" s="29">
        <f ca="1">'Расчет дотаций'!AM34</f>
        <v>4795.5999999999985</v>
      </c>
      <c r="C31" s="33">
        <f ca="1">'Расчет дотаций'!B34-1</f>
        <v>0</v>
      </c>
      <c r="D31" s="33">
        <f ca="1">C31*'Расчет дотаций'!C34</f>
        <v>0</v>
      </c>
      <c r="E31" s="32">
        <f t="shared" si="6"/>
        <v>0</v>
      </c>
      <c r="F31" s="33">
        <f ca="1">'Расчет дотаций'!F34-1</f>
        <v>-1.9698064723359776E-2</v>
      </c>
      <c r="G31" s="33">
        <f ca="1">F31*'Расчет дотаций'!G34</f>
        <v>-0.19698064723359776</v>
      </c>
      <c r="H31" s="32">
        <f t="shared" si="1"/>
        <v>-132.42680175390694</v>
      </c>
      <c r="I31" s="33">
        <f ca="1">'Расчет дотаций'!J34-1</f>
        <v>6.3965884861407307E-2</v>
      </c>
      <c r="J31" s="33">
        <f ca="1">I31*'Расчет дотаций'!K34</f>
        <v>0.95948827292110961</v>
      </c>
      <c r="K31" s="32">
        <f t="shared" si="2"/>
        <v>645.04795312526596</v>
      </c>
      <c r="L31" s="33">
        <f ca="1">'Расчет дотаций'!N34-1</f>
        <v>0.30000000000000004</v>
      </c>
      <c r="M31" s="33">
        <f ca="1">L31*'Расчет дотаций'!O34</f>
        <v>4.5000000000000009</v>
      </c>
      <c r="N31" s="32">
        <f t="shared" si="3"/>
        <v>3025.2749001574957</v>
      </c>
      <c r="O31" s="33">
        <f ca="1">'Расчет дотаций'!R34-1</f>
        <v>3.7936023147403963E-2</v>
      </c>
      <c r="P31" s="33">
        <f ca="1">O31*'Расчет дотаций'!S34</f>
        <v>0.18968011573701982</v>
      </c>
      <c r="Q31" s="32">
        <f t="shared" si="7"/>
        <v>127.51877626626104</v>
      </c>
      <c r="R31" s="33">
        <f ca="1">'Расчет дотаций'!V34-1</f>
        <v>0.25741626794258377</v>
      </c>
      <c r="S31" s="33">
        <f ca="1">R31*'Расчет дотаций'!W34</f>
        <v>2.5741626794258377</v>
      </c>
      <c r="T31" s="32">
        <f t="shared" si="8"/>
        <v>1730.5666095531446</v>
      </c>
      <c r="U31" s="33">
        <f ca="1">'Расчет дотаций'!Z34-1</f>
        <v>-1.1350539587189346E-3</v>
      </c>
      <c r="V31" s="33">
        <f ca="1">U31*'Расчет дотаций'!AA34</f>
        <v>-1.1350539587189346E-2</v>
      </c>
      <c r="W31" s="32">
        <f t="shared" si="9"/>
        <v>-7.6307783369706534</v>
      </c>
      <c r="X31" s="33">
        <f ca="1">'Расчет дотаций'!AD34-1</f>
        <v>-8.8169771461494184E-2</v>
      </c>
      <c r="Y31" s="33">
        <f ca="1">X31*'Расчет дотаций'!AE34</f>
        <v>-0.88169771461494184</v>
      </c>
      <c r="Z31" s="32">
        <f t="shared" si="10"/>
        <v>-592.75065901129108</v>
      </c>
      <c r="AA31" s="31">
        <f t="shared" si="11"/>
        <v>7.1333021666482388</v>
      </c>
    </row>
    <row r="32" spans="1:27" ht="15" customHeight="1">
      <c r="A32" s="17" t="s">
        <v>31</v>
      </c>
      <c r="B32" s="29">
        <f ca="1">'Расчет дотаций'!AM35</f>
        <v>5788.8000000000029</v>
      </c>
      <c r="C32" s="33">
        <f ca="1">'Расчет дотаций'!B35-1</f>
        <v>0</v>
      </c>
      <c r="D32" s="33">
        <f ca="1">C32*'Расчет дотаций'!C35</f>
        <v>0</v>
      </c>
      <c r="E32" s="32">
        <f t="shared" si="6"/>
        <v>0</v>
      </c>
      <c r="F32" s="33">
        <f ca="1">'Расчет дотаций'!F35-1</f>
        <v>0.1399507058032714</v>
      </c>
      <c r="G32" s="33">
        <f ca="1">F32*'Расчет дотаций'!G35</f>
        <v>1.399507058032714</v>
      </c>
      <c r="H32" s="32">
        <f t="shared" si="1"/>
        <v>1020.3150832159234</v>
      </c>
      <c r="I32" s="33">
        <f ca="1">'Расчет дотаций'!J35-1</f>
        <v>1.7057569296375252E-2</v>
      </c>
      <c r="J32" s="33">
        <f ca="1">I32*'Расчет дотаций'!K35</f>
        <v>0.25586353944562878</v>
      </c>
      <c r="K32" s="32">
        <f t="shared" si="2"/>
        <v>186.53812929558302</v>
      </c>
      <c r="L32" s="33">
        <f ca="1">'Расчет дотаций'!N35-1</f>
        <v>7.4275362318840576E-2</v>
      </c>
      <c r="M32" s="33">
        <f ca="1">L32*'Расчет дотаций'!O35</f>
        <v>1.1141304347826086</v>
      </c>
      <c r="N32" s="32">
        <f t="shared" si="3"/>
        <v>812.26034606539145</v>
      </c>
      <c r="O32" s="33">
        <f ca="1">'Расчет дотаций'!R35-1</f>
        <v>7.4581119738455159E-2</v>
      </c>
      <c r="P32" s="33">
        <f ca="1">O32*'Расчет дотаций'!S35</f>
        <v>0.3729055986922758</v>
      </c>
      <c r="Q32" s="32">
        <f t="shared" si="7"/>
        <v>271.86801579710163</v>
      </c>
      <c r="R32" s="33">
        <f ca="1">'Расчет дотаций'!V35-1</f>
        <v>0.22511201629327893</v>
      </c>
      <c r="S32" s="33">
        <f ca="1">R32*'Расчет дотаций'!W35</f>
        <v>2.2511201629327893</v>
      </c>
      <c r="T32" s="32">
        <f t="shared" si="8"/>
        <v>1641.1863328510074</v>
      </c>
      <c r="U32" s="33">
        <f ca="1">'Расчет дотаций'!Z35-1</f>
        <v>4.2129244789261389E-2</v>
      </c>
      <c r="V32" s="33">
        <f ca="1">U32*'Расчет дотаций'!AA35</f>
        <v>0.42129244789261389</v>
      </c>
      <c r="W32" s="32">
        <f t="shared" si="9"/>
        <v>307.14460249599148</v>
      </c>
      <c r="X32" s="33">
        <f ca="1">'Расчет дотаций'!AD35-1</f>
        <v>0.21253421758148727</v>
      </c>
      <c r="Y32" s="33">
        <f ca="1">X32*'Расчет дотаций'!AE35</f>
        <v>2.1253421758148727</v>
      </c>
      <c r="Z32" s="32">
        <f t="shared" si="10"/>
        <v>1549.4874902790048</v>
      </c>
      <c r="AA32" s="31">
        <f t="shared" si="11"/>
        <v>7.9401614175935027</v>
      </c>
    </row>
    <row r="33" spans="1:28" ht="15" customHeight="1">
      <c r="A33" s="17" t="s">
        <v>1</v>
      </c>
      <c r="B33" s="29">
        <f ca="1">'Расчет дотаций'!AM36</f>
        <v>7515</v>
      </c>
      <c r="C33" s="33">
        <f ca="1">'Расчет дотаций'!B36-1</f>
        <v>0</v>
      </c>
      <c r="D33" s="33">
        <f ca="1">C33*'Расчет дотаций'!C36</f>
        <v>0</v>
      </c>
      <c r="E33" s="32">
        <f t="shared" si="6"/>
        <v>0</v>
      </c>
      <c r="F33" s="33">
        <f ca="1">'Расчет дотаций'!F36-1</f>
        <v>9.3830813766484278E-2</v>
      </c>
      <c r="G33" s="33">
        <f ca="1">F33*'Расчет дотаций'!G36</f>
        <v>0.93830813766484278</v>
      </c>
      <c r="H33" s="32">
        <f t="shared" si="1"/>
        <v>879.2395711418327</v>
      </c>
      <c r="I33" s="33">
        <f ca="1">'Расчет дотаций'!J36-1</f>
        <v>0.18292682926829262</v>
      </c>
      <c r="J33" s="33">
        <f ca="1">I33*'Расчет дотаций'!K36</f>
        <v>2.7439024390243896</v>
      </c>
      <c r="K33" s="32">
        <f t="shared" si="2"/>
        <v>2571.167729341998</v>
      </c>
      <c r="L33" s="33">
        <f ca="1">'Расчет дотаций'!N36-1</f>
        <v>0.11278195488721798</v>
      </c>
      <c r="M33" s="33">
        <f ca="1">L33*'Расчет дотаций'!O36</f>
        <v>1.6917293233082698</v>
      </c>
      <c r="N33" s="32">
        <f t="shared" si="3"/>
        <v>1585.2312316243895</v>
      </c>
      <c r="O33" s="33">
        <f ca="1">'Расчет дотаций'!R36-1</f>
        <v>0.15378297084683012</v>
      </c>
      <c r="P33" s="33">
        <f ca="1">O33*'Расчет дотаций'!S36</f>
        <v>0.76891485423415062</v>
      </c>
      <c r="Q33" s="32">
        <f t="shared" si="7"/>
        <v>720.5099684672067</v>
      </c>
      <c r="R33" s="33">
        <f ca="1">'Расчет дотаций'!V36-1</f>
        <v>0.14896988906497621</v>
      </c>
      <c r="S33" s="33">
        <f ca="1">R33*'Расчет дотаций'!W36</f>
        <v>1.4896988906497621</v>
      </c>
      <c r="T33" s="32">
        <f t="shared" si="8"/>
        <v>1395.9190602407555</v>
      </c>
      <c r="U33" s="33">
        <f ca="1">'Расчет дотаций'!Z36-1</f>
        <v>2.0258696728447934E-3</v>
      </c>
      <c r="V33" s="33">
        <f ca="1">U33*'Расчет дотаций'!AA36</f>
        <v>2.0258696728447934E-2</v>
      </c>
      <c r="W33" s="32">
        <f t="shared" si="9"/>
        <v>18.983367092757138</v>
      </c>
      <c r="X33" s="33">
        <f ca="1">'Расчет дотаций'!AD36-1</f>
        <v>3.6705606057538587E-2</v>
      </c>
      <c r="Y33" s="33">
        <f ca="1">X33*'Расчет дотаций'!AE36</f>
        <v>0.36705606057538587</v>
      </c>
      <c r="Z33" s="32">
        <f t="shared" si="10"/>
        <v>343.94907209105952</v>
      </c>
      <c r="AA33" s="31">
        <f t="shared" si="11"/>
        <v>8.0198684021852493</v>
      </c>
    </row>
    <row r="34" spans="1:28" ht="15" customHeight="1">
      <c r="A34" s="17" t="s">
        <v>32</v>
      </c>
      <c r="B34" s="29">
        <f ca="1">'Расчет дотаций'!AM37</f>
        <v>738.59999999999854</v>
      </c>
      <c r="C34" s="33">
        <f ca="1">'Расчет дотаций'!B37-1</f>
        <v>0</v>
      </c>
      <c r="D34" s="33">
        <f ca="1">C34*'Расчет дотаций'!C37</f>
        <v>0</v>
      </c>
      <c r="E34" s="32">
        <f t="shared" si="6"/>
        <v>0</v>
      </c>
      <c r="F34" s="33">
        <f ca="1">'Расчет дотаций'!F37-1</f>
        <v>-2.2559004695980933E-2</v>
      </c>
      <c r="G34" s="33">
        <f ca="1">F34*'Расчет дотаций'!G37</f>
        <v>-0.22559004695980933</v>
      </c>
      <c r="H34" s="32">
        <f t="shared" si="1"/>
        <v>-153.46586545489311</v>
      </c>
      <c r="I34" s="33">
        <f ca="1">'Расчет дотаций'!J37-1</f>
        <v>0.15351812366737749</v>
      </c>
      <c r="J34" s="33">
        <f ca="1">I34*'Расчет дотаций'!K37</f>
        <v>2.3027718550106622</v>
      </c>
      <c r="K34" s="32">
        <f t="shared" si="2"/>
        <v>1566.5446256914931</v>
      </c>
      <c r="L34" s="33">
        <f ca="1">'Расчет дотаций'!N37-1</f>
        <v>-0.21546961325966851</v>
      </c>
      <c r="M34" s="33">
        <f ca="1">L34*'Расчет дотаций'!O37</f>
        <v>-3.2320441988950277</v>
      </c>
      <c r="N34" s="32">
        <f t="shared" si="3"/>
        <v>-2198.7160641899236</v>
      </c>
      <c r="O34" s="33">
        <f ca="1">'Расчет дотаций'!R37-1</f>
        <v>3.3868355175967757E-3</v>
      </c>
      <c r="P34" s="33">
        <f ca="1">O34*'Расчет дотаций'!S37</f>
        <v>1.6934177587983879E-2</v>
      </c>
      <c r="Q34" s="32">
        <f t="shared" si="7"/>
        <v>11.520092549871229</v>
      </c>
      <c r="R34" s="33">
        <f ca="1">'Расчет дотаций'!V37-1</f>
        <v>0.21960843373493977</v>
      </c>
      <c r="S34" s="33">
        <f ca="1">R34*'Расчет дотаций'!W37</f>
        <v>2.1960843373493977</v>
      </c>
      <c r="T34" s="32">
        <f t="shared" si="8"/>
        <v>1493.9665467745758</v>
      </c>
      <c r="U34" s="33">
        <f ca="1">'Расчет дотаций'!Z37-1</f>
        <v>2.4809842258408654E-3</v>
      </c>
      <c r="V34" s="33">
        <f ca="1">U34*'Расчет дотаций'!AA37</f>
        <v>2.4809842258408654E-2</v>
      </c>
      <c r="W34" s="32">
        <f t="shared" si="9"/>
        <v>16.877800972595185</v>
      </c>
      <c r="X34" s="33">
        <f ca="1">'Расчет дотаций'!AD37-1</f>
        <v>2.7530512985229905E-4</v>
      </c>
      <c r="Y34" s="33">
        <f ca="1">X34*'Расчет дотаций'!AE37</f>
        <v>2.7530512985229905E-3</v>
      </c>
      <c r="Z34" s="32">
        <f t="shared" si="10"/>
        <v>1.8728636562801002</v>
      </c>
      <c r="AA34" s="31">
        <f t="shared" si="11"/>
        <v>1.0857190176501383</v>
      </c>
    </row>
    <row r="35" spans="1:28" ht="15" customHeight="1">
      <c r="A35" s="17" t="s">
        <v>33</v>
      </c>
      <c r="B35" s="29">
        <f ca="1">'Расчет дотаций'!AM38</f>
        <v>3021.5</v>
      </c>
      <c r="C35" s="33">
        <f ca="1">'Расчет дотаций'!B38-1</f>
        <v>0</v>
      </c>
      <c r="D35" s="33">
        <f ca="1">C35*'Расчет дотаций'!C38</f>
        <v>0</v>
      </c>
      <c r="E35" s="32">
        <f t="shared" si="6"/>
        <v>0</v>
      </c>
      <c r="F35" s="33">
        <f ca="1">'Расчет дотаций'!F38-1</f>
        <v>8.682432432432452E-2</v>
      </c>
      <c r="G35" s="33">
        <f ca="1">F35*'Расчет дотаций'!G38</f>
        <v>0.8682432432432452</v>
      </c>
      <c r="H35" s="32">
        <f t="shared" si="1"/>
        <v>434.24108037792939</v>
      </c>
      <c r="I35" s="33">
        <f ca="1">'Расчет дотаций'!J38-1</f>
        <v>0.16477272727272729</v>
      </c>
      <c r="J35" s="33">
        <f ca="1">I35*'Расчет дотаций'!K38</f>
        <v>2.4715909090909092</v>
      </c>
      <c r="K35" s="32">
        <f t="shared" si="2"/>
        <v>1236.135512678238</v>
      </c>
      <c r="L35" s="33">
        <f ca="1">'Расчет дотаций'!N38-1</f>
        <v>0.17142857142857126</v>
      </c>
      <c r="M35" s="33">
        <f ca="1">L35*'Расчет дотаций'!O38</f>
        <v>2.571428571428569</v>
      </c>
      <c r="N35" s="32">
        <f t="shared" si="3"/>
        <v>1286.0680801854367</v>
      </c>
      <c r="O35" s="33">
        <f ca="1">'Расчет дотаций'!R38-1</f>
        <v>5.3136236516180491E-2</v>
      </c>
      <c r="P35" s="33">
        <f ca="1">O35*'Расчет дотаций'!S38</f>
        <v>0.26568118258090245</v>
      </c>
      <c r="Q35" s="32">
        <f t="shared" si="7"/>
        <v>132.87714549791812</v>
      </c>
      <c r="R35" s="33">
        <f ca="1">'Расчет дотаций'!V38-1</f>
        <v>0.21312693498451996</v>
      </c>
      <c r="S35" s="33">
        <f ca="1">R35*'Расчет дотаций'!W38</f>
        <v>2.1312693498451996</v>
      </c>
      <c r="T35" s="32">
        <f t="shared" si="8"/>
        <v>1065.9279093219097</v>
      </c>
      <c r="U35" s="33">
        <f ca="1">'Расчет дотаций'!Z38-1</f>
        <v>-0.14468443731564418</v>
      </c>
      <c r="V35" s="33">
        <f ca="1">U35*'Расчет дотаций'!AA38</f>
        <v>-1.4468443731564418</v>
      </c>
      <c r="W35" s="32">
        <f t="shared" si="9"/>
        <v>-723.62125317704761</v>
      </c>
      <c r="X35" s="33">
        <f ca="1">'Расчет дотаций'!AD38-1</f>
        <v>-8.2003129890453885E-2</v>
      </c>
      <c r="Y35" s="33">
        <f ca="1">X35*'Расчет дотаций'!AE38</f>
        <v>-0.82003129890453885</v>
      </c>
      <c r="Z35" s="32">
        <f t="shared" si="10"/>
        <v>-410.12847488438433</v>
      </c>
      <c r="AA35" s="31">
        <f t="shared" si="11"/>
        <v>6.0413375841278452</v>
      </c>
    </row>
    <row r="36" spans="1:28" ht="15" customHeight="1">
      <c r="A36" s="17" t="s">
        <v>34</v>
      </c>
      <c r="B36" s="29">
        <f ca="1">'Расчет дотаций'!AM39</f>
        <v>5269.3000000000029</v>
      </c>
      <c r="C36" s="33">
        <f ca="1">'Расчет дотаций'!B39-1</f>
        <v>0</v>
      </c>
      <c r="D36" s="33">
        <f ca="1">C36*'Расчет дотаций'!C39</f>
        <v>0</v>
      </c>
      <c r="E36" s="32">
        <f t="shared" si="6"/>
        <v>0</v>
      </c>
      <c r="F36" s="33">
        <f ca="1">'Расчет дотаций'!F39-1</f>
        <v>5.9807877041306412E-2</v>
      </c>
      <c r="G36" s="33">
        <f ca="1">F36*'Расчет дотаций'!G39</f>
        <v>0.59807877041306412</v>
      </c>
      <c r="H36" s="32">
        <f t="shared" si="1"/>
        <v>630.30297190585543</v>
      </c>
      <c r="I36" s="33">
        <f ca="1">'Расчет дотаций'!J39-1</f>
        <v>6.3965884861407751E-3</v>
      </c>
      <c r="J36" s="33">
        <f ca="1">I36*'Расчет дотаций'!K39</f>
        <v>9.5948827292111627E-2</v>
      </c>
      <c r="K36" s="32">
        <f t="shared" si="2"/>
        <v>101.11850476038664</v>
      </c>
      <c r="L36" s="33">
        <f ca="1">'Расчет дотаций'!N39-1</f>
        <v>0.10000000000000009</v>
      </c>
      <c r="M36" s="33">
        <f ca="1">L36*'Расчет дотаций'!O39</f>
        <v>1.5000000000000013</v>
      </c>
      <c r="N36" s="32">
        <f t="shared" si="3"/>
        <v>1580.8192910873668</v>
      </c>
      <c r="O36" s="33">
        <f ca="1">'Расчет дотаций'!R39-1</f>
        <v>5.4778554778554867E-2</v>
      </c>
      <c r="P36" s="33">
        <f ca="1">O36*'Расчет дотаций'!S39</f>
        <v>0.27389277389277433</v>
      </c>
      <c r="Q36" s="32">
        <f t="shared" si="7"/>
        <v>288.64998710608501</v>
      </c>
      <c r="R36" s="33">
        <f ca="1">'Расчет дотаций'!V39-1</f>
        <v>0.23044814340588982</v>
      </c>
      <c r="S36" s="33">
        <f ca="1">R36*'Расчет дотаций'!W39</f>
        <v>2.3044814340588982</v>
      </c>
      <c r="T36" s="32">
        <f t="shared" si="8"/>
        <v>2428.645804608655</v>
      </c>
      <c r="U36" s="33">
        <f ca="1">'Расчет дотаций'!Z39-1</f>
        <v>1.0439443795775327E-2</v>
      </c>
      <c r="V36" s="33">
        <f ca="1">U36*'Расчет дотаций'!AA39</f>
        <v>0.10439443795775327</v>
      </c>
      <c r="W36" s="32">
        <f t="shared" si="9"/>
        <v>110.0191609372263</v>
      </c>
      <c r="X36" s="33">
        <f ca="1">'Расчет дотаций'!AD39-1</f>
        <v>1.2311111111110939E-2</v>
      </c>
      <c r="Y36" s="33">
        <f ca="1">X36*'Расчет дотаций'!AE39</f>
        <v>0.12311111111110939</v>
      </c>
      <c r="Z36" s="32">
        <f t="shared" si="10"/>
        <v>129.74427959442787</v>
      </c>
      <c r="AA36" s="31">
        <f t="shared" si="11"/>
        <v>4.9999073547257122</v>
      </c>
    </row>
    <row r="37" spans="1:28" ht="15" customHeight="1">
      <c r="A37" s="17" t="s">
        <v>35</v>
      </c>
      <c r="B37" s="29">
        <f ca="1">'Расчет дотаций'!AM40</f>
        <v>3184.1999999999971</v>
      </c>
      <c r="C37" s="33">
        <f ca="1">'Расчет дотаций'!B40-1</f>
        <v>0</v>
      </c>
      <c r="D37" s="33">
        <f ca="1">C37*'Расчет дотаций'!C40</f>
        <v>0</v>
      </c>
      <c r="E37" s="32">
        <f t="shared" si="6"/>
        <v>0</v>
      </c>
      <c r="F37" s="33">
        <f ca="1">'Расчет дотаций'!F40-1</f>
        <v>2.0737477565671458E-2</v>
      </c>
      <c r="G37" s="33">
        <f ca="1">F37*'Расчет дотаций'!G40</f>
        <v>0.20737477565671458</v>
      </c>
      <c r="H37" s="32">
        <f t="shared" si="1"/>
        <v>151.46144365861508</v>
      </c>
      <c r="I37" s="33">
        <f ca="1">'Расчет дотаций'!J40-1</f>
        <v>2.8409090909090828E-2</v>
      </c>
      <c r="J37" s="33">
        <f ca="1">I37*'Расчет дотаций'!K40</f>
        <v>0.42613636363636243</v>
      </c>
      <c r="K37" s="32">
        <f t="shared" si="2"/>
        <v>311.23953541312085</v>
      </c>
      <c r="L37" s="33">
        <f ca="1">'Расчет дотаций'!N40-1</f>
        <v>9.8765432098765427E-2</v>
      </c>
      <c r="M37" s="33">
        <f ca="1">L37*'Расчет дотаций'!O40</f>
        <v>1.4814814814814814</v>
      </c>
      <c r="N37" s="32">
        <f t="shared" si="3"/>
        <v>1082.0376934856181</v>
      </c>
      <c r="O37" s="33">
        <f ca="1">'Расчет дотаций'!R40-1</f>
        <v>2.2164837529589088E-2</v>
      </c>
      <c r="P37" s="33">
        <f ca="1">O37*'Расчет дотаций'!S40</f>
        <v>0.11082418764794544</v>
      </c>
      <c r="Q37" s="32">
        <f t="shared" si="7"/>
        <v>80.943265159875168</v>
      </c>
      <c r="R37" s="33">
        <f ca="1">'Расчет дотаций'!V40-1</f>
        <v>0.21310533515731866</v>
      </c>
      <c r="S37" s="33">
        <f ca="1">R37*'Расчет дотаций'!W40</f>
        <v>2.1310533515731866</v>
      </c>
      <c r="T37" s="32">
        <f t="shared" si="8"/>
        <v>1556.469035930957</v>
      </c>
      <c r="U37" s="33">
        <f ca="1">'Расчет дотаций'!Z40-1</f>
        <v>0</v>
      </c>
      <c r="V37" s="33">
        <f ca="1">U37*'Расчет дотаций'!AA40</f>
        <v>0</v>
      </c>
      <c r="W37" s="32">
        <f t="shared" si="9"/>
        <v>0</v>
      </c>
      <c r="X37" s="33">
        <f ca="1">'Расчет дотаций'!AD40-1</f>
        <v>2.8054425585644083E-4</v>
      </c>
      <c r="Y37" s="33">
        <f ca="1">X37*'Расчет дотаций'!AE40</f>
        <v>2.8054425585644083E-3</v>
      </c>
      <c r="Z37" s="32">
        <f t="shared" si="10"/>
        <v>2.0490263518109111</v>
      </c>
      <c r="AA37" s="31">
        <f t="shared" si="11"/>
        <v>4.3596756025542547</v>
      </c>
    </row>
    <row r="38" spans="1:28" ht="15" customHeight="1">
      <c r="A38" s="17" t="s">
        <v>36</v>
      </c>
      <c r="B38" s="29">
        <f ca="1">'Расчет дотаций'!AM41</f>
        <v>2059.8999999999942</v>
      </c>
      <c r="C38" s="33">
        <f ca="1">'Расчет дотаций'!B41-1</f>
        <v>0</v>
      </c>
      <c r="D38" s="33">
        <f ca="1">C38*'Расчет дотаций'!C41</f>
        <v>0</v>
      </c>
      <c r="E38" s="32">
        <f t="shared" si="6"/>
        <v>0</v>
      </c>
      <c r="F38" s="33">
        <f ca="1">'Расчет дотаций'!F41-1</f>
        <v>4.0482817381425784E-2</v>
      </c>
      <c r="G38" s="33">
        <f ca="1">F38*'Расчет дотаций'!G41</f>
        <v>0.40482817381425784</v>
      </c>
      <c r="H38" s="32">
        <f t="shared" si="1"/>
        <v>417.22419765495317</v>
      </c>
      <c r="I38" s="33">
        <f ca="1">'Расчет дотаций'!J41-1</f>
        <v>0.24716417910447763</v>
      </c>
      <c r="J38" s="33">
        <f ca="1">I38*'Расчет дотаций'!K41</f>
        <v>3.7074626865671645</v>
      </c>
      <c r="K38" s="32">
        <f t="shared" si="2"/>
        <v>3820.9868897325828</v>
      </c>
      <c r="L38" s="33">
        <f ca="1">'Расчет дотаций'!N41-1</f>
        <v>-0.27828746177370034</v>
      </c>
      <c r="M38" s="33">
        <f ca="1">L38*'Расчет дотаций'!O41</f>
        <v>-4.1743119266055047</v>
      </c>
      <c r="N38" s="32">
        <f t="shared" si="3"/>
        <v>-4302.1312670263178</v>
      </c>
      <c r="O38" s="33">
        <f ca="1">'Расчет дотаций'!R41-1</f>
        <v>0.12382340438452655</v>
      </c>
      <c r="P38" s="33">
        <f ca="1">O38*'Расчет дотаций'!S41</f>
        <v>0.61911702192263274</v>
      </c>
      <c r="Q38" s="32">
        <f t="shared" si="7"/>
        <v>638.07466830288308</v>
      </c>
      <c r="R38" s="33">
        <f ca="1">'Расчет дотаций'!V41-1</f>
        <v>0.28769230769230769</v>
      </c>
      <c r="S38" s="33">
        <f ca="1">R38*'Расчет дотаций'!W41</f>
        <v>2.8769230769230769</v>
      </c>
      <c r="T38" s="32">
        <f t="shared" si="8"/>
        <v>2965.0157773726946</v>
      </c>
      <c r="U38" s="33">
        <f ca="1">'Расчет дотаций'!Z41-1</f>
        <v>-8.3115866388308923E-2</v>
      </c>
      <c r="V38" s="33">
        <f ca="1">U38*'Расчет дотаций'!AA41</f>
        <v>-0.83115866388308923</v>
      </c>
      <c r="W38" s="32">
        <f t="shared" si="9"/>
        <v>-856.6091223228284</v>
      </c>
      <c r="X38" s="33">
        <f ca="1">'Расчет дотаций'!AD41-1</f>
        <v>-6.0416144397091975E-2</v>
      </c>
      <c r="Y38" s="33">
        <f ca="1">X38*'Расчет дотаций'!AE41</f>
        <v>-0.60416144397091975</v>
      </c>
      <c r="Z38" s="32">
        <f t="shared" si="10"/>
        <v>-622.66114371397327</v>
      </c>
      <c r="AA38" s="31">
        <f t="shared" si="11"/>
        <v>1.9986989247676188</v>
      </c>
    </row>
    <row r="39" spans="1:28" ht="15" customHeight="1">
      <c r="A39" s="17" t="s">
        <v>37</v>
      </c>
      <c r="B39" s="29">
        <f ca="1">'Расчет дотаций'!AM42</f>
        <v>10898.600000000006</v>
      </c>
      <c r="C39" s="33">
        <f ca="1">'Расчет дотаций'!B42-1</f>
        <v>0</v>
      </c>
      <c r="D39" s="33">
        <f ca="1">C39*'Расчет дотаций'!C42</f>
        <v>0</v>
      </c>
      <c r="E39" s="32">
        <f t="shared" si="6"/>
        <v>0</v>
      </c>
      <c r="F39" s="33">
        <f ca="1">'Расчет дотаций'!F42-1</f>
        <v>0.1511648287446139</v>
      </c>
      <c r="G39" s="33">
        <f ca="1">F39*'Расчет дотаций'!G42</f>
        <v>1.511648287446139</v>
      </c>
      <c r="H39" s="32">
        <f t="shared" si="1"/>
        <v>1408.0166173778427</v>
      </c>
      <c r="I39" s="33">
        <f ca="1">'Расчет дотаций'!J42-1</f>
        <v>0.21463414634146338</v>
      </c>
      <c r="J39" s="33">
        <f ca="1">I39*'Расчет дотаций'!K42</f>
        <v>3.2195121951219505</v>
      </c>
      <c r="K39" s="32">
        <f t="shared" si="2"/>
        <v>2998.7972124394314</v>
      </c>
      <c r="L39" s="33">
        <f ca="1">'Расчет дотаций'!N42-1</f>
        <v>0.1649484536082475</v>
      </c>
      <c r="M39" s="33">
        <f ca="1">L39*'Расчет дотаций'!O42</f>
        <v>2.4742268041237123</v>
      </c>
      <c r="N39" s="32">
        <f t="shared" si="3"/>
        <v>2304.6051679478305</v>
      </c>
      <c r="O39" s="33">
        <f ca="1">'Расчет дотаций'!R42-1</f>
        <v>0.28222555555555551</v>
      </c>
      <c r="P39" s="33">
        <f ca="1">O39*'Расчет дотаций'!S42</f>
        <v>1.4111277777777775</v>
      </c>
      <c r="Q39" s="32">
        <f t="shared" si="7"/>
        <v>1314.3873325926504</v>
      </c>
      <c r="R39" s="33">
        <f ca="1">'Расчет дотаций'!V42-1</f>
        <v>0.24583333333333335</v>
      </c>
      <c r="S39" s="33">
        <f ca="1">R39*'Расчет дотаций'!W42</f>
        <v>2.4583333333333335</v>
      </c>
      <c r="T39" s="32">
        <f t="shared" si="8"/>
        <v>2289.8012805842759</v>
      </c>
      <c r="U39" s="33">
        <f ca="1">'Расчет дотаций'!Z42-1</f>
        <v>4.1182333310936459E-2</v>
      </c>
      <c r="V39" s="33">
        <f ca="1">U39*'Расчет дотаций'!AA42</f>
        <v>0.41182333310936459</v>
      </c>
      <c r="W39" s="32">
        <f t="shared" si="9"/>
        <v>383.59061513015911</v>
      </c>
      <c r="X39" s="33">
        <f ca="1">'Расчет дотаций'!AD42-1</f>
        <v>2.1407797773938864E-2</v>
      </c>
      <c r="Y39" s="33">
        <f ca="1">X39*'Расчет дотаций'!AE42</f>
        <v>0.21407797773938864</v>
      </c>
      <c r="Z39" s="32">
        <f t="shared" si="10"/>
        <v>199.40177392781459</v>
      </c>
      <c r="AA39" s="31">
        <f t="shared" si="11"/>
        <v>11.700749708651667</v>
      </c>
    </row>
    <row r="40" spans="1:28" ht="15" customHeight="1">
      <c r="A40" s="17" t="s">
        <v>38</v>
      </c>
      <c r="B40" s="29">
        <f ca="1">'Расчет дотаций'!AM43</f>
        <v>884.19999999999709</v>
      </c>
      <c r="C40" s="33">
        <f ca="1">'Расчет дотаций'!B43-1</f>
        <v>0</v>
      </c>
      <c r="D40" s="33">
        <f ca="1">C40*'Расчет дотаций'!C43</f>
        <v>0</v>
      </c>
      <c r="E40" s="32">
        <f t="shared" si="6"/>
        <v>0</v>
      </c>
      <c r="F40" s="33">
        <f ca="1">'Расчет дотаций'!F43-1</f>
        <v>0.1732654360280077</v>
      </c>
      <c r="G40" s="33">
        <f ca="1">F40*'Расчет дотаций'!G43</f>
        <v>1.732654360280077</v>
      </c>
      <c r="H40" s="32">
        <f t="shared" si="1"/>
        <v>987.05401827772494</v>
      </c>
      <c r="I40" s="33">
        <f ca="1">'Расчет дотаций'!J43-1</f>
        <v>-0.31343283582089554</v>
      </c>
      <c r="J40" s="33">
        <f ca="1">I40*'Расчет дотаций'!K43</f>
        <v>-4.7014925373134329</v>
      </c>
      <c r="K40" s="32">
        <f t="shared" si="2"/>
        <v>-2678.3340100837077</v>
      </c>
      <c r="L40" s="33">
        <f ca="1">'Расчет дотаций'!N43-1</f>
        <v>0.16176470588235303</v>
      </c>
      <c r="M40" s="33">
        <f ca="1">L40*'Расчет дотаций'!O43</f>
        <v>2.4264705882352953</v>
      </c>
      <c r="N40" s="32">
        <f t="shared" si="3"/>
        <v>1382.3054379773764</v>
      </c>
      <c r="O40" s="33">
        <f ca="1">'Расчет дотаций'!R43-1</f>
        <v>7.407407407407085E-4</v>
      </c>
      <c r="P40" s="33">
        <f ca="1">O40*'Расчет дотаций'!S43</f>
        <v>3.7037037037035425E-3</v>
      </c>
      <c r="Q40" s="32">
        <f t="shared" si="7"/>
        <v>2.1099162689664976</v>
      </c>
      <c r="R40" s="33">
        <f ca="1">'Расчет дотаций'!V43-1</f>
        <v>0.22866666666666657</v>
      </c>
      <c r="S40" s="33">
        <f ca="1">R40*'Расчет дотаций'!W43</f>
        <v>2.2866666666666657</v>
      </c>
      <c r="T40" s="32">
        <f t="shared" si="8"/>
        <v>1302.6623044599719</v>
      </c>
      <c r="U40" s="33">
        <f ca="1">'Расчет дотаций'!Z43-1</f>
        <v>5.0581888448792967E-2</v>
      </c>
      <c r="V40" s="33">
        <f ca="1">U40*'Расчет дотаций'!AA43</f>
        <v>0.50581888448792967</v>
      </c>
      <c r="W40" s="32">
        <f t="shared" si="9"/>
        <v>288.153583253536</v>
      </c>
      <c r="X40" s="33">
        <f ca="1">'Расчет дотаций'!AD43-1</f>
        <v>-7.0171513795674767E-2</v>
      </c>
      <c r="Y40" s="33">
        <f ca="1">X40*'Расчет дотаций'!AE43</f>
        <v>-0.70171513795674767</v>
      </c>
      <c r="Z40" s="32">
        <f t="shared" si="10"/>
        <v>-399.75125015387073</v>
      </c>
      <c r="AA40" s="31">
        <f t="shared" si="11"/>
        <v>1.5521065281034907</v>
      </c>
    </row>
    <row r="41" spans="1:28" ht="15" customHeight="1">
      <c r="A41" s="17" t="s">
        <v>2</v>
      </c>
      <c r="B41" s="29">
        <f ca="1">'Расчет дотаций'!AM44</f>
        <v>6312.3999999999942</v>
      </c>
      <c r="C41" s="33">
        <f ca="1">'Расчет дотаций'!B44-1</f>
        <v>0</v>
      </c>
      <c r="D41" s="33">
        <f ca="1">C41*'Расчет дотаций'!C44</f>
        <v>0</v>
      </c>
      <c r="E41" s="32">
        <f t="shared" si="6"/>
        <v>0</v>
      </c>
      <c r="F41" s="33">
        <f ca="1">'Расчет дотаций'!F44-1</f>
        <v>9.4629486186418754E-2</v>
      </c>
      <c r="G41" s="33">
        <f ca="1">F41*'Расчет дотаций'!G44</f>
        <v>0.94629486186418754</v>
      </c>
      <c r="H41" s="32">
        <f t="shared" si="1"/>
        <v>672.19187143345664</v>
      </c>
      <c r="I41" s="33">
        <f ca="1">'Расчет дотаций'!J44-1</f>
        <v>5.1136363636363535E-2</v>
      </c>
      <c r="J41" s="33">
        <f ca="1">I41*'Расчет дотаций'!K44</f>
        <v>0.76704545454545303</v>
      </c>
      <c r="K41" s="32">
        <f t="shared" si="2"/>
        <v>544.86369982999418</v>
      </c>
      <c r="L41" s="33">
        <f ca="1">'Расчет дотаций'!N44-1</f>
        <v>0.2407407407407407</v>
      </c>
      <c r="M41" s="33">
        <f ca="1">L41*'Расчет дотаций'!O44</f>
        <v>3.6111111111111107</v>
      </c>
      <c r="N41" s="32">
        <f t="shared" si="3"/>
        <v>2565.1196403519116</v>
      </c>
      <c r="O41" s="33">
        <f ca="1">'Расчет дотаций'!R44-1</f>
        <v>0.20399139322216242</v>
      </c>
      <c r="P41" s="33">
        <f ca="1">O41*'Расчет дотаций'!S44</f>
        <v>1.0199569661108121</v>
      </c>
      <c r="Q41" s="32">
        <f t="shared" si="7"/>
        <v>724.51707122342589</v>
      </c>
      <c r="R41" s="33">
        <f ca="1">'Расчет дотаций'!V44-1</f>
        <v>0.2131721470019341</v>
      </c>
      <c r="S41" s="33">
        <f ca="1">R41*'Расчет дотаций'!W44</f>
        <v>2.131721470019341</v>
      </c>
      <c r="T41" s="32">
        <f t="shared" si="8"/>
        <v>1514.2487844479429</v>
      </c>
      <c r="U41" s="33">
        <f ca="1">'Расчет дотаций'!Z44-1</f>
        <v>4.0217613470812985E-2</v>
      </c>
      <c r="V41" s="33">
        <f ca="1">U41*'Расчет дотаций'!AA44</f>
        <v>0.40217613470812985</v>
      </c>
      <c r="W41" s="32">
        <f t="shared" si="9"/>
        <v>285.68212671340797</v>
      </c>
      <c r="X41" s="33">
        <f ca="1">'Расчет дотаций'!AD44-1</f>
        <v>8.1324426372364478E-4</v>
      </c>
      <c r="Y41" s="33">
        <f ca="1">X41*'Расчет дотаций'!AE44</f>
        <v>8.1324426372364478E-3</v>
      </c>
      <c r="Z41" s="32">
        <f t="shared" si="10"/>
        <v>5.7768059998552177</v>
      </c>
      <c r="AA41" s="31">
        <f t="shared" si="11"/>
        <v>8.8864384409962707</v>
      </c>
    </row>
    <row r="42" spans="1:28" ht="15" customHeight="1">
      <c r="A42" s="17" t="s">
        <v>39</v>
      </c>
      <c r="B42" s="29">
        <f ca="1">'Расчет дотаций'!AM45</f>
        <v>7845.3000000000029</v>
      </c>
      <c r="C42" s="33">
        <f ca="1">'Расчет дотаций'!B45-1</f>
        <v>0</v>
      </c>
      <c r="D42" s="33">
        <f ca="1">C42*'Расчет дотаций'!C45</f>
        <v>0</v>
      </c>
      <c r="E42" s="32">
        <f t="shared" si="6"/>
        <v>0</v>
      </c>
      <c r="F42" s="33">
        <f ca="1">'Расчет дотаций'!F45-1</f>
        <v>6.4852100422570169E-2</v>
      </c>
      <c r="G42" s="33">
        <f ca="1">F42*'Расчет дотаций'!G45</f>
        <v>0.64852100422570169</v>
      </c>
      <c r="H42" s="32">
        <f t="shared" si="1"/>
        <v>398.12953091795481</v>
      </c>
      <c r="I42" s="33">
        <f ca="1">'Расчет дотаций'!J45-1</f>
        <v>0.13352272727272729</v>
      </c>
      <c r="J42" s="33">
        <f ca="1">I42*'Расчет дотаций'!K45</f>
        <v>2.0028409090909092</v>
      </c>
      <c r="K42" s="32">
        <f t="shared" si="2"/>
        <v>1229.5517129652471</v>
      </c>
      <c r="L42" s="33">
        <f ca="1">'Расчет дотаций'!N45-1</f>
        <v>0.30000000000000004</v>
      </c>
      <c r="M42" s="33">
        <f ca="1">L42*'Расчет дотаций'!O45</f>
        <v>4.5000000000000009</v>
      </c>
      <c r="N42" s="32">
        <f t="shared" si="3"/>
        <v>2762.5672529602152</v>
      </c>
      <c r="O42" s="33">
        <f ca="1">'Расчет дотаций'!R45-1</f>
        <v>2.1228203184230576E-2</v>
      </c>
      <c r="P42" s="33">
        <f ca="1">O42*'Расчет дотаций'!S45</f>
        <v>0.10614101592115288</v>
      </c>
      <c r="Q42" s="32">
        <f t="shared" si="7"/>
        <v>65.160376617712387</v>
      </c>
      <c r="R42" s="33">
        <f ca="1">'Расчет дотаций'!V45-1</f>
        <v>0.26275229357798158</v>
      </c>
      <c r="S42" s="33">
        <f ca="1">R42*'Расчет дотаций'!W45</f>
        <v>2.6275229357798158</v>
      </c>
      <c r="T42" s="32">
        <f t="shared" si="8"/>
        <v>1613.0464041749344</v>
      </c>
      <c r="U42" s="33">
        <f ca="1">'Расчет дотаций'!Z45-1</f>
        <v>0.12358848589981331</v>
      </c>
      <c r="V42" s="33">
        <f ca="1">U42*'Расчет дотаций'!AA45</f>
        <v>1.2358848589981331</v>
      </c>
      <c r="W42" s="32">
        <f t="shared" si="9"/>
        <v>758.71445331057657</v>
      </c>
      <c r="X42" s="33">
        <f ca="1">'Расчет дотаций'!AD45-1</f>
        <v>0.16584523710077126</v>
      </c>
      <c r="Y42" s="33">
        <f ca="1">X42*'Расчет дотаций'!AE45</f>
        <v>1.6584523710077126</v>
      </c>
      <c r="Z42" s="32">
        <f t="shared" si="10"/>
        <v>1018.1302690533627</v>
      </c>
      <c r="AA42" s="31">
        <f t="shared" si="11"/>
        <v>12.779363095023426</v>
      </c>
    </row>
    <row r="43" spans="1:28" ht="15" customHeight="1">
      <c r="A43" s="17" t="s">
        <v>3</v>
      </c>
      <c r="B43" s="29">
        <f ca="1">'Расчет дотаций'!AM46</f>
        <v>2672.0999999999985</v>
      </c>
      <c r="C43" s="33">
        <f ca="1">'Расчет дотаций'!B46-1</f>
        <v>0</v>
      </c>
      <c r="D43" s="33">
        <f ca="1">C43*'Расчет дотаций'!C46</f>
        <v>0</v>
      </c>
      <c r="E43" s="32">
        <f t="shared" si="6"/>
        <v>0</v>
      </c>
      <c r="F43" s="33">
        <f ca="1">'Расчет дотаций'!F46-1</f>
        <v>0.12560655737704907</v>
      </c>
      <c r="G43" s="33">
        <f ca="1">F43*'Расчет дотаций'!G46</f>
        <v>1.2560655737704907</v>
      </c>
      <c r="H43" s="32">
        <f t="shared" si="1"/>
        <v>709.9635250993706</v>
      </c>
      <c r="I43" s="33">
        <f ca="1">'Расчет дотаций'!J46-1</f>
        <v>2.2727272727272707E-2</v>
      </c>
      <c r="J43" s="33">
        <f ca="1">I43*'Расчет дотаций'!K46</f>
        <v>0.34090909090909061</v>
      </c>
      <c r="K43" s="32">
        <f t="shared" si="2"/>
        <v>192.69138886889374</v>
      </c>
      <c r="L43" s="33">
        <f ca="1">'Расчет дотаций'!N46-1</f>
        <v>0.15384615384615374</v>
      </c>
      <c r="M43" s="33">
        <f ca="1">L43*'Расчет дотаций'!O46</f>
        <v>2.3076923076923062</v>
      </c>
      <c r="N43" s="32">
        <f t="shared" si="3"/>
        <v>1304.3724784971273</v>
      </c>
      <c r="O43" s="33">
        <f ca="1">'Расчет дотаций'!R46-1</f>
        <v>5.3625053625052654E-3</v>
      </c>
      <c r="P43" s="33">
        <f ca="1">O43*'Расчет дотаций'!S46</f>
        <v>2.6812526812526327E-2</v>
      </c>
      <c r="Q43" s="32">
        <f t="shared" si="7"/>
        <v>15.155192889731122</v>
      </c>
      <c r="R43" s="33">
        <f ca="1">'Расчет дотаций'!V46-1</f>
        <v>0.12307692307692308</v>
      </c>
      <c r="S43" s="33">
        <f ca="1">R43*'Расчет дотаций'!W46</f>
        <v>1.2307692307692308</v>
      </c>
      <c r="T43" s="32">
        <f t="shared" si="8"/>
        <v>695.66532186513496</v>
      </c>
      <c r="U43" s="33">
        <f ca="1">'Расчет дотаций'!Z46-1</f>
        <v>-4.2989352174345741E-2</v>
      </c>
      <c r="V43" s="33">
        <f ca="1">U43*'Расчет дотаций'!AA46</f>
        <v>-0.42989352174345741</v>
      </c>
      <c r="W43" s="32">
        <f t="shared" si="9"/>
        <v>-242.98788732676141</v>
      </c>
      <c r="X43" s="33">
        <f ca="1">'Расчет дотаций'!AD46-1</f>
        <v>-4.8830198293070559E-4</v>
      </c>
      <c r="Y43" s="33">
        <f ca="1">X43*'Расчет дотаций'!AE46</f>
        <v>-4.8830198293070559E-3</v>
      </c>
      <c r="Z43" s="32">
        <f t="shared" si="10"/>
        <v>-2.7600198934983426</v>
      </c>
      <c r="AA43" s="31">
        <f t="shared" si="11"/>
        <v>4.7274721883808812</v>
      </c>
    </row>
    <row r="44" spans="1:28" ht="15" customHeight="1">
      <c r="A44" s="17" t="s">
        <v>40</v>
      </c>
      <c r="B44" s="29">
        <f ca="1">'Расчет дотаций'!AM47</f>
        <v>7469.8000000000029</v>
      </c>
      <c r="C44" s="33">
        <f ca="1">'Расчет дотаций'!B47-1</f>
        <v>0</v>
      </c>
      <c r="D44" s="33">
        <f ca="1">C44*'Расчет дотаций'!C47</f>
        <v>0</v>
      </c>
      <c r="E44" s="32">
        <f ca="1">$B44*D44/$AA44</f>
        <v>0</v>
      </c>
      <c r="F44" s="33">
        <f ca="1">'Расчет дотаций'!F47-1</f>
        <v>4.8204383416952767E-2</v>
      </c>
      <c r="G44" s="33">
        <f ca="1">F44*'Расчет дотаций'!G47</f>
        <v>0.48204383416952767</v>
      </c>
      <c r="H44" s="32">
        <f t="shared" si="1"/>
        <v>377.02589606694977</v>
      </c>
      <c r="I44" s="33">
        <f ca="1">'Расчет дотаций'!J47-1</f>
        <v>0.20174840085287848</v>
      </c>
      <c r="J44" s="33">
        <f ca="1">I44*'Расчет дотаций'!K47</f>
        <v>3.0262260127931775</v>
      </c>
      <c r="K44" s="32">
        <f t="shared" si="2"/>
        <v>2366.9332398787606</v>
      </c>
      <c r="L44" s="33">
        <f ca="1">'Расчет дотаций'!N47-1</f>
        <v>5.0000000000000044E-2</v>
      </c>
      <c r="M44" s="33">
        <f ca="1">L44*'Расчет дотаций'!O47</f>
        <v>0.75000000000000067</v>
      </c>
      <c r="N44" s="32">
        <f t="shared" si="3"/>
        <v>586.60520476809313</v>
      </c>
      <c r="O44" s="33">
        <f ca="1">'Расчет дотаций'!R47-1</f>
        <v>0.1025841053144807</v>
      </c>
      <c r="P44" s="33">
        <f ca="1">O44*'Расчет дотаций'!S47</f>
        <v>0.5129205265724035</v>
      </c>
      <c r="Q44" s="32">
        <f t="shared" si="7"/>
        <v>401.17580069301687</v>
      </c>
      <c r="R44" s="33">
        <f ca="1">'Расчет дотаций'!V47-1</f>
        <v>0.23267175572519072</v>
      </c>
      <c r="S44" s="33">
        <f ca="1">R44*'Расчет дотаций'!W47</f>
        <v>2.3267175572519072</v>
      </c>
      <c r="T44" s="32">
        <f t="shared" si="8"/>
        <v>1819.8195054790285</v>
      </c>
      <c r="U44" s="33">
        <f ca="1">'Расчет дотаций'!Z47-1</f>
        <v>0.21189742349630669</v>
      </c>
      <c r="V44" s="33">
        <f ca="1">U44*'Расчет дотаций'!AA47</f>
        <v>2.1189742349630669</v>
      </c>
      <c r="W44" s="32">
        <f t="shared" si="9"/>
        <v>1657.3350866650965</v>
      </c>
      <c r="X44" s="33">
        <f ca="1">'Расчет дотаций'!AD47-1</f>
        <v>3.3357861172430558E-2</v>
      </c>
      <c r="Y44" s="33">
        <f ca="1">X44*'Расчет дотаций'!AE47</f>
        <v>0.33357861172430558</v>
      </c>
      <c r="Z44" s="32">
        <f t="shared" si="10"/>
        <v>260.90526644905651</v>
      </c>
      <c r="AA44" s="31">
        <f t="shared" si="11"/>
        <v>9.5504607774743899</v>
      </c>
    </row>
    <row r="45" spans="1:28" s="27" customFormat="1" ht="15" customHeight="1">
      <c r="A45" s="26" t="s">
        <v>46</v>
      </c>
      <c r="B45" s="30">
        <f>B6+B17</f>
        <v>315676.89999999991</v>
      </c>
      <c r="C45" s="30"/>
      <c r="D45" s="30"/>
      <c r="E45" s="30">
        <f>E6+E17</f>
        <v>0</v>
      </c>
      <c r="F45" s="30"/>
      <c r="G45" s="30"/>
      <c r="H45" s="30">
        <f>H6+H17</f>
        <v>18397.274161246783</v>
      </c>
      <c r="I45" s="30"/>
      <c r="J45" s="30"/>
      <c r="K45" s="30">
        <f>K6+K17</f>
        <v>120641.74061536527</v>
      </c>
      <c r="L45" s="30"/>
      <c r="M45" s="30"/>
      <c r="N45" s="30">
        <f>N6+N17</f>
        <v>134349.91037675308</v>
      </c>
      <c r="O45" s="30"/>
      <c r="P45" s="30"/>
      <c r="Q45" s="30">
        <f>Q6+Q17</f>
        <v>-8661.7866172823633</v>
      </c>
      <c r="R45" s="30"/>
      <c r="S45" s="30"/>
      <c r="T45" s="30">
        <f>T6+T17</f>
        <v>42809.141073198472</v>
      </c>
      <c r="U45" s="30"/>
      <c r="V45" s="30"/>
      <c r="W45" s="30">
        <f>W6+W17</f>
        <v>3501.0100148535143</v>
      </c>
      <c r="X45" s="30"/>
      <c r="Y45" s="30"/>
      <c r="Z45" s="30">
        <f>Z6+Z17</f>
        <v>4639.6103758651798</v>
      </c>
      <c r="AA45" s="30"/>
      <c r="AB45" s="11"/>
    </row>
  </sheetData>
  <mergeCells count="12">
    <mergeCell ref="O3:Q3"/>
    <mergeCell ref="R3:T3"/>
    <mergeCell ref="U3:W3"/>
    <mergeCell ref="X3:Z3"/>
    <mergeCell ref="A1:AA1"/>
    <mergeCell ref="A3:A4"/>
    <mergeCell ref="B3:B4"/>
    <mergeCell ref="AA3:AA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3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2021-12-01T09:52:31Z</cp:lastPrinted>
  <dcterms:created xsi:type="dcterms:W3CDTF">2010-02-05T14:48:49Z</dcterms:created>
  <dcterms:modified xsi:type="dcterms:W3CDTF">2021-12-01T09:52:34Z</dcterms:modified>
</cp:coreProperties>
</file>