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ЭтаКнига" defaultThemeVersion="124226"/>
  <bookViews>
    <workbookView xWindow="-30" yWindow="315" windowWidth="13020" windowHeight="8280" tabRatio="605"/>
  </bookViews>
  <sheets>
    <sheet name="Расчет субсидий" sheetId="7" r:id="rId1"/>
    <sheet name="Плюсы и минусы" sheetId="8" r:id="rId2"/>
  </sheets>
  <definedNames>
    <definedName name="_xlnm._FilterDatabase" localSheetId="0" hidden="1">'Расчет субсидий'!$A$1:$E$355</definedName>
    <definedName name="_xlnm.Print_Titles" localSheetId="1">'Плюсы и минусы'!$3:$4</definedName>
    <definedName name="_xlnm.Print_Titles" localSheetId="0">'Расчет субсидий'!$A:$A,'Расчет субсидий'!$3:$7</definedName>
  </definedNames>
  <calcPr calcId="125725"/>
</workbook>
</file>

<file path=xl/calcChain.xml><?xml version="1.0" encoding="utf-8"?>
<calcChain xmlns="http://schemas.openxmlformats.org/spreadsheetml/2006/main">
  <c r="T380" i="7"/>
  <c r="T379"/>
  <c r="T378"/>
  <c r="T377"/>
  <c r="T376"/>
  <c r="T375"/>
  <c r="T374"/>
  <c r="T373"/>
  <c r="T372"/>
  <c r="T371"/>
  <c r="T370"/>
  <c r="T369"/>
  <c r="T367"/>
  <c r="T366"/>
  <c r="T365"/>
  <c r="T364"/>
  <c r="T363"/>
  <c r="T362"/>
  <c r="T361"/>
  <c r="T360"/>
  <c r="T359"/>
  <c r="T358"/>
  <c r="T356"/>
  <c r="T355"/>
  <c r="T354"/>
  <c r="T353"/>
  <c r="T352"/>
  <c r="T351"/>
  <c r="T350"/>
  <c r="T349"/>
  <c r="T348"/>
  <c r="T347"/>
  <c r="T346"/>
  <c r="T344"/>
  <c r="T343"/>
  <c r="T342"/>
  <c r="T341"/>
  <c r="T340"/>
  <c r="T339"/>
  <c r="T338"/>
  <c r="T337"/>
  <c r="T336"/>
  <c r="T335"/>
  <c r="T334"/>
  <c r="T332"/>
  <c r="T331"/>
  <c r="T330"/>
  <c r="T329"/>
  <c r="T328"/>
  <c r="T327"/>
  <c r="T326"/>
  <c r="T325"/>
  <c r="T324"/>
  <c r="T323"/>
  <c r="T322"/>
  <c r="T321"/>
  <c r="T320"/>
  <c r="T319"/>
  <c r="T318"/>
  <c r="T316"/>
  <c r="T315"/>
  <c r="T314"/>
  <c r="T313"/>
  <c r="T312"/>
  <c r="T311"/>
  <c r="T310"/>
  <c r="T309"/>
  <c r="T308"/>
  <c r="T307"/>
  <c r="T306"/>
  <c r="T305"/>
  <c r="T304"/>
  <c r="T303"/>
  <c r="T302"/>
  <c r="T301"/>
  <c r="T300"/>
  <c r="T299"/>
  <c r="T298"/>
  <c r="T297"/>
  <c r="T296"/>
  <c r="T295"/>
  <c r="T294"/>
  <c r="T293"/>
  <c r="T291"/>
  <c r="T290"/>
  <c r="T289"/>
  <c r="T288"/>
  <c r="T287"/>
  <c r="T286"/>
  <c r="T285"/>
  <c r="T284"/>
  <c r="T283"/>
  <c r="T282"/>
  <c r="T281"/>
  <c r="T280"/>
  <c r="T279"/>
  <c r="T278"/>
  <c r="T277"/>
  <c r="T276"/>
  <c r="T275"/>
  <c r="T273"/>
  <c r="T272"/>
  <c r="T271"/>
  <c r="T270"/>
  <c r="T269"/>
  <c r="T268"/>
  <c r="T267"/>
  <c r="T265"/>
  <c r="T264"/>
  <c r="T263"/>
  <c r="T262"/>
  <c r="T261"/>
  <c r="T260"/>
  <c r="T259"/>
  <c r="T258"/>
  <c r="T257"/>
  <c r="T256"/>
  <c r="T255"/>
  <c r="T254"/>
  <c r="T253"/>
  <c r="T252"/>
  <c r="T251"/>
  <c r="T249"/>
  <c r="T248"/>
  <c r="T247"/>
  <c r="T246"/>
  <c r="T245"/>
  <c r="T244"/>
  <c r="T243"/>
  <c r="T242"/>
  <c r="T240"/>
  <c r="T239"/>
  <c r="T238"/>
  <c r="T237"/>
  <c r="T236"/>
  <c r="T235"/>
  <c r="T234"/>
  <c r="T233"/>
  <c r="T232"/>
  <c r="T230"/>
  <c r="T229"/>
  <c r="T228"/>
  <c r="T227"/>
  <c r="T226"/>
  <c r="T225"/>
  <c r="T224"/>
  <c r="T223"/>
  <c r="T222"/>
  <c r="T221"/>
  <c r="T220"/>
  <c r="T219"/>
  <c r="T218"/>
  <c r="T216"/>
  <c r="T215"/>
  <c r="T214"/>
  <c r="T213"/>
  <c r="T212"/>
  <c r="T211"/>
  <c r="T210"/>
  <c r="T209"/>
  <c r="T208"/>
  <c r="T207"/>
  <c r="T206"/>
  <c r="T205"/>
  <c r="T203"/>
  <c r="T202"/>
  <c r="T201"/>
  <c r="T200"/>
  <c r="T199"/>
  <c r="T198"/>
  <c r="T197"/>
  <c r="T196"/>
  <c r="T195"/>
  <c r="T194"/>
  <c r="T193"/>
  <c r="T192"/>
  <c r="T191"/>
  <c r="T189"/>
  <c r="T188"/>
  <c r="T187"/>
  <c r="T186"/>
  <c r="T185"/>
  <c r="T184"/>
  <c r="T182"/>
  <c r="T181"/>
  <c r="T180"/>
  <c r="T179"/>
  <c r="T178"/>
  <c r="T177"/>
  <c r="T176"/>
  <c r="T175"/>
  <c r="T174"/>
  <c r="T173"/>
  <c r="T172"/>
  <c r="T171"/>
  <c r="T170"/>
  <c r="T168"/>
  <c r="T167"/>
  <c r="T166"/>
  <c r="T165"/>
  <c r="T164"/>
  <c r="T163"/>
  <c r="T162"/>
  <c r="T161"/>
  <c r="T160"/>
  <c r="T159"/>
  <c r="T158"/>
  <c r="T157"/>
  <c r="T155"/>
  <c r="T154"/>
  <c r="T153"/>
  <c r="T152"/>
  <c r="T151"/>
  <c r="T150"/>
  <c r="T148"/>
  <c r="T147"/>
  <c r="T146"/>
  <c r="T145"/>
  <c r="T144"/>
  <c r="T143"/>
  <c r="T142"/>
  <c r="T141"/>
  <c r="T139"/>
  <c r="T138"/>
  <c r="T137"/>
  <c r="T136"/>
  <c r="T135"/>
  <c r="T134"/>
  <c r="T133"/>
  <c r="T131"/>
  <c r="T130"/>
  <c r="T129"/>
  <c r="T128"/>
  <c r="T127"/>
  <c r="T126"/>
  <c r="T125"/>
  <c r="T124"/>
  <c r="T123"/>
  <c r="T122"/>
  <c r="T121"/>
  <c r="T120"/>
  <c r="T119"/>
  <c r="T118"/>
  <c r="T117"/>
  <c r="T115"/>
  <c r="T114"/>
  <c r="T113"/>
  <c r="T112"/>
  <c r="T111"/>
  <c r="T110"/>
  <c r="T109"/>
  <c r="T108"/>
  <c r="T107"/>
  <c r="T106"/>
  <c r="T105"/>
  <c r="T104"/>
  <c r="T103"/>
  <c r="T101"/>
  <c r="T100"/>
  <c r="T99"/>
  <c r="T98"/>
  <c r="T97"/>
  <c r="T96"/>
  <c r="T95"/>
  <c r="T94"/>
  <c r="T93"/>
  <c r="T91"/>
  <c r="T90"/>
  <c r="T89"/>
  <c r="T88"/>
  <c r="T87"/>
  <c r="T86"/>
  <c r="T85"/>
  <c r="T84"/>
  <c r="T82"/>
  <c r="T81"/>
  <c r="T80"/>
  <c r="T79"/>
  <c r="T78"/>
  <c r="T76"/>
  <c r="T75"/>
  <c r="T74"/>
  <c r="T73"/>
  <c r="T72"/>
  <c r="T71"/>
  <c r="T70"/>
  <c r="T69"/>
  <c r="T68"/>
  <c r="T67"/>
  <c r="T66"/>
  <c r="T65"/>
  <c r="T63"/>
  <c r="T62"/>
  <c r="T61"/>
  <c r="T60"/>
  <c r="T59"/>
  <c r="T56"/>
  <c r="T55"/>
  <c r="T54"/>
  <c r="T53"/>
  <c r="T52"/>
  <c r="T51"/>
  <c r="T50"/>
  <c r="T49"/>
  <c r="T48"/>
  <c r="T47"/>
  <c r="T46"/>
  <c r="T45"/>
  <c r="T44"/>
  <c r="T43"/>
  <c r="T42"/>
  <c r="T41"/>
  <c r="T40"/>
  <c r="T39"/>
  <c r="T38"/>
  <c r="T37"/>
  <c r="T36"/>
  <c r="T35"/>
  <c r="T34"/>
  <c r="T33"/>
  <c r="T32"/>
  <c r="T31"/>
  <c r="T30"/>
  <c r="T28"/>
  <c r="T27"/>
  <c r="T26"/>
  <c r="T25"/>
  <c r="T24"/>
  <c r="T23"/>
  <c r="T22"/>
  <c r="T21"/>
  <c r="T20"/>
  <c r="T10"/>
  <c r="T11"/>
  <c r="T12"/>
  <c r="T13"/>
  <c r="T14"/>
  <c r="T15"/>
  <c r="T16"/>
  <c r="T17"/>
  <c r="T18"/>
  <c r="T9"/>
  <c r="C180" i="8"/>
  <c r="D180" s="1"/>
  <c r="F180"/>
  <c r="G180"/>
  <c r="I180"/>
  <c r="J180" s="1"/>
  <c r="L180"/>
  <c r="M180"/>
  <c r="O180"/>
  <c r="P180" s="1"/>
  <c r="R378"/>
  <c r="R377"/>
  <c r="R376"/>
  <c r="R375"/>
  <c r="R374"/>
  <c r="R373"/>
  <c r="R372"/>
  <c r="R371"/>
  <c r="R370"/>
  <c r="R369"/>
  <c r="R368"/>
  <c r="R367"/>
  <c r="R365"/>
  <c r="R364"/>
  <c r="R363"/>
  <c r="R362"/>
  <c r="R361"/>
  <c r="R360"/>
  <c r="R359"/>
  <c r="R358"/>
  <c r="R357"/>
  <c r="R356"/>
  <c r="R354"/>
  <c r="R353"/>
  <c r="R352"/>
  <c r="R351"/>
  <c r="R350"/>
  <c r="R349"/>
  <c r="R348"/>
  <c r="R347"/>
  <c r="R346"/>
  <c r="R345"/>
  <c r="R344"/>
  <c r="R342"/>
  <c r="R341"/>
  <c r="R340"/>
  <c r="R339"/>
  <c r="R338"/>
  <c r="R337"/>
  <c r="R336"/>
  <c r="R335"/>
  <c r="R334"/>
  <c r="R333"/>
  <c r="R332"/>
  <c r="R330"/>
  <c r="R329"/>
  <c r="R328"/>
  <c r="R327"/>
  <c r="R326"/>
  <c r="R325"/>
  <c r="R324"/>
  <c r="R323"/>
  <c r="R322"/>
  <c r="R321"/>
  <c r="R320"/>
  <c r="R319"/>
  <c r="R318"/>
  <c r="R317"/>
  <c r="R316"/>
  <c r="R314"/>
  <c r="R313"/>
  <c r="R312"/>
  <c r="R311"/>
  <c r="R310"/>
  <c r="R309"/>
  <c r="R308"/>
  <c r="R307"/>
  <c r="R306"/>
  <c r="R305"/>
  <c r="R304"/>
  <c r="R303"/>
  <c r="R302"/>
  <c r="R301"/>
  <c r="R300"/>
  <c r="R299"/>
  <c r="R298"/>
  <c r="R297"/>
  <c r="R296"/>
  <c r="R295"/>
  <c r="R294"/>
  <c r="R293"/>
  <c r="R292"/>
  <c r="R291"/>
  <c r="R289"/>
  <c r="R288"/>
  <c r="R287"/>
  <c r="R286"/>
  <c r="R285"/>
  <c r="R284"/>
  <c r="R283"/>
  <c r="R282"/>
  <c r="R281"/>
  <c r="R280"/>
  <c r="R279"/>
  <c r="R278"/>
  <c r="R277"/>
  <c r="R276"/>
  <c r="R275"/>
  <c r="R274"/>
  <c r="R273"/>
  <c r="R271"/>
  <c r="R270"/>
  <c r="R269"/>
  <c r="R268"/>
  <c r="R267"/>
  <c r="R266"/>
  <c r="R265"/>
  <c r="R263"/>
  <c r="R262"/>
  <c r="R261"/>
  <c r="R260"/>
  <c r="R259"/>
  <c r="R258"/>
  <c r="R257"/>
  <c r="R256"/>
  <c r="R255"/>
  <c r="R254"/>
  <c r="R253"/>
  <c r="R252"/>
  <c r="R251"/>
  <c r="R250"/>
  <c r="R249"/>
  <c r="R247"/>
  <c r="R246"/>
  <c r="R245"/>
  <c r="R244"/>
  <c r="R243"/>
  <c r="R242"/>
  <c r="R241"/>
  <c r="R240"/>
  <c r="R238"/>
  <c r="R237"/>
  <c r="R236"/>
  <c r="R235"/>
  <c r="R234"/>
  <c r="R233"/>
  <c r="R232"/>
  <c r="R231"/>
  <c r="R230"/>
  <c r="R228"/>
  <c r="R227"/>
  <c r="R226"/>
  <c r="R225"/>
  <c r="R224"/>
  <c r="R223"/>
  <c r="R222"/>
  <c r="R221"/>
  <c r="R220"/>
  <c r="R219"/>
  <c r="R218"/>
  <c r="R217"/>
  <c r="R216"/>
  <c r="R214"/>
  <c r="R213"/>
  <c r="R212"/>
  <c r="R211"/>
  <c r="R210"/>
  <c r="R209"/>
  <c r="R208"/>
  <c r="R207"/>
  <c r="R206"/>
  <c r="R205"/>
  <c r="R204"/>
  <c r="R203"/>
  <c r="R201"/>
  <c r="R200"/>
  <c r="R199"/>
  <c r="R198"/>
  <c r="R197"/>
  <c r="R196"/>
  <c r="R195"/>
  <c r="R194"/>
  <c r="R193"/>
  <c r="R192"/>
  <c r="R191"/>
  <c r="R190"/>
  <c r="R189"/>
  <c r="R187"/>
  <c r="R186"/>
  <c r="R185"/>
  <c r="R184"/>
  <c r="R183"/>
  <c r="R182"/>
  <c r="R179"/>
  <c r="R178"/>
  <c r="R177"/>
  <c r="R176"/>
  <c r="R175"/>
  <c r="R174"/>
  <c r="R173"/>
  <c r="R172"/>
  <c r="R171"/>
  <c r="R170"/>
  <c r="R169"/>
  <c r="R168"/>
  <c r="R166"/>
  <c r="R165"/>
  <c r="R164"/>
  <c r="R163"/>
  <c r="R162"/>
  <c r="R161"/>
  <c r="R160"/>
  <c r="R159"/>
  <c r="R158"/>
  <c r="R157"/>
  <c r="R156"/>
  <c r="R155"/>
  <c r="R153"/>
  <c r="R152"/>
  <c r="R151"/>
  <c r="R150"/>
  <c r="R149"/>
  <c r="R148"/>
  <c r="R146"/>
  <c r="R145"/>
  <c r="R144"/>
  <c r="R143"/>
  <c r="R142"/>
  <c r="R141"/>
  <c r="R140"/>
  <c r="R139"/>
  <c r="R137"/>
  <c r="R136"/>
  <c r="R135"/>
  <c r="R134"/>
  <c r="R133"/>
  <c r="R132"/>
  <c r="R131"/>
  <c r="R129"/>
  <c r="R128"/>
  <c r="R127"/>
  <c r="R126"/>
  <c r="R125"/>
  <c r="R124"/>
  <c r="R123"/>
  <c r="R122"/>
  <c r="R121"/>
  <c r="R120"/>
  <c r="R119"/>
  <c r="R118"/>
  <c r="R117"/>
  <c r="R116"/>
  <c r="R115"/>
  <c r="R113"/>
  <c r="R112"/>
  <c r="R111"/>
  <c r="R110"/>
  <c r="R109"/>
  <c r="R108"/>
  <c r="R107"/>
  <c r="R106"/>
  <c r="R105"/>
  <c r="R104"/>
  <c r="R103"/>
  <c r="R102"/>
  <c r="R101"/>
  <c r="R99"/>
  <c r="R98"/>
  <c r="R97"/>
  <c r="R96"/>
  <c r="R95"/>
  <c r="R94"/>
  <c r="R93"/>
  <c r="R92"/>
  <c r="R91"/>
  <c r="R89"/>
  <c r="R88"/>
  <c r="R87"/>
  <c r="R86"/>
  <c r="R85"/>
  <c r="R84"/>
  <c r="R83"/>
  <c r="R82"/>
  <c r="R80"/>
  <c r="R79"/>
  <c r="R78"/>
  <c r="R77"/>
  <c r="R76"/>
  <c r="R74"/>
  <c r="R73"/>
  <c r="R72"/>
  <c r="R71"/>
  <c r="R70"/>
  <c r="R69"/>
  <c r="R68"/>
  <c r="R67"/>
  <c r="R66"/>
  <c r="R65"/>
  <c r="R64"/>
  <c r="R63"/>
  <c r="R61"/>
  <c r="R60"/>
  <c r="R59"/>
  <c r="R58"/>
  <c r="R57"/>
  <c r="R54"/>
  <c r="R53"/>
  <c r="R52"/>
  <c r="R51"/>
  <c r="R50"/>
  <c r="R49"/>
  <c r="R48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6"/>
  <c r="R25"/>
  <c r="R24"/>
  <c r="R23"/>
  <c r="R22"/>
  <c r="R21"/>
  <c r="R20"/>
  <c r="R19"/>
  <c r="R18"/>
  <c r="R8"/>
  <c r="R9"/>
  <c r="R10"/>
  <c r="R11"/>
  <c r="R12"/>
  <c r="R13"/>
  <c r="R14"/>
  <c r="R15"/>
  <c r="R16"/>
  <c r="R7"/>
  <c r="Q7"/>
  <c r="P378"/>
  <c r="P377"/>
  <c r="P376"/>
  <c r="P375"/>
  <c r="P374"/>
  <c r="P373"/>
  <c r="P372"/>
  <c r="P371"/>
  <c r="P370"/>
  <c r="P369"/>
  <c r="P368"/>
  <c r="P367"/>
  <c r="P365"/>
  <c r="P364"/>
  <c r="P363"/>
  <c r="P362"/>
  <c r="P361"/>
  <c r="P360"/>
  <c r="P359"/>
  <c r="P358"/>
  <c r="P357"/>
  <c r="P356"/>
  <c r="P354"/>
  <c r="P353"/>
  <c r="P352"/>
  <c r="P351"/>
  <c r="P350"/>
  <c r="P349"/>
  <c r="P348"/>
  <c r="P347"/>
  <c r="P346"/>
  <c r="P345"/>
  <c r="P344"/>
  <c r="P342"/>
  <c r="P341"/>
  <c r="P340"/>
  <c r="P339"/>
  <c r="P338"/>
  <c r="P337"/>
  <c r="P336"/>
  <c r="P335"/>
  <c r="P334"/>
  <c r="P333"/>
  <c r="P332"/>
  <c r="P330"/>
  <c r="P329"/>
  <c r="P328"/>
  <c r="P327"/>
  <c r="P326"/>
  <c r="P325"/>
  <c r="P324"/>
  <c r="P323"/>
  <c r="P322"/>
  <c r="P321"/>
  <c r="P320"/>
  <c r="P319"/>
  <c r="P318"/>
  <c r="P317"/>
  <c r="P316"/>
  <c r="P314"/>
  <c r="P313"/>
  <c r="P312"/>
  <c r="P311"/>
  <c r="P310"/>
  <c r="P309"/>
  <c r="P308"/>
  <c r="P307"/>
  <c r="P306"/>
  <c r="P305"/>
  <c r="P304"/>
  <c r="P303"/>
  <c r="P302"/>
  <c r="P301"/>
  <c r="P300"/>
  <c r="P299"/>
  <c r="P298"/>
  <c r="P297"/>
  <c r="P296"/>
  <c r="P295"/>
  <c r="P294"/>
  <c r="P293"/>
  <c r="P292"/>
  <c r="P291"/>
  <c r="P289"/>
  <c r="P288"/>
  <c r="P287"/>
  <c r="P286"/>
  <c r="P285"/>
  <c r="P284"/>
  <c r="P283"/>
  <c r="P282"/>
  <c r="P281"/>
  <c r="P280"/>
  <c r="P279"/>
  <c r="P278"/>
  <c r="P277"/>
  <c r="P276"/>
  <c r="P275"/>
  <c r="P274"/>
  <c r="P273"/>
  <c r="P271"/>
  <c r="P270"/>
  <c r="P269"/>
  <c r="P268"/>
  <c r="P267"/>
  <c r="P266"/>
  <c r="P265"/>
  <c r="P263"/>
  <c r="P262"/>
  <c r="P261"/>
  <c r="P260"/>
  <c r="P259"/>
  <c r="P258"/>
  <c r="P257"/>
  <c r="P256"/>
  <c r="P255"/>
  <c r="P254"/>
  <c r="P253"/>
  <c r="P252"/>
  <c r="P251"/>
  <c r="P250"/>
  <c r="P249"/>
  <c r="P247"/>
  <c r="P246"/>
  <c r="P245"/>
  <c r="P244"/>
  <c r="P243"/>
  <c r="P242"/>
  <c r="P241"/>
  <c r="P240"/>
  <c r="P238"/>
  <c r="P237"/>
  <c r="P236"/>
  <c r="P235"/>
  <c r="P234"/>
  <c r="P233"/>
  <c r="P232"/>
  <c r="P231"/>
  <c r="P230"/>
  <c r="P228"/>
  <c r="P227"/>
  <c r="P226"/>
  <c r="P225"/>
  <c r="P224"/>
  <c r="P223"/>
  <c r="P222"/>
  <c r="P221"/>
  <c r="P220"/>
  <c r="P219"/>
  <c r="P218"/>
  <c r="P217"/>
  <c r="P216"/>
  <c r="P214"/>
  <c r="P213"/>
  <c r="P212"/>
  <c r="P211"/>
  <c r="P210"/>
  <c r="P209"/>
  <c r="P208"/>
  <c r="P207"/>
  <c r="P206"/>
  <c r="P205"/>
  <c r="P204"/>
  <c r="P203"/>
  <c r="P201"/>
  <c r="P200"/>
  <c r="P199"/>
  <c r="P198"/>
  <c r="P197"/>
  <c r="P196"/>
  <c r="P195"/>
  <c r="P194"/>
  <c r="P193"/>
  <c r="P192"/>
  <c r="P191"/>
  <c r="P190"/>
  <c r="P189"/>
  <c r="P187"/>
  <c r="P186"/>
  <c r="P185"/>
  <c r="P184"/>
  <c r="P183"/>
  <c r="P182"/>
  <c r="P179"/>
  <c r="P178"/>
  <c r="P177"/>
  <c r="P176"/>
  <c r="P175"/>
  <c r="P174"/>
  <c r="P173"/>
  <c r="P172"/>
  <c r="P171"/>
  <c r="P170"/>
  <c r="P169"/>
  <c r="P168"/>
  <c r="P166"/>
  <c r="P165"/>
  <c r="P164"/>
  <c r="P163"/>
  <c r="P162"/>
  <c r="P161"/>
  <c r="P160"/>
  <c r="P159"/>
  <c r="P158"/>
  <c r="P157"/>
  <c r="P156"/>
  <c r="P155"/>
  <c r="P153"/>
  <c r="P152"/>
  <c r="P151"/>
  <c r="P150"/>
  <c r="P149"/>
  <c r="P148"/>
  <c r="P146"/>
  <c r="P145"/>
  <c r="P144"/>
  <c r="P143"/>
  <c r="P142"/>
  <c r="P141"/>
  <c r="P140"/>
  <c r="P139"/>
  <c r="P137"/>
  <c r="P136"/>
  <c r="P135"/>
  <c r="P134"/>
  <c r="P133"/>
  <c r="P132"/>
  <c r="P131"/>
  <c r="P129"/>
  <c r="P128"/>
  <c r="P127"/>
  <c r="P126"/>
  <c r="P125"/>
  <c r="P124"/>
  <c r="P123"/>
  <c r="P122"/>
  <c r="P121"/>
  <c r="P120"/>
  <c r="P119"/>
  <c r="P118"/>
  <c r="P117"/>
  <c r="P116"/>
  <c r="P115"/>
  <c r="P113"/>
  <c r="P112"/>
  <c r="P111"/>
  <c r="P110"/>
  <c r="P109"/>
  <c r="P108"/>
  <c r="P107"/>
  <c r="P106"/>
  <c r="P105"/>
  <c r="P104"/>
  <c r="P103"/>
  <c r="P102"/>
  <c r="P101"/>
  <c r="P99"/>
  <c r="P98"/>
  <c r="P97"/>
  <c r="P96"/>
  <c r="P95"/>
  <c r="P94"/>
  <c r="P93"/>
  <c r="P92"/>
  <c r="P91"/>
  <c r="P89"/>
  <c r="P88"/>
  <c r="P87"/>
  <c r="P86"/>
  <c r="P85"/>
  <c r="P84"/>
  <c r="P83"/>
  <c r="P82"/>
  <c r="P80"/>
  <c r="P79"/>
  <c r="P78"/>
  <c r="P77"/>
  <c r="P76"/>
  <c r="P74"/>
  <c r="P73"/>
  <c r="P72"/>
  <c r="P71"/>
  <c r="P70"/>
  <c r="P69"/>
  <c r="P68"/>
  <c r="P67"/>
  <c r="P66"/>
  <c r="P65"/>
  <c r="P64"/>
  <c r="P63"/>
  <c r="P61"/>
  <c r="P60"/>
  <c r="P59"/>
  <c r="P58"/>
  <c r="P57"/>
  <c r="P54"/>
  <c r="P53"/>
  <c r="P52"/>
  <c r="P51"/>
  <c r="P50"/>
  <c r="P49"/>
  <c r="P48"/>
  <c r="P47"/>
  <c r="P46"/>
  <c r="P45"/>
  <c r="P44"/>
  <c r="P43"/>
  <c r="P42"/>
  <c r="P41"/>
  <c r="P40"/>
  <c r="P39"/>
  <c r="P38"/>
  <c r="P37"/>
  <c r="P36"/>
  <c r="P35"/>
  <c r="P34"/>
  <c r="P33"/>
  <c r="P32"/>
  <c r="P31"/>
  <c r="P30"/>
  <c r="P29"/>
  <c r="P28"/>
  <c r="P26"/>
  <c r="P25"/>
  <c r="P24"/>
  <c r="P23"/>
  <c r="P22"/>
  <c r="P21"/>
  <c r="P20"/>
  <c r="P19"/>
  <c r="P18"/>
  <c r="P8"/>
  <c r="P9"/>
  <c r="P10"/>
  <c r="P11"/>
  <c r="P12"/>
  <c r="P13"/>
  <c r="P14"/>
  <c r="P15"/>
  <c r="P16"/>
  <c r="P7"/>
  <c r="O378"/>
  <c r="O377"/>
  <c r="O376"/>
  <c r="O375"/>
  <c r="O374"/>
  <c r="O373"/>
  <c r="O372"/>
  <c r="O371"/>
  <c r="O370"/>
  <c r="O369"/>
  <c r="O368"/>
  <c r="O367"/>
  <c r="O365"/>
  <c r="O364"/>
  <c r="O363"/>
  <c r="O362"/>
  <c r="O361"/>
  <c r="O360"/>
  <c r="O359"/>
  <c r="O358"/>
  <c r="O357"/>
  <c r="O356"/>
  <c r="O354"/>
  <c r="O353"/>
  <c r="O352"/>
  <c r="O351"/>
  <c r="O350"/>
  <c r="O349"/>
  <c r="O348"/>
  <c r="O347"/>
  <c r="O346"/>
  <c r="O345"/>
  <c r="O344"/>
  <c r="O342"/>
  <c r="O341"/>
  <c r="O340"/>
  <c r="O339"/>
  <c r="O338"/>
  <c r="O337"/>
  <c r="O336"/>
  <c r="O335"/>
  <c r="O334"/>
  <c r="O333"/>
  <c r="O332"/>
  <c r="O330"/>
  <c r="O329"/>
  <c r="O328"/>
  <c r="O327"/>
  <c r="O326"/>
  <c r="O325"/>
  <c r="O324"/>
  <c r="O323"/>
  <c r="O322"/>
  <c r="O321"/>
  <c r="O320"/>
  <c r="O319"/>
  <c r="O318"/>
  <c r="O317"/>
  <c r="O316"/>
  <c r="O314"/>
  <c r="O313"/>
  <c r="O312"/>
  <c r="O311"/>
  <c r="O310"/>
  <c r="O309"/>
  <c r="O308"/>
  <c r="O307"/>
  <c r="O306"/>
  <c r="O305"/>
  <c r="O304"/>
  <c r="O303"/>
  <c r="O302"/>
  <c r="O301"/>
  <c r="O300"/>
  <c r="O299"/>
  <c r="O298"/>
  <c r="O297"/>
  <c r="O296"/>
  <c r="O295"/>
  <c r="O294"/>
  <c r="O293"/>
  <c r="O292"/>
  <c r="O291"/>
  <c r="O289"/>
  <c r="O288"/>
  <c r="O287"/>
  <c r="O286"/>
  <c r="O285"/>
  <c r="O284"/>
  <c r="O283"/>
  <c r="O282"/>
  <c r="O281"/>
  <c r="O280"/>
  <c r="O279"/>
  <c r="O278"/>
  <c r="O277"/>
  <c r="O276"/>
  <c r="O275"/>
  <c r="O274"/>
  <c r="O273"/>
  <c r="O271"/>
  <c r="O270"/>
  <c r="O269"/>
  <c r="O268"/>
  <c r="O267"/>
  <c r="O266"/>
  <c r="O265"/>
  <c r="O263"/>
  <c r="O262"/>
  <c r="O261"/>
  <c r="O260"/>
  <c r="O259"/>
  <c r="O258"/>
  <c r="O257"/>
  <c r="O256"/>
  <c r="O255"/>
  <c r="O254"/>
  <c r="O253"/>
  <c r="O252"/>
  <c r="O251"/>
  <c r="O250"/>
  <c r="O249"/>
  <c r="O247"/>
  <c r="O246"/>
  <c r="O245"/>
  <c r="O244"/>
  <c r="O243"/>
  <c r="O242"/>
  <c r="O241"/>
  <c r="O240"/>
  <c r="O238"/>
  <c r="O237"/>
  <c r="O236"/>
  <c r="O235"/>
  <c r="O234"/>
  <c r="O233"/>
  <c r="O232"/>
  <c r="O231"/>
  <c r="O230"/>
  <c r="O228"/>
  <c r="O227"/>
  <c r="O226"/>
  <c r="O225"/>
  <c r="O224"/>
  <c r="O223"/>
  <c r="O222"/>
  <c r="O221"/>
  <c r="O220"/>
  <c r="O219"/>
  <c r="O218"/>
  <c r="O217"/>
  <c r="O216"/>
  <c r="O214"/>
  <c r="O213"/>
  <c r="O212"/>
  <c r="O211"/>
  <c r="O210"/>
  <c r="O209"/>
  <c r="O208"/>
  <c r="O207"/>
  <c r="O206"/>
  <c r="O205"/>
  <c r="O204"/>
  <c r="O203"/>
  <c r="O201"/>
  <c r="O200"/>
  <c r="O199"/>
  <c r="O198"/>
  <c r="O197"/>
  <c r="O196"/>
  <c r="O195"/>
  <c r="O194"/>
  <c r="O193"/>
  <c r="O192"/>
  <c r="O191"/>
  <c r="O190"/>
  <c r="O189"/>
  <c r="O187"/>
  <c r="O186"/>
  <c r="O185"/>
  <c r="O184"/>
  <c r="O183"/>
  <c r="O182"/>
  <c r="O179"/>
  <c r="O178"/>
  <c r="O177"/>
  <c r="O176"/>
  <c r="O175"/>
  <c r="O174"/>
  <c r="O173"/>
  <c r="O172"/>
  <c r="O171"/>
  <c r="O170"/>
  <c r="O169"/>
  <c r="O168"/>
  <c r="O166"/>
  <c r="O165"/>
  <c r="O164"/>
  <c r="O163"/>
  <c r="O162"/>
  <c r="O161"/>
  <c r="O160"/>
  <c r="O159"/>
  <c r="O158"/>
  <c r="O157"/>
  <c r="O156"/>
  <c r="O155"/>
  <c r="O153"/>
  <c r="O152"/>
  <c r="O151"/>
  <c r="O150"/>
  <c r="O149"/>
  <c r="O148"/>
  <c r="O146"/>
  <c r="O145"/>
  <c r="O144"/>
  <c r="O143"/>
  <c r="O142"/>
  <c r="O141"/>
  <c r="O140"/>
  <c r="O139"/>
  <c r="O137"/>
  <c r="O136"/>
  <c r="O135"/>
  <c r="O134"/>
  <c r="O133"/>
  <c r="O132"/>
  <c r="O131"/>
  <c r="O129"/>
  <c r="O128"/>
  <c r="O127"/>
  <c r="O126"/>
  <c r="O125"/>
  <c r="O124"/>
  <c r="O123"/>
  <c r="O122"/>
  <c r="O121"/>
  <c r="O120"/>
  <c r="O119"/>
  <c r="O118"/>
  <c r="O117"/>
  <c r="O116"/>
  <c r="O115"/>
  <c r="O113"/>
  <c r="O112"/>
  <c r="O111"/>
  <c r="O110"/>
  <c r="O109"/>
  <c r="O108"/>
  <c r="O107"/>
  <c r="O106"/>
  <c r="O105"/>
  <c r="O104"/>
  <c r="O103"/>
  <c r="O102"/>
  <c r="O101"/>
  <c r="O99"/>
  <c r="O98"/>
  <c r="O97"/>
  <c r="O96"/>
  <c r="O95"/>
  <c r="O94"/>
  <c r="O93"/>
  <c r="O92"/>
  <c r="O91"/>
  <c r="O89"/>
  <c r="O88"/>
  <c r="O87"/>
  <c r="O86"/>
  <c r="O85"/>
  <c r="O84"/>
  <c r="O83"/>
  <c r="O82"/>
  <c r="O80"/>
  <c r="O79"/>
  <c r="O78"/>
  <c r="O77"/>
  <c r="O76"/>
  <c r="O74"/>
  <c r="O73"/>
  <c r="O72"/>
  <c r="O71"/>
  <c r="O70"/>
  <c r="O69"/>
  <c r="O68"/>
  <c r="O67"/>
  <c r="O66"/>
  <c r="O65"/>
  <c r="O64"/>
  <c r="O63"/>
  <c r="O61"/>
  <c r="O60"/>
  <c r="O59"/>
  <c r="O58"/>
  <c r="O57"/>
  <c r="O54"/>
  <c r="O53"/>
  <c r="O52"/>
  <c r="O51"/>
  <c r="O50"/>
  <c r="O49"/>
  <c r="O48"/>
  <c r="O47"/>
  <c r="O46"/>
  <c r="O45"/>
  <c r="O44"/>
  <c r="O43"/>
  <c r="O42"/>
  <c r="O41"/>
  <c r="O40"/>
  <c r="O39"/>
  <c r="O38"/>
  <c r="O37"/>
  <c r="O36"/>
  <c r="O35"/>
  <c r="O34"/>
  <c r="O33"/>
  <c r="O32"/>
  <c r="O31"/>
  <c r="O30"/>
  <c r="O29"/>
  <c r="O28"/>
  <c r="O26"/>
  <c r="O25"/>
  <c r="O24"/>
  <c r="O23"/>
  <c r="O22"/>
  <c r="O21"/>
  <c r="O20"/>
  <c r="O19"/>
  <c r="O18"/>
  <c r="O8"/>
  <c r="O9"/>
  <c r="O10"/>
  <c r="O11"/>
  <c r="O12"/>
  <c r="O13"/>
  <c r="O14"/>
  <c r="O15"/>
  <c r="O16"/>
  <c r="O7"/>
  <c r="W10" i="7"/>
  <c r="X10" s="1"/>
  <c r="V10"/>
  <c r="N7" i="8"/>
  <c r="M378"/>
  <c r="M377"/>
  <c r="M376"/>
  <c r="M375"/>
  <c r="M374"/>
  <c r="M373"/>
  <c r="M372"/>
  <c r="M371"/>
  <c r="M370"/>
  <c r="M369"/>
  <c r="M368"/>
  <c r="M367"/>
  <c r="M365"/>
  <c r="M364"/>
  <c r="M363"/>
  <c r="M362"/>
  <c r="M361"/>
  <c r="M360"/>
  <c r="M359"/>
  <c r="M358"/>
  <c r="M357"/>
  <c r="M356"/>
  <c r="M354"/>
  <c r="M353"/>
  <c r="M352"/>
  <c r="M351"/>
  <c r="M350"/>
  <c r="M349"/>
  <c r="M348"/>
  <c r="M347"/>
  <c r="M346"/>
  <c r="M345"/>
  <c r="M344"/>
  <c r="M342"/>
  <c r="M341"/>
  <c r="M340"/>
  <c r="M339"/>
  <c r="M338"/>
  <c r="M337"/>
  <c r="M336"/>
  <c r="M335"/>
  <c r="M334"/>
  <c r="M333"/>
  <c r="M332"/>
  <c r="M330"/>
  <c r="M329"/>
  <c r="M328"/>
  <c r="M327"/>
  <c r="M326"/>
  <c r="M325"/>
  <c r="M324"/>
  <c r="M323"/>
  <c r="M322"/>
  <c r="M321"/>
  <c r="M320"/>
  <c r="M319"/>
  <c r="M318"/>
  <c r="M317"/>
  <c r="M316"/>
  <c r="M314"/>
  <c r="M313"/>
  <c r="M312"/>
  <c r="M311"/>
  <c r="M310"/>
  <c r="M309"/>
  <c r="M308"/>
  <c r="M307"/>
  <c r="M306"/>
  <c r="M305"/>
  <c r="M304"/>
  <c r="M303"/>
  <c r="M302"/>
  <c r="M301"/>
  <c r="M300"/>
  <c r="M299"/>
  <c r="M298"/>
  <c r="M297"/>
  <c r="M296"/>
  <c r="M295"/>
  <c r="M294"/>
  <c r="M293"/>
  <c r="M292"/>
  <c r="M291"/>
  <c r="M289"/>
  <c r="M288"/>
  <c r="M287"/>
  <c r="M286"/>
  <c r="M285"/>
  <c r="M284"/>
  <c r="M283"/>
  <c r="M282"/>
  <c r="M281"/>
  <c r="M280"/>
  <c r="M279"/>
  <c r="M278"/>
  <c r="M277"/>
  <c r="M276"/>
  <c r="M275"/>
  <c r="M274"/>
  <c r="M273"/>
  <c r="M271"/>
  <c r="M270"/>
  <c r="M269"/>
  <c r="M268"/>
  <c r="M267"/>
  <c r="M266"/>
  <c r="M265"/>
  <c r="M263"/>
  <c r="M262"/>
  <c r="M261"/>
  <c r="M260"/>
  <c r="M259"/>
  <c r="M258"/>
  <c r="M257"/>
  <c r="M256"/>
  <c r="M255"/>
  <c r="M254"/>
  <c r="M253"/>
  <c r="M252"/>
  <c r="M251"/>
  <c r="M250"/>
  <c r="M249"/>
  <c r="M247"/>
  <c r="M246"/>
  <c r="M245"/>
  <c r="M244"/>
  <c r="M243"/>
  <c r="M242"/>
  <c r="M241"/>
  <c r="M240"/>
  <c r="M238"/>
  <c r="M237"/>
  <c r="M236"/>
  <c r="M235"/>
  <c r="M234"/>
  <c r="M233"/>
  <c r="M232"/>
  <c r="M231"/>
  <c r="M230"/>
  <c r="M228"/>
  <c r="M227"/>
  <c r="M226"/>
  <c r="M225"/>
  <c r="M224"/>
  <c r="M223"/>
  <c r="M222"/>
  <c r="M221"/>
  <c r="M220"/>
  <c r="M219"/>
  <c r="M218"/>
  <c r="M217"/>
  <c r="M216"/>
  <c r="M214"/>
  <c r="M213"/>
  <c r="M212"/>
  <c r="M211"/>
  <c r="M210"/>
  <c r="M209"/>
  <c r="M208"/>
  <c r="M207"/>
  <c r="M206"/>
  <c r="M205"/>
  <c r="M204"/>
  <c r="M203"/>
  <c r="M201"/>
  <c r="M200"/>
  <c r="M199"/>
  <c r="M198"/>
  <c r="M197"/>
  <c r="M196"/>
  <c r="M195"/>
  <c r="M194"/>
  <c r="M193"/>
  <c r="M192"/>
  <c r="M191"/>
  <c r="M190"/>
  <c r="M189"/>
  <c r="M187"/>
  <c r="M186"/>
  <c r="M185"/>
  <c r="M184"/>
  <c r="M183"/>
  <c r="M182"/>
  <c r="M179"/>
  <c r="M178"/>
  <c r="M177"/>
  <c r="M176"/>
  <c r="M175"/>
  <c r="M174"/>
  <c r="M173"/>
  <c r="M172"/>
  <c r="M171"/>
  <c r="M170"/>
  <c r="M169"/>
  <c r="M168"/>
  <c r="M166"/>
  <c r="M165"/>
  <c r="M164"/>
  <c r="M163"/>
  <c r="M162"/>
  <c r="M161"/>
  <c r="M160"/>
  <c r="M159"/>
  <c r="M158"/>
  <c r="M157"/>
  <c r="M156"/>
  <c r="M155"/>
  <c r="M153"/>
  <c r="M152"/>
  <c r="M151"/>
  <c r="M150"/>
  <c r="M149"/>
  <c r="M148"/>
  <c r="M146"/>
  <c r="M145"/>
  <c r="M144"/>
  <c r="M143"/>
  <c r="M142"/>
  <c r="M141"/>
  <c r="M140"/>
  <c r="M139"/>
  <c r="M137"/>
  <c r="M136"/>
  <c r="M135"/>
  <c r="M134"/>
  <c r="M133"/>
  <c r="M132"/>
  <c r="M131"/>
  <c r="M129"/>
  <c r="M128"/>
  <c r="M127"/>
  <c r="M126"/>
  <c r="M125"/>
  <c r="M124"/>
  <c r="M123"/>
  <c r="M122"/>
  <c r="M121"/>
  <c r="M120"/>
  <c r="M119"/>
  <c r="M118"/>
  <c r="M117"/>
  <c r="M116"/>
  <c r="M115"/>
  <c r="M113"/>
  <c r="M112"/>
  <c r="M111"/>
  <c r="M110"/>
  <c r="M109"/>
  <c r="M108"/>
  <c r="M107"/>
  <c r="M106"/>
  <c r="M105"/>
  <c r="M104"/>
  <c r="M103"/>
  <c r="M102"/>
  <c r="M101"/>
  <c r="M99"/>
  <c r="M98"/>
  <c r="M97"/>
  <c r="M96"/>
  <c r="M95"/>
  <c r="M94"/>
  <c r="M93"/>
  <c r="M92"/>
  <c r="M91"/>
  <c r="M89"/>
  <c r="M88"/>
  <c r="M87"/>
  <c r="M86"/>
  <c r="M85"/>
  <c r="M84"/>
  <c r="M83"/>
  <c r="M82"/>
  <c r="M80"/>
  <c r="M79"/>
  <c r="M78"/>
  <c r="M77"/>
  <c r="M76"/>
  <c r="M74"/>
  <c r="M73"/>
  <c r="M72"/>
  <c r="M71"/>
  <c r="M70"/>
  <c r="M69"/>
  <c r="M68"/>
  <c r="M67"/>
  <c r="M66"/>
  <c r="M65"/>
  <c r="M64"/>
  <c r="M63"/>
  <c r="M61"/>
  <c r="M60"/>
  <c r="M59"/>
  <c r="M58"/>
  <c r="M57"/>
  <c r="M54"/>
  <c r="M53"/>
  <c r="M52"/>
  <c r="M51"/>
  <c r="M50"/>
  <c r="M49"/>
  <c r="M48"/>
  <c r="M47"/>
  <c r="M46"/>
  <c r="M45"/>
  <c r="M44"/>
  <c r="M43"/>
  <c r="M42"/>
  <c r="M41"/>
  <c r="M40"/>
  <c r="M39"/>
  <c r="M38"/>
  <c r="M37"/>
  <c r="M36"/>
  <c r="M35"/>
  <c r="M34"/>
  <c r="M33"/>
  <c r="M32"/>
  <c r="M31"/>
  <c r="M30"/>
  <c r="M29"/>
  <c r="M28"/>
  <c r="M26"/>
  <c r="M25"/>
  <c r="M24"/>
  <c r="M23"/>
  <c r="M22"/>
  <c r="M21"/>
  <c r="M20"/>
  <c r="M19"/>
  <c r="M18"/>
  <c r="M8"/>
  <c r="M9"/>
  <c r="M10"/>
  <c r="M11"/>
  <c r="M12"/>
  <c r="M13"/>
  <c r="M14"/>
  <c r="M15"/>
  <c r="M16"/>
  <c r="M7"/>
  <c r="D7"/>
  <c r="L378"/>
  <c r="L377"/>
  <c r="L376"/>
  <c r="L375"/>
  <c r="L374"/>
  <c r="L373"/>
  <c r="L372"/>
  <c r="L371"/>
  <c r="L370"/>
  <c r="L369"/>
  <c r="L368"/>
  <c r="L367"/>
  <c r="L365"/>
  <c r="L364"/>
  <c r="L363"/>
  <c r="L362"/>
  <c r="L361"/>
  <c r="L360"/>
  <c r="L359"/>
  <c r="L358"/>
  <c r="L357"/>
  <c r="L356"/>
  <c r="L354"/>
  <c r="L353"/>
  <c r="L352"/>
  <c r="L351"/>
  <c r="L350"/>
  <c r="L349"/>
  <c r="L348"/>
  <c r="L347"/>
  <c r="L346"/>
  <c r="L345"/>
  <c r="L344"/>
  <c r="L342"/>
  <c r="L341"/>
  <c r="L340"/>
  <c r="L339"/>
  <c r="L338"/>
  <c r="L337"/>
  <c r="L336"/>
  <c r="L335"/>
  <c r="L334"/>
  <c r="L333"/>
  <c r="L332"/>
  <c r="L330"/>
  <c r="L329"/>
  <c r="L328"/>
  <c r="L327"/>
  <c r="L326"/>
  <c r="L325"/>
  <c r="L324"/>
  <c r="L323"/>
  <c r="L322"/>
  <c r="L321"/>
  <c r="L320"/>
  <c r="L319"/>
  <c r="L318"/>
  <c r="L317"/>
  <c r="L316"/>
  <c r="L314"/>
  <c r="L313"/>
  <c r="L312"/>
  <c r="L311"/>
  <c r="L310"/>
  <c r="L309"/>
  <c r="L308"/>
  <c r="L307"/>
  <c r="L306"/>
  <c r="L305"/>
  <c r="L304"/>
  <c r="L303"/>
  <c r="L302"/>
  <c r="L301"/>
  <c r="L300"/>
  <c r="L299"/>
  <c r="L298"/>
  <c r="L297"/>
  <c r="L296"/>
  <c r="L295"/>
  <c r="L294"/>
  <c r="L293"/>
  <c r="L292"/>
  <c r="L291"/>
  <c r="L289"/>
  <c r="L288"/>
  <c r="L287"/>
  <c r="L286"/>
  <c r="L285"/>
  <c r="L284"/>
  <c r="L283"/>
  <c r="L282"/>
  <c r="L281"/>
  <c r="L280"/>
  <c r="L279"/>
  <c r="L278"/>
  <c r="L277"/>
  <c r="L276"/>
  <c r="L275"/>
  <c r="L274"/>
  <c r="L273"/>
  <c r="L271"/>
  <c r="L270"/>
  <c r="L269"/>
  <c r="L268"/>
  <c r="L267"/>
  <c r="L266"/>
  <c r="L265"/>
  <c r="L263"/>
  <c r="L262"/>
  <c r="L261"/>
  <c r="L260"/>
  <c r="L259"/>
  <c r="L258"/>
  <c r="L257"/>
  <c r="L256"/>
  <c r="L255"/>
  <c r="L254"/>
  <c r="L253"/>
  <c r="L252"/>
  <c r="L251"/>
  <c r="L250"/>
  <c r="L249"/>
  <c r="L247"/>
  <c r="L246"/>
  <c r="L245"/>
  <c r="L244"/>
  <c r="L243"/>
  <c r="L242"/>
  <c r="L241"/>
  <c r="L240"/>
  <c r="L238"/>
  <c r="L237"/>
  <c r="L236"/>
  <c r="L235"/>
  <c r="L234"/>
  <c r="L233"/>
  <c r="L232"/>
  <c r="L231"/>
  <c r="L230"/>
  <c r="L228"/>
  <c r="L227"/>
  <c r="L226"/>
  <c r="L225"/>
  <c r="L224"/>
  <c r="L223"/>
  <c r="L222"/>
  <c r="L221"/>
  <c r="L220"/>
  <c r="L219"/>
  <c r="L218"/>
  <c r="L217"/>
  <c r="L216"/>
  <c r="L214"/>
  <c r="L213"/>
  <c r="L212"/>
  <c r="L211"/>
  <c r="L210"/>
  <c r="L209"/>
  <c r="L208"/>
  <c r="L207"/>
  <c r="L206"/>
  <c r="L205"/>
  <c r="L204"/>
  <c r="L203"/>
  <c r="L201"/>
  <c r="L200"/>
  <c r="L199"/>
  <c r="L198"/>
  <c r="L197"/>
  <c r="L196"/>
  <c r="L195"/>
  <c r="L194"/>
  <c r="L193"/>
  <c r="L192"/>
  <c r="L191"/>
  <c r="L190"/>
  <c r="L189"/>
  <c r="L187"/>
  <c r="L186"/>
  <c r="L185"/>
  <c r="L184"/>
  <c r="L183"/>
  <c r="L182"/>
  <c r="L179"/>
  <c r="L178"/>
  <c r="L177"/>
  <c r="L176"/>
  <c r="L175"/>
  <c r="L174"/>
  <c r="L173"/>
  <c r="L172"/>
  <c r="L171"/>
  <c r="L170"/>
  <c r="L169"/>
  <c r="L168"/>
  <c r="L166"/>
  <c r="L165"/>
  <c r="L164"/>
  <c r="L163"/>
  <c r="L162"/>
  <c r="L161"/>
  <c r="L160"/>
  <c r="L159"/>
  <c r="L158"/>
  <c r="L157"/>
  <c r="L156"/>
  <c r="L155"/>
  <c r="L153"/>
  <c r="L152"/>
  <c r="L151"/>
  <c r="L150"/>
  <c r="L149"/>
  <c r="L148"/>
  <c r="L146"/>
  <c r="L145"/>
  <c r="L144"/>
  <c r="L143"/>
  <c r="L142"/>
  <c r="L141"/>
  <c r="L140"/>
  <c r="L139"/>
  <c r="L137"/>
  <c r="L136"/>
  <c r="L135"/>
  <c r="L134"/>
  <c r="L133"/>
  <c r="L132"/>
  <c r="L131"/>
  <c r="L129"/>
  <c r="L128"/>
  <c r="L127"/>
  <c r="L126"/>
  <c r="L125"/>
  <c r="L124"/>
  <c r="L123"/>
  <c r="L122"/>
  <c r="L121"/>
  <c r="L120"/>
  <c r="L119"/>
  <c r="L118"/>
  <c r="L117"/>
  <c r="L116"/>
  <c r="L115"/>
  <c r="L113"/>
  <c r="L112"/>
  <c r="L111"/>
  <c r="L110"/>
  <c r="L109"/>
  <c r="L108"/>
  <c r="L107"/>
  <c r="L106"/>
  <c r="L105"/>
  <c r="L104"/>
  <c r="L103"/>
  <c r="L102"/>
  <c r="L101"/>
  <c r="L99"/>
  <c r="L98"/>
  <c r="L97"/>
  <c r="L96"/>
  <c r="L95"/>
  <c r="L94"/>
  <c r="L93"/>
  <c r="L92"/>
  <c r="L91"/>
  <c r="L89"/>
  <c r="L88"/>
  <c r="L87"/>
  <c r="L86"/>
  <c r="L85"/>
  <c r="L84"/>
  <c r="L83"/>
  <c r="L82"/>
  <c r="L80"/>
  <c r="L79"/>
  <c r="L78"/>
  <c r="L77"/>
  <c r="L76"/>
  <c r="L74"/>
  <c r="L73"/>
  <c r="L72"/>
  <c r="L71"/>
  <c r="L70"/>
  <c r="L69"/>
  <c r="L68"/>
  <c r="L67"/>
  <c r="L66"/>
  <c r="L65"/>
  <c r="L64"/>
  <c r="L63"/>
  <c r="L61"/>
  <c r="L60"/>
  <c r="L59"/>
  <c r="L58"/>
  <c r="L57"/>
  <c r="L54"/>
  <c r="L53"/>
  <c r="L52"/>
  <c r="L51"/>
  <c r="L50"/>
  <c r="L49"/>
  <c r="L48"/>
  <c r="L47"/>
  <c r="L46"/>
  <c r="L45"/>
  <c r="L44"/>
  <c r="L43"/>
  <c r="L42"/>
  <c r="L41"/>
  <c r="L40"/>
  <c r="L39"/>
  <c r="L38"/>
  <c r="L37"/>
  <c r="L36"/>
  <c r="L35"/>
  <c r="L34"/>
  <c r="L33"/>
  <c r="L32"/>
  <c r="L31"/>
  <c r="L30"/>
  <c r="L29"/>
  <c r="L28"/>
  <c r="L26"/>
  <c r="L25"/>
  <c r="L24"/>
  <c r="L23"/>
  <c r="L22"/>
  <c r="L21"/>
  <c r="L20"/>
  <c r="L19"/>
  <c r="L18"/>
  <c r="L8"/>
  <c r="L9"/>
  <c r="L10"/>
  <c r="L11"/>
  <c r="L12"/>
  <c r="L13"/>
  <c r="L14"/>
  <c r="L15"/>
  <c r="L16"/>
  <c r="L7"/>
  <c r="R19" i="7"/>
  <c r="R57"/>
  <c r="P29"/>
  <c r="R29" s="1"/>
  <c r="N56"/>
  <c r="N55"/>
  <c r="N54"/>
  <c r="N53"/>
  <c r="N52"/>
  <c r="N51"/>
  <c r="N50"/>
  <c r="N49"/>
  <c r="N48"/>
  <c r="N47"/>
  <c r="N46"/>
  <c r="N45"/>
  <c r="N44"/>
  <c r="N43"/>
  <c r="N42"/>
  <c r="N41"/>
  <c r="N40"/>
  <c r="N39"/>
  <c r="N38"/>
  <c r="N37"/>
  <c r="N36"/>
  <c r="N35"/>
  <c r="N34"/>
  <c r="N33"/>
  <c r="N32"/>
  <c r="N31"/>
  <c r="N30"/>
  <c r="N28"/>
  <c r="N27"/>
  <c r="N26"/>
  <c r="N25"/>
  <c r="N24"/>
  <c r="N23"/>
  <c r="N22"/>
  <c r="N21"/>
  <c r="N20"/>
  <c r="N10"/>
  <c r="N11"/>
  <c r="N12"/>
  <c r="N13"/>
  <c r="N14"/>
  <c r="N15"/>
  <c r="N16"/>
  <c r="N17"/>
  <c r="N18"/>
  <c r="N9"/>
  <c r="R56"/>
  <c r="R379" s="1"/>
  <c r="R55"/>
  <c r="R366" s="1"/>
  <c r="R54"/>
  <c r="R355" s="1"/>
  <c r="R53"/>
  <c r="R344" s="1"/>
  <c r="R52"/>
  <c r="R331" s="1"/>
  <c r="R51"/>
  <c r="R316" s="1"/>
  <c r="R50"/>
  <c r="R291" s="1"/>
  <c r="R49"/>
  <c r="R272" s="1"/>
  <c r="R48"/>
  <c r="R265" s="1"/>
  <c r="R47"/>
  <c r="R248" s="1"/>
  <c r="R46"/>
  <c r="R239" s="1"/>
  <c r="R45"/>
  <c r="R230" s="1"/>
  <c r="R44"/>
  <c r="R215" s="1"/>
  <c r="R43"/>
  <c r="R202" s="1"/>
  <c r="R42"/>
  <c r="R189" s="1"/>
  <c r="R41"/>
  <c r="R182" s="1"/>
  <c r="R40"/>
  <c r="R167" s="1"/>
  <c r="R39"/>
  <c r="R154" s="1"/>
  <c r="R38"/>
  <c r="R147" s="1"/>
  <c r="R37"/>
  <c r="R138" s="1"/>
  <c r="R36"/>
  <c r="R131" s="1"/>
  <c r="R35"/>
  <c r="R114" s="1"/>
  <c r="R34"/>
  <c r="R101" s="1"/>
  <c r="R33"/>
  <c r="R90" s="1"/>
  <c r="R32"/>
  <c r="R81" s="1"/>
  <c r="R31"/>
  <c r="R76" s="1"/>
  <c r="R30"/>
  <c r="R63" s="1"/>
  <c r="Q29"/>
  <c r="R18"/>
  <c r="R17"/>
  <c r="R16"/>
  <c r="R15"/>
  <c r="R14"/>
  <c r="R13"/>
  <c r="R12"/>
  <c r="R11"/>
  <c r="R10"/>
  <c r="R9"/>
  <c r="R27" s="1"/>
  <c r="Q8"/>
  <c r="Q381" s="1"/>
  <c r="P8"/>
  <c r="N380"/>
  <c r="N367"/>
  <c r="N356"/>
  <c r="N343"/>
  <c r="N332"/>
  <c r="N315"/>
  <c r="N290"/>
  <c r="N273"/>
  <c r="N264"/>
  <c r="N249"/>
  <c r="N240"/>
  <c r="N229"/>
  <c r="N216"/>
  <c r="N203"/>
  <c r="N188"/>
  <c r="N181"/>
  <c r="N168"/>
  <c r="N155"/>
  <c r="N148"/>
  <c r="N139"/>
  <c r="N130"/>
  <c r="N115"/>
  <c r="N100"/>
  <c r="N91"/>
  <c r="N82"/>
  <c r="N75"/>
  <c r="N62"/>
  <c r="M29"/>
  <c r="L29"/>
  <c r="M19"/>
  <c r="L19"/>
  <c r="M8"/>
  <c r="L8"/>
  <c r="L381" s="1"/>
  <c r="AP57"/>
  <c r="AP29"/>
  <c r="AP19"/>
  <c r="AP8"/>
  <c r="R180" i="8" l="1"/>
  <c r="R71" i="7"/>
  <c r="R87"/>
  <c r="R105"/>
  <c r="R113"/>
  <c r="R137"/>
  <c r="R155"/>
  <c r="R177"/>
  <c r="R193"/>
  <c r="R201"/>
  <c r="R223"/>
  <c r="R243"/>
  <c r="R267"/>
  <c r="R293"/>
  <c r="R301"/>
  <c r="R309"/>
  <c r="R335"/>
  <c r="R343"/>
  <c r="R365"/>
  <c r="R67"/>
  <c r="R75"/>
  <c r="R91"/>
  <c r="R109"/>
  <c r="R133"/>
  <c r="R151"/>
  <c r="R173"/>
  <c r="R181"/>
  <c r="R197"/>
  <c r="R219"/>
  <c r="R227"/>
  <c r="R247"/>
  <c r="R271"/>
  <c r="R297"/>
  <c r="R305"/>
  <c r="R313"/>
  <c r="R339"/>
  <c r="R361"/>
  <c r="N29"/>
  <c r="N57" s="1"/>
  <c r="P381"/>
  <c r="R381" s="1"/>
  <c r="R65"/>
  <c r="R69"/>
  <c r="R73"/>
  <c r="R85"/>
  <c r="R89"/>
  <c r="R103"/>
  <c r="R107"/>
  <c r="R111"/>
  <c r="R115"/>
  <c r="R135"/>
  <c r="R139"/>
  <c r="R153"/>
  <c r="R171"/>
  <c r="R175"/>
  <c r="R179"/>
  <c r="R191"/>
  <c r="R195"/>
  <c r="R199"/>
  <c r="R203"/>
  <c r="R221"/>
  <c r="R225"/>
  <c r="R229"/>
  <c r="R245"/>
  <c r="R249"/>
  <c r="R269"/>
  <c r="R273"/>
  <c r="R295"/>
  <c r="R299"/>
  <c r="R303"/>
  <c r="R307"/>
  <c r="R311"/>
  <c r="R315"/>
  <c r="R337"/>
  <c r="R341"/>
  <c r="R359"/>
  <c r="R363"/>
  <c r="R367"/>
  <c r="R20"/>
  <c r="R22"/>
  <c r="R24"/>
  <c r="R26"/>
  <c r="R28"/>
  <c r="R60"/>
  <c r="R62"/>
  <c r="R78"/>
  <c r="R80"/>
  <c r="R82"/>
  <c r="R94"/>
  <c r="R96"/>
  <c r="R98"/>
  <c r="R100"/>
  <c r="R118"/>
  <c r="R120"/>
  <c r="R122"/>
  <c r="R124"/>
  <c r="R126"/>
  <c r="R128"/>
  <c r="R130"/>
  <c r="R142"/>
  <c r="R144"/>
  <c r="R146"/>
  <c r="R148"/>
  <c r="R158"/>
  <c r="R160"/>
  <c r="R162"/>
  <c r="R164"/>
  <c r="R166"/>
  <c r="R168"/>
  <c r="R184"/>
  <c r="R186"/>
  <c r="R188"/>
  <c r="R206"/>
  <c r="R208"/>
  <c r="R210"/>
  <c r="R212"/>
  <c r="R214"/>
  <c r="R216"/>
  <c r="R232"/>
  <c r="R234"/>
  <c r="R236"/>
  <c r="R238"/>
  <c r="R240"/>
  <c r="R252"/>
  <c r="R254"/>
  <c r="R256"/>
  <c r="R258"/>
  <c r="R260"/>
  <c r="R262"/>
  <c r="R264"/>
  <c r="R276"/>
  <c r="R278"/>
  <c r="R280"/>
  <c r="R282"/>
  <c r="R284"/>
  <c r="R286"/>
  <c r="R288"/>
  <c r="R290"/>
  <c r="R318"/>
  <c r="R320"/>
  <c r="R322"/>
  <c r="R324"/>
  <c r="R326"/>
  <c r="R328"/>
  <c r="R330"/>
  <c r="R332"/>
  <c r="R346"/>
  <c r="R348"/>
  <c r="R350"/>
  <c r="R352"/>
  <c r="R354"/>
  <c r="R356"/>
  <c r="R370"/>
  <c r="R372"/>
  <c r="R374"/>
  <c r="R376"/>
  <c r="R378"/>
  <c r="R380"/>
  <c r="R8"/>
  <c r="R21"/>
  <c r="R23"/>
  <c r="R25"/>
  <c r="R59"/>
  <c r="R61"/>
  <c r="R66"/>
  <c r="R68"/>
  <c r="R70"/>
  <c r="R72"/>
  <c r="R74"/>
  <c r="R79"/>
  <c r="R84"/>
  <c r="R86"/>
  <c r="R88"/>
  <c r="R93"/>
  <c r="R95"/>
  <c r="R97"/>
  <c r="R99"/>
  <c r="R104"/>
  <c r="R106"/>
  <c r="R108"/>
  <c r="R110"/>
  <c r="R112"/>
  <c r="R117"/>
  <c r="R119"/>
  <c r="R121"/>
  <c r="R123"/>
  <c r="R125"/>
  <c r="R127"/>
  <c r="R129"/>
  <c r="R134"/>
  <c r="R136"/>
  <c r="R141"/>
  <c r="R143"/>
  <c r="R145"/>
  <c r="R150"/>
  <c r="R152"/>
  <c r="R157"/>
  <c r="R159"/>
  <c r="R161"/>
  <c r="R163"/>
  <c r="R165"/>
  <c r="R170"/>
  <c r="R172"/>
  <c r="R174"/>
  <c r="R176"/>
  <c r="R178"/>
  <c r="R180"/>
  <c r="R185"/>
  <c r="R187"/>
  <c r="R192"/>
  <c r="R194"/>
  <c r="R196"/>
  <c r="R198"/>
  <c r="R200"/>
  <c r="R205"/>
  <c r="R207"/>
  <c r="R209"/>
  <c r="R211"/>
  <c r="R213"/>
  <c r="R218"/>
  <c r="R220"/>
  <c r="R222"/>
  <c r="R224"/>
  <c r="R226"/>
  <c r="R228"/>
  <c r="R233"/>
  <c r="R235"/>
  <c r="R237"/>
  <c r="R242"/>
  <c r="R244"/>
  <c r="R246"/>
  <c r="R251"/>
  <c r="R253"/>
  <c r="R255"/>
  <c r="R257"/>
  <c r="R259"/>
  <c r="R261"/>
  <c r="R263"/>
  <c r="R268"/>
  <c r="R270"/>
  <c r="R275"/>
  <c r="R277"/>
  <c r="R279"/>
  <c r="R281"/>
  <c r="R283"/>
  <c r="R285"/>
  <c r="R287"/>
  <c r="R289"/>
  <c r="R294"/>
  <c r="R296"/>
  <c r="R298"/>
  <c r="R300"/>
  <c r="R302"/>
  <c r="R304"/>
  <c r="R306"/>
  <c r="R308"/>
  <c r="R310"/>
  <c r="R312"/>
  <c r="R314"/>
  <c r="R319"/>
  <c r="R321"/>
  <c r="R323"/>
  <c r="R325"/>
  <c r="R327"/>
  <c r="R329"/>
  <c r="R334"/>
  <c r="R336"/>
  <c r="R338"/>
  <c r="R340"/>
  <c r="R342"/>
  <c r="R347"/>
  <c r="R349"/>
  <c r="R351"/>
  <c r="R353"/>
  <c r="R358"/>
  <c r="R360"/>
  <c r="R362"/>
  <c r="R364"/>
  <c r="R369"/>
  <c r="R371"/>
  <c r="R373"/>
  <c r="R375"/>
  <c r="R377"/>
  <c r="M381"/>
  <c r="N19"/>
  <c r="N381"/>
  <c r="N8"/>
  <c r="N59"/>
  <c r="N61"/>
  <c r="N63"/>
  <c r="N66"/>
  <c r="N68"/>
  <c r="N70"/>
  <c r="N72"/>
  <c r="N74"/>
  <c r="N76"/>
  <c r="N79"/>
  <c r="N81"/>
  <c r="N84"/>
  <c r="N86"/>
  <c r="N88"/>
  <c r="N90"/>
  <c r="N93"/>
  <c r="N95"/>
  <c r="N97"/>
  <c r="N99"/>
  <c r="N101"/>
  <c r="N104"/>
  <c r="N106"/>
  <c r="N108"/>
  <c r="N110"/>
  <c r="N112"/>
  <c r="N114"/>
  <c r="N117"/>
  <c r="N119"/>
  <c r="N121"/>
  <c r="N123"/>
  <c r="N125"/>
  <c r="N127"/>
  <c r="N129"/>
  <c r="N131"/>
  <c r="N134"/>
  <c r="N136"/>
  <c r="N138"/>
  <c r="N141"/>
  <c r="N143"/>
  <c r="N145"/>
  <c r="N147"/>
  <c r="N150"/>
  <c r="N152"/>
  <c r="N154"/>
  <c r="N157"/>
  <c r="N159"/>
  <c r="N161"/>
  <c r="N163"/>
  <c r="N165"/>
  <c r="N167"/>
  <c r="N170"/>
  <c r="N172"/>
  <c r="N174"/>
  <c r="N176"/>
  <c r="N178"/>
  <c r="N180"/>
  <c r="N182"/>
  <c r="N185"/>
  <c r="N187"/>
  <c r="N189"/>
  <c r="N192"/>
  <c r="N194"/>
  <c r="N196"/>
  <c r="N198"/>
  <c r="N200"/>
  <c r="N202"/>
  <c r="N205"/>
  <c r="N207"/>
  <c r="N209"/>
  <c r="N211"/>
  <c r="N213"/>
  <c r="N215"/>
  <c r="N218"/>
  <c r="N220"/>
  <c r="N222"/>
  <c r="N224"/>
  <c r="N226"/>
  <c r="N228"/>
  <c r="N230"/>
  <c r="N233"/>
  <c r="N235"/>
  <c r="N237"/>
  <c r="N239"/>
  <c r="N242"/>
  <c r="N244"/>
  <c r="N246"/>
  <c r="N248"/>
  <c r="N251"/>
  <c r="N253"/>
  <c r="N255"/>
  <c r="N257"/>
  <c r="N259"/>
  <c r="N261"/>
  <c r="N263"/>
  <c r="N265"/>
  <c r="N268"/>
  <c r="N270"/>
  <c r="N272"/>
  <c r="N275"/>
  <c r="N277"/>
  <c r="N279"/>
  <c r="N281"/>
  <c r="N283"/>
  <c r="N285"/>
  <c r="N287"/>
  <c r="N289"/>
  <c r="N291"/>
  <c r="N294"/>
  <c r="N296"/>
  <c r="N298"/>
  <c r="N300"/>
  <c r="N302"/>
  <c r="N304"/>
  <c r="N306"/>
  <c r="N308"/>
  <c r="N310"/>
  <c r="N312"/>
  <c r="N314"/>
  <c r="N316"/>
  <c r="N319"/>
  <c r="N321"/>
  <c r="N323"/>
  <c r="N325"/>
  <c r="N327"/>
  <c r="N329"/>
  <c r="N331"/>
  <c r="N334"/>
  <c r="N336"/>
  <c r="N338"/>
  <c r="N340"/>
  <c r="N342"/>
  <c r="N344"/>
  <c r="N347"/>
  <c r="N349"/>
  <c r="N351"/>
  <c r="N353"/>
  <c r="N355"/>
  <c r="N358"/>
  <c r="N360"/>
  <c r="N362"/>
  <c r="N364"/>
  <c r="N366"/>
  <c r="N369"/>
  <c r="N371"/>
  <c r="N373"/>
  <c r="N375"/>
  <c r="N377"/>
  <c r="N379"/>
  <c r="N60"/>
  <c r="N65"/>
  <c r="N67"/>
  <c r="N69"/>
  <c r="N71"/>
  <c r="N73"/>
  <c r="N78"/>
  <c r="N80"/>
  <c r="N85"/>
  <c r="N87"/>
  <c r="N89"/>
  <c r="N94"/>
  <c r="N96"/>
  <c r="N98"/>
  <c r="N103"/>
  <c r="N105"/>
  <c r="N107"/>
  <c r="N109"/>
  <c r="N111"/>
  <c r="N113"/>
  <c r="N118"/>
  <c r="N120"/>
  <c r="N122"/>
  <c r="N124"/>
  <c r="N126"/>
  <c r="N128"/>
  <c r="N133"/>
  <c r="N135"/>
  <c r="N137"/>
  <c r="N142"/>
  <c r="N144"/>
  <c r="N146"/>
  <c r="N151"/>
  <c r="N153"/>
  <c r="N158"/>
  <c r="N160"/>
  <c r="N162"/>
  <c r="N164"/>
  <c r="N166"/>
  <c r="N171"/>
  <c r="N173"/>
  <c r="N175"/>
  <c r="N177"/>
  <c r="N179"/>
  <c r="N184"/>
  <c r="N186"/>
  <c r="N191"/>
  <c r="N193"/>
  <c r="N195"/>
  <c r="N197"/>
  <c r="N199"/>
  <c r="N201"/>
  <c r="N206"/>
  <c r="N208"/>
  <c r="N210"/>
  <c r="N212"/>
  <c r="N214"/>
  <c r="N219"/>
  <c r="N221"/>
  <c r="N223"/>
  <c r="N225"/>
  <c r="N227"/>
  <c r="N232"/>
  <c r="N234"/>
  <c r="N236"/>
  <c r="N238"/>
  <c r="N243"/>
  <c r="N245"/>
  <c r="N247"/>
  <c r="N252"/>
  <c r="N254"/>
  <c r="N256"/>
  <c r="N258"/>
  <c r="N260"/>
  <c r="N262"/>
  <c r="N267"/>
  <c r="N269"/>
  <c r="N271"/>
  <c r="N276"/>
  <c r="N278"/>
  <c r="N280"/>
  <c r="N282"/>
  <c r="N284"/>
  <c r="N286"/>
  <c r="N288"/>
  <c r="N293"/>
  <c r="N295"/>
  <c r="N297"/>
  <c r="N299"/>
  <c r="N301"/>
  <c r="N303"/>
  <c r="N305"/>
  <c r="N307"/>
  <c r="N309"/>
  <c r="N311"/>
  <c r="N313"/>
  <c r="N318"/>
  <c r="N320"/>
  <c r="N322"/>
  <c r="N324"/>
  <c r="N326"/>
  <c r="N328"/>
  <c r="N330"/>
  <c r="N335"/>
  <c r="N337"/>
  <c r="N339"/>
  <c r="N341"/>
  <c r="N346"/>
  <c r="N348"/>
  <c r="N350"/>
  <c r="N352"/>
  <c r="N354"/>
  <c r="N359"/>
  <c r="N361"/>
  <c r="N363"/>
  <c r="N365"/>
  <c r="N370"/>
  <c r="N372"/>
  <c r="N374"/>
  <c r="N376"/>
  <c r="N378"/>
  <c r="AP381"/>
  <c r="W380" l="1"/>
  <c r="AG380" s="1"/>
  <c r="AM380" s="1"/>
  <c r="W379"/>
  <c r="W378"/>
  <c r="AG378" s="1"/>
  <c r="AM378" s="1"/>
  <c r="W377"/>
  <c r="W376"/>
  <c r="AG376" s="1"/>
  <c r="AM376" s="1"/>
  <c r="W375"/>
  <c r="X374"/>
  <c r="W374"/>
  <c r="AG374" s="1"/>
  <c r="AM374" s="1"/>
  <c r="W373"/>
  <c r="W372"/>
  <c r="AG372" s="1"/>
  <c r="AM372" s="1"/>
  <c r="W371"/>
  <c r="X370"/>
  <c r="W370"/>
  <c r="AG370" s="1"/>
  <c r="AM370" s="1"/>
  <c r="W369"/>
  <c r="W367"/>
  <c r="X366"/>
  <c r="W366"/>
  <c r="AG366" s="1"/>
  <c r="AM366" s="1"/>
  <c r="W365"/>
  <c r="W364"/>
  <c r="AG364" s="1"/>
  <c r="AM364" s="1"/>
  <c r="W363"/>
  <c r="X362"/>
  <c r="W362"/>
  <c r="AG362" s="1"/>
  <c r="AM362" s="1"/>
  <c r="W361"/>
  <c r="W360"/>
  <c r="AG360" s="1"/>
  <c r="AM360" s="1"/>
  <c r="W359"/>
  <c r="W358"/>
  <c r="AG358" s="1"/>
  <c r="AM358" s="1"/>
  <c r="X356"/>
  <c r="W356"/>
  <c r="AG356" s="1"/>
  <c r="AM356" s="1"/>
  <c r="W355"/>
  <c r="W354"/>
  <c r="AG354" s="1"/>
  <c r="AM354" s="1"/>
  <c r="W353"/>
  <c r="X352"/>
  <c r="W352"/>
  <c r="AG352" s="1"/>
  <c r="AM352" s="1"/>
  <c r="W351"/>
  <c r="W350"/>
  <c r="AG350" s="1"/>
  <c r="AM350" s="1"/>
  <c r="W349"/>
  <c r="W348"/>
  <c r="AG348" s="1"/>
  <c r="AM348" s="1"/>
  <c r="W347"/>
  <c r="W346"/>
  <c r="AG346" s="1"/>
  <c r="AM346" s="1"/>
  <c r="W344"/>
  <c r="AG344" s="1"/>
  <c r="AM344" s="1"/>
  <c r="W343"/>
  <c r="X342"/>
  <c r="W342"/>
  <c r="AG342" s="1"/>
  <c r="AM342" s="1"/>
  <c r="W341"/>
  <c r="W340"/>
  <c r="AG340" s="1"/>
  <c r="AM340" s="1"/>
  <c r="W339"/>
  <c r="X338"/>
  <c r="W338"/>
  <c r="AG338" s="1"/>
  <c r="AM338" s="1"/>
  <c r="W337"/>
  <c r="W336"/>
  <c r="AG336" s="1"/>
  <c r="AM336" s="1"/>
  <c r="W335"/>
  <c r="W334"/>
  <c r="AG334" s="1"/>
  <c r="AM334" s="1"/>
  <c r="X332"/>
  <c r="W332"/>
  <c r="AG332" s="1"/>
  <c r="AM332" s="1"/>
  <c r="W331"/>
  <c r="W330"/>
  <c r="AG330" s="1"/>
  <c r="AM330" s="1"/>
  <c r="W329"/>
  <c r="X328"/>
  <c r="W328"/>
  <c r="AG328" s="1"/>
  <c r="AM328" s="1"/>
  <c r="W327"/>
  <c r="W326"/>
  <c r="AG326" s="1"/>
  <c r="AM326" s="1"/>
  <c r="W325"/>
  <c r="W324"/>
  <c r="AG324" s="1"/>
  <c r="AM324" s="1"/>
  <c r="W323"/>
  <c r="W322"/>
  <c r="AG322" s="1"/>
  <c r="AM322" s="1"/>
  <c r="W321"/>
  <c r="X320"/>
  <c r="W320"/>
  <c r="AG320" s="1"/>
  <c r="AM320" s="1"/>
  <c r="W319"/>
  <c r="W318"/>
  <c r="AG318" s="1"/>
  <c r="AM318" s="1"/>
  <c r="W316"/>
  <c r="AG316" s="1"/>
  <c r="AM316" s="1"/>
  <c r="W315"/>
  <c r="X314"/>
  <c r="W314"/>
  <c r="AG314" s="1"/>
  <c r="AM314" s="1"/>
  <c r="W313"/>
  <c r="W312"/>
  <c r="AG312" s="1"/>
  <c r="AM312" s="1"/>
  <c r="W311"/>
  <c r="W310"/>
  <c r="AG310" s="1"/>
  <c r="AM310" s="1"/>
  <c r="W309"/>
  <c r="W308"/>
  <c r="AG308" s="1"/>
  <c r="AM308" s="1"/>
  <c r="W307"/>
  <c r="X306"/>
  <c r="W306"/>
  <c r="AG306" s="1"/>
  <c r="AM306" s="1"/>
  <c r="W305"/>
  <c r="W304"/>
  <c r="AG304" s="1"/>
  <c r="AM304" s="1"/>
  <c r="W303"/>
  <c r="X302"/>
  <c r="W302"/>
  <c r="AG302" s="1"/>
  <c r="AM302" s="1"/>
  <c r="W301"/>
  <c r="W300"/>
  <c r="AG300" s="1"/>
  <c r="AM300" s="1"/>
  <c r="W299"/>
  <c r="X298"/>
  <c r="W298"/>
  <c r="AG298" s="1"/>
  <c r="AM298" s="1"/>
  <c r="W297"/>
  <c r="W296"/>
  <c r="AG296" s="1"/>
  <c r="AM296" s="1"/>
  <c r="W295"/>
  <c r="W294"/>
  <c r="AG294" s="1"/>
  <c r="AM294" s="1"/>
  <c r="W293"/>
  <c r="W291"/>
  <c r="W290"/>
  <c r="AG290" s="1"/>
  <c r="AM290" s="1"/>
  <c r="W289"/>
  <c r="W288"/>
  <c r="AG288" s="1"/>
  <c r="AM288" s="1"/>
  <c r="W287"/>
  <c r="X286"/>
  <c r="W286"/>
  <c r="AG286" s="1"/>
  <c r="AM286" s="1"/>
  <c r="W285"/>
  <c r="W284"/>
  <c r="AG284" s="1"/>
  <c r="AM284" s="1"/>
  <c r="W283"/>
  <c r="X282"/>
  <c r="W282"/>
  <c r="AG282" s="1"/>
  <c r="AM282" s="1"/>
  <c r="W281"/>
  <c r="W280"/>
  <c r="AG280" s="1"/>
  <c r="AM280" s="1"/>
  <c r="W279"/>
  <c r="X278"/>
  <c r="W278"/>
  <c r="AG278" s="1"/>
  <c r="AM278" s="1"/>
  <c r="W277"/>
  <c r="W276"/>
  <c r="AG276" s="1"/>
  <c r="AM276" s="1"/>
  <c r="W275"/>
  <c r="W273"/>
  <c r="W272"/>
  <c r="AG272" s="1"/>
  <c r="AM272" s="1"/>
  <c r="W271"/>
  <c r="X270"/>
  <c r="W270"/>
  <c r="AG270" s="1"/>
  <c r="AM270" s="1"/>
  <c r="W269"/>
  <c r="W268"/>
  <c r="AG268" s="1"/>
  <c r="AM268" s="1"/>
  <c r="W267"/>
  <c r="W265"/>
  <c r="W264"/>
  <c r="AG264" s="1"/>
  <c r="AM264" s="1"/>
  <c r="W263"/>
  <c r="W262"/>
  <c r="AG262" s="1"/>
  <c r="AM262" s="1"/>
  <c r="W261"/>
  <c r="W260"/>
  <c r="AG260" s="1"/>
  <c r="AM260" s="1"/>
  <c r="W259"/>
  <c r="W258"/>
  <c r="AG258" s="1"/>
  <c r="AM258" s="1"/>
  <c r="W257"/>
  <c r="W256"/>
  <c r="AG256" s="1"/>
  <c r="AM256" s="1"/>
  <c r="W255"/>
  <c r="X254"/>
  <c r="W254"/>
  <c r="AG254" s="1"/>
  <c r="AM254" s="1"/>
  <c r="W253"/>
  <c r="W252"/>
  <c r="AG252" s="1"/>
  <c r="AM252" s="1"/>
  <c r="W251"/>
  <c r="W249"/>
  <c r="W248"/>
  <c r="AG248" s="1"/>
  <c r="AM248" s="1"/>
  <c r="W247"/>
  <c r="X246"/>
  <c r="W246"/>
  <c r="AG246" s="1"/>
  <c r="AM246" s="1"/>
  <c r="W245"/>
  <c r="W244"/>
  <c r="AG244" s="1"/>
  <c r="AM244" s="1"/>
  <c r="W243"/>
  <c r="X242"/>
  <c r="W242"/>
  <c r="AG242" s="1"/>
  <c r="AM242" s="1"/>
  <c r="W240"/>
  <c r="AG240" s="1"/>
  <c r="AM240" s="1"/>
  <c r="W239"/>
  <c r="W238"/>
  <c r="AG238" s="1"/>
  <c r="AM238" s="1"/>
  <c r="W237"/>
  <c r="X236"/>
  <c r="W236"/>
  <c r="AG236" s="1"/>
  <c r="AM236" s="1"/>
  <c r="W235"/>
  <c r="W234"/>
  <c r="AG234" s="1"/>
  <c r="AM234" s="1"/>
  <c r="W233"/>
  <c r="X232"/>
  <c r="W232"/>
  <c r="AG232" s="1"/>
  <c r="AM232" s="1"/>
  <c r="W230"/>
  <c r="AG230" s="1"/>
  <c r="AM230" s="1"/>
  <c r="W229"/>
  <c r="W228"/>
  <c r="AG228" s="1"/>
  <c r="AM228" s="1"/>
  <c r="W227"/>
  <c r="X226"/>
  <c r="W226"/>
  <c r="AG226" s="1"/>
  <c r="AM226" s="1"/>
  <c r="W225"/>
  <c r="W224"/>
  <c r="AG224" s="1"/>
  <c r="AM224" s="1"/>
  <c r="W223"/>
  <c r="X222"/>
  <c r="W222"/>
  <c r="AG222" s="1"/>
  <c r="AM222" s="1"/>
  <c r="W221"/>
  <c r="W220"/>
  <c r="AG220" s="1"/>
  <c r="AM220" s="1"/>
  <c r="W219"/>
  <c r="X218"/>
  <c r="W218"/>
  <c r="AG218" s="1"/>
  <c r="AM218" s="1"/>
  <c r="X216"/>
  <c r="W216"/>
  <c r="AG216" s="1"/>
  <c r="AM216" s="1"/>
  <c r="W215"/>
  <c r="W214"/>
  <c r="AG214" s="1"/>
  <c r="AM214" s="1"/>
  <c r="W213"/>
  <c r="X212"/>
  <c r="W212"/>
  <c r="AG212" s="1"/>
  <c r="AM212" s="1"/>
  <c r="W211"/>
  <c r="W210"/>
  <c r="AG210" s="1"/>
  <c r="AM210" s="1"/>
  <c r="W209"/>
  <c r="X208"/>
  <c r="W208"/>
  <c r="AG208" s="1"/>
  <c r="AM208" s="1"/>
  <c r="W207"/>
  <c r="W206"/>
  <c r="AG206" s="1"/>
  <c r="AM206" s="1"/>
  <c r="W205"/>
  <c r="W203"/>
  <c r="W202"/>
  <c r="AG202" s="1"/>
  <c r="AM202" s="1"/>
  <c r="W201"/>
  <c r="W200"/>
  <c r="AG200" s="1"/>
  <c r="AM200" s="1"/>
  <c r="W199"/>
  <c r="W198"/>
  <c r="AG198" s="1"/>
  <c r="AM198" s="1"/>
  <c r="W197"/>
  <c r="W196"/>
  <c r="AG196" s="1"/>
  <c r="AM196" s="1"/>
  <c r="W195"/>
  <c r="W194"/>
  <c r="AG194" s="1"/>
  <c r="AM194" s="1"/>
  <c r="W193"/>
  <c r="X192"/>
  <c r="W192"/>
  <c r="AG192" s="1"/>
  <c r="AM192" s="1"/>
  <c r="W191"/>
  <c r="W189"/>
  <c r="X188"/>
  <c r="W188"/>
  <c r="AG188" s="1"/>
  <c r="AM188" s="1"/>
  <c r="W187"/>
  <c r="W186"/>
  <c r="AG186" s="1"/>
  <c r="AM186" s="1"/>
  <c r="W185"/>
  <c r="X184"/>
  <c r="W184"/>
  <c r="AG184" s="1"/>
  <c r="AM184" s="1"/>
  <c r="W182"/>
  <c r="AG182" s="1"/>
  <c r="AM182" s="1"/>
  <c r="W181"/>
  <c r="W180"/>
  <c r="AG180" s="1"/>
  <c r="AM180" s="1"/>
  <c r="W179"/>
  <c r="X178"/>
  <c r="W178"/>
  <c r="AG178" s="1"/>
  <c r="AM178" s="1"/>
  <c r="W177"/>
  <c r="W176"/>
  <c r="AG176" s="1"/>
  <c r="AM176" s="1"/>
  <c r="W175"/>
  <c r="X174"/>
  <c r="W174"/>
  <c r="AG174" s="1"/>
  <c r="AM174" s="1"/>
  <c r="W173"/>
  <c r="W172"/>
  <c r="AG172" s="1"/>
  <c r="AM172" s="1"/>
  <c r="W171"/>
  <c r="X170"/>
  <c r="W170"/>
  <c r="AG170" s="1"/>
  <c r="AM170" s="1"/>
  <c r="X168"/>
  <c r="W168"/>
  <c r="AG168" s="1"/>
  <c r="AM168" s="1"/>
  <c r="W167"/>
  <c r="W166"/>
  <c r="AG166" s="1"/>
  <c r="AM166" s="1"/>
  <c r="W165"/>
  <c r="X164"/>
  <c r="W164"/>
  <c r="AG164" s="1"/>
  <c r="AM164" s="1"/>
  <c r="W163"/>
  <c r="W162"/>
  <c r="AG162" s="1"/>
  <c r="AM162" s="1"/>
  <c r="W161"/>
  <c r="W160"/>
  <c r="AG160" s="1"/>
  <c r="AM160" s="1"/>
  <c r="W159"/>
  <c r="W158"/>
  <c r="AG158" s="1"/>
  <c r="AM158" s="1"/>
  <c r="W157"/>
  <c r="W155"/>
  <c r="W154"/>
  <c r="AG154" s="1"/>
  <c r="AM154" s="1"/>
  <c r="W153"/>
  <c r="W152"/>
  <c r="AG152" s="1"/>
  <c r="AM152" s="1"/>
  <c r="W151"/>
  <c r="W150"/>
  <c r="AG150" s="1"/>
  <c r="AM150" s="1"/>
  <c r="W148"/>
  <c r="AG148" s="1"/>
  <c r="AM148" s="1"/>
  <c r="W147"/>
  <c r="X146"/>
  <c r="W146"/>
  <c r="AG146" s="1"/>
  <c r="AM146" s="1"/>
  <c r="W145"/>
  <c r="W144"/>
  <c r="AG144" s="1"/>
  <c r="AM144" s="1"/>
  <c r="W143"/>
  <c r="X142"/>
  <c r="W142"/>
  <c r="AG142" s="1"/>
  <c r="AM142" s="1"/>
  <c r="W141"/>
  <c r="W139"/>
  <c r="X138"/>
  <c r="W138"/>
  <c r="AG138" s="1"/>
  <c r="AM138" s="1"/>
  <c r="W137"/>
  <c r="W136"/>
  <c r="AG136" s="1"/>
  <c r="AM136" s="1"/>
  <c r="W135"/>
  <c r="W134"/>
  <c r="AG134" s="1"/>
  <c r="AM134" s="1"/>
  <c r="W133"/>
  <c r="W131"/>
  <c r="W130"/>
  <c r="AG130" s="1"/>
  <c r="AM130" s="1"/>
  <c r="W129"/>
  <c r="W128"/>
  <c r="AG128" s="1"/>
  <c r="AM128" s="1"/>
  <c r="W127"/>
  <c r="W126"/>
  <c r="AG126" s="1"/>
  <c r="AM126" s="1"/>
  <c r="W125"/>
  <c r="W124"/>
  <c r="AG124" s="1"/>
  <c r="AM124" s="1"/>
  <c r="W123"/>
  <c r="X122"/>
  <c r="W122"/>
  <c r="AG122" s="1"/>
  <c r="AM122" s="1"/>
  <c r="W121"/>
  <c r="W120"/>
  <c r="AG120" s="1"/>
  <c r="AM120" s="1"/>
  <c r="W119"/>
  <c r="X118"/>
  <c r="W118"/>
  <c r="AG118" s="1"/>
  <c r="AM118" s="1"/>
  <c r="W117"/>
  <c r="W115"/>
  <c r="X114"/>
  <c r="W114"/>
  <c r="AG114" s="1"/>
  <c r="AM114" s="1"/>
  <c r="W113"/>
  <c r="W112"/>
  <c r="AG112" s="1"/>
  <c r="AM112" s="1"/>
  <c r="W111"/>
  <c r="W110"/>
  <c r="AG110" s="1"/>
  <c r="AM110" s="1"/>
  <c r="W109"/>
  <c r="W108"/>
  <c r="AG108" s="1"/>
  <c r="AM108" s="1"/>
  <c r="W107"/>
  <c r="W106"/>
  <c r="AG106" s="1"/>
  <c r="AM106" s="1"/>
  <c r="W105"/>
  <c r="W104"/>
  <c r="AG104" s="1"/>
  <c r="AM104" s="1"/>
  <c r="W103"/>
  <c r="W101"/>
  <c r="W100"/>
  <c r="AG100" s="1"/>
  <c r="AM100" s="1"/>
  <c r="W99"/>
  <c r="W98"/>
  <c r="AG98" s="1"/>
  <c r="AM98" s="1"/>
  <c r="W97"/>
  <c r="W96"/>
  <c r="AG96" s="1"/>
  <c r="AM96" s="1"/>
  <c r="W95"/>
  <c r="X94"/>
  <c r="W94"/>
  <c r="AG94" s="1"/>
  <c r="AM94" s="1"/>
  <c r="W93"/>
  <c r="W91"/>
  <c r="X90"/>
  <c r="W90"/>
  <c r="AG90" s="1"/>
  <c r="AM90" s="1"/>
  <c r="W89"/>
  <c r="W88"/>
  <c r="AG88" s="1"/>
  <c r="AM88" s="1"/>
  <c r="W87"/>
  <c r="X86"/>
  <c r="W86"/>
  <c r="AG86" s="1"/>
  <c r="AM86" s="1"/>
  <c r="W85"/>
  <c r="W84"/>
  <c r="AG84" s="1"/>
  <c r="AM84" s="1"/>
  <c r="W82"/>
  <c r="AG82" s="1"/>
  <c r="AM82" s="1"/>
  <c r="W81"/>
  <c r="W80"/>
  <c r="AG80" s="1"/>
  <c r="AM80" s="1"/>
  <c r="W79"/>
  <c r="W78"/>
  <c r="AG78" s="1"/>
  <c r="AM78" s="1"/>
  <c r="W76"/>
  <c r="AG76" s="1"/>
  <c r="AM76" s="1"/>
  <c r="W75"/>
  <c r="X74"/>
  <c r="W74"/>
  <c r="AG74" s="1"/>
  <c r="AM74" s="1"/>
  <c r="W73"/>
  <c r="W72"/>
  <c r="AG72" s="1"/>
  <c r="AM72" s="1"/>
  <c r="W71"/>
  <c r="X70"/>
  <c r="W70"/>
  <c r="AG70" s="1"/>
  <c r="AM70" s="1"/>
  <c r="W69"/>
  <c r="W68"/>
  <c r="AG68" s="1"/>
  <c r="AM68" s="1"/>
  <c r="W67"/>
  <c r="W66"/>
  <c r="AG66" s="1"/>
  <c r="AM66" s="1"/>
  <c r="W65"/>
  <c r="W63"/>
  <c r="W62"/>
  <c r="AG62" s="1"/>
  <c r="AM62" s="1"/>
  <c r="W61"/>
  <c r="W60"/>
  <c r="AG60" s="1"/>
  <c r="AM60" s="1"/>
  <c r="W59"/>
  <c r="W56"/>
  <c r="AG56" s="1"/>
  <c r="AM56" s="1"/>
  <c r="W55"/>
  <c r="W54"/>
  <c r="AG54" s="1"/>
  <c r="AM54" s="1"/>
  <c r="W53"/>
  <c r="W52"/>
  <c r="AG52" s="1"/>
  <c r="AM52" s="1"/>
  <c r="W51"/>
  <c r="W50"/>
  <c r="AG50" s="1"/>
  <c r="AM50" s="1"/>
  <c r="W49"/>
  <c r="W48"/>
  <c r="AG48" s="1"/>
  <c r="AM48" s="1"/>
  <c r="W47"/>
  <c r="X46"/>
  <c r="W46"/>
  <c r="AG46" s="1"/>
  <c r="AM46" s="1"/>
  <c r="W45"/>
  <c r="W44"/>
  <c r="AG44" s="1"/>
  <c r="AM44" s="1"/>
  <c r="W43"/>
  <c r="X42"/>
  <c r="W42"/>
  <c r="AG42" s="1"/>
  <c r="AM42" s="1"/>
  <c r="W41"/>
  <c r="W40"/>
  <c r="AG40" s="1"/>
  <c r="AM40" s="1"/>
  <c r="W39"/>
  <c r="W38"/>
  <c r="AG38" s="1"/>
  <c r="AM38" s="1"/>
  <c r="W37"/>
  <c r="W36"/>
  <c r="AG36" s="1"/>
  <c r="AM36" s="1"/>
  <c r="W35"/>
  <c r="W34"/>
  <c r="AG34" s="1"/>
  <c r="AM34" s="1"/>
  <c r="W33"/>
  <c r="W32"/>
  <c r="AG32" s="1"/>
  <c r="AM32" s="1"/>
  <c r="W31"/>
  <c r="X30"/>
  <c r="W30"/>
  <c r="AG30" s="1"/>
  <c r="AM30" s="1"/>
  <c r="W28"/>
  <c r="W27"/>
  <c r="AG27" s="1"/>
  <c r="AM27" s="1"/>
  <c r="W26"/>
  <c r="W25"/>
  <c r="AG25" s="1"/>
  <c r="AM25" s="1"/>
  <c r="W24"/>
  <c r="W23"/>
  <c r="AG23" s="1"/>
  <c r="AM23" s="1"/>
  <c r="W22"/>
  <c r="W21"/>
  <c r="AG21" s="1"/>
  <c r="AM21" s="1"/>
  <c r="W20"/>
  <c r="AG10"/>
  <c r="AM10" s="1"/>
  <c r="W11"/>
  <c r="AG11" s="1"/>
  <c r="AM11" s="1"/>
  <c r="W12"/>
  <c r="AG12" s="1"/>
  <c r="AM12" s="1"/>
  <c r="W13"/>
  <c r="AG13" s="1"/>
  <c r="AM13" s="1"/>
  <c r="W14"/>
  <c r="AG14" s="1"/>
  <c r="AM14" s="1"/>
  <c r="W15"/>
  <c r="AG15" s="1"/>
  <c r="AM15" s="1"/>
  <c r="W16"/>
  <c r="AG16" s="1"/>
  <c r="AM16" s="1"/>
  <c r="W17"/>
  <c r="AG17" s="1"/>
  <c r="AM17" s="1"/>
  <c r="W18"/>
  <c r="AG18" s="1"/>
  <c r="AM18" s="1"/>
  <c r="W9"/>
  <c r="AG9" s="1"/>
  <c r="AM9" s="1"/>
  <c r="X380" l="1"/>
  <c r="X62"/>
  <c r="X66"/>
  <c r="X80"/>
  <c r="X98"/>
  <c r="X106"/>
  <c r="X126"/>
  <c r="X182"/>
  <c r="B180" i="8" s="1"/>
  <c r="X196" i="7"/>
  <c r="X230"/>
  <c r="X240"/>
  <c r="X258"/>
  <c r="X290"/>
  <c r="X294"/>
  <c r="X310"/>
  <c r="X324"/>
  <c r="X334"/>
  <c r="X348"/>
  <c r="X358"/>
  <c r="X378"/>
  <c r="X110"/>
  <c r="X130"/>
  <c r="X134"/>
  <c r="X152"/>
  <c r="X160"/>
  <c r="X200"/>
  <c r="X262"/>
  <c r="X38"/>
  <c r="X54"/>
  <c r="X34"/>
  <c r="X50"/>
  <c r="X23"/>
  <c r="X27"/>
  <c r="X61"/>
  <c r="AG61"/>
  <c r="AM61" s="1"/>
  <c r="X65"/>
  <c r="AG65"/>
  <c r="AM65" s="1"/>
  <c r="X69"/>
  <c r="AG69"/>
  <c r="AM69" s="1"/>
  <c r="X73"/>
  <c r="AG73"/>
  <c r="AM73" s="1"/>
  <c r="X79"/>
  <c r="AG79"/>
  <c r="AM79" s="1"/>
  <c r="X85"/>
  <c r="AG85"/>
  <c r="AM85" s="1"/>
  <c r="X89"/>
  <c r="AG89"/>
  <c r="AM89" s="1"/>
  <c r="X93"/>
  <c r="AG93"/>
  <c r="AM93" s="1"/>
  <c r="X97"/>
  <c r="AG97"/>
  <c r="AM97" s="1"/>
  <c r="X101"/>
  <c r="AG101"/>
  <c r="AM101" s="1"/>
  <c r="X105"/>
  <c r="AG105"/>
  <c r="AM105" s="1"/>
  <c r="X109"/>
  <c r="AG109"/>
  <c r="AM109" s="1"/>
  <c r="X113"/>
  <c r="AG113"/>
  <c r="AM113" s="1"/>
  <c r="X117"/>
  <c r="AG117"/>
  <c r="AM117" s="1"/>
  <c r="X121"/>
  <c r="AG121"/>
  <c r="AM121" s="1"/>
  <c r="X125"/>
  <c r="AG125"/>
  <c r="AM125" s="1"/>
  <c r="X129"/>
  <c r="AG129"/>
  <c r="AM129" s="1"/>
  <c r="X133"/>
  <c r="AG133"/>
  <c r="AM133" s="1"/>
  <c r="X137"/>
  <c r="AG137"/>
  <c r="AM137" s="1"/>
  <c r="X141"/>
  <c r="AG141"/>
  <c r="AM141" s="1"/>
  <c r="X145"/>
  <c r="AG145"/>
  <c r="AM145" s="1"/>
  <c r="X151"/>
  <c r="AG151"/>
  <c r="AM151" s="1"/>
  <c r="X155"/>
  <c r="AG155"/>
  <c r="AM155" s="1"/>
  <c r="X159"/>
  <c r="AG159"/>
  <c r="AM159" s="1"/>
  <c r="X163"/>
  <c r="AG163"/>
  <c r="AM163" s="1"/>
  <c r="X167"/>
  <c r="AG167"/>
  <c r="AM167" s="1"/>
  <c r="X173"/>
  <c r="AG173"/>
  <c r="AM173" s="1"/>
  <c r="X177"/>
  <c r="AG177"/>
  <c r="AM177" s="1"/>
  <c r="X181"/>
  <c r="AG181"/>
  <c r="AM181" s="1"/>
  <c r="X187"/>
  <c r="AG187"/>
  <c r="AM187" s="1"/>
  <c r="X191"/>
  <c r="AG191"/>
  <c r="AM191" s="1"/>
  <c r="X195"/>
  <c r="AG195"/>
  <c r="AM195" s="1"/>
  <c r="X199"/>
  <c r="AG199"/>
  <c r="AM199" s="1"/>
  <c r="X203"/>
  <c r="AG203"/>
  <c r="AM203" s="1"/>
  <c r="X207"/>
  <c r="AG207"/>
  <c r="AM207" s="1"/>
  <c r="X211"/>
  <c r="AG211"/>
  <c r="AM211" s="1"/>
  <c r="X215"/>
  <c r="AG215"/>
  <c r="AM215" s="1"/>
  <c r="X221"/>
  <c r="AG221"/>
  <c r="AM221" s="1"/>
  <c r="X225"/>
  <c r="AG225"/>
  <c r="AM225" s="1"/>
  <c r="X229"/>
  <c r="AG229"/>
  <c r="AM229" s="1"/>
  <c r="X235"/>
  <c r="AG235"/>
  <c r="AM235" s="1"/>
  <c r="X239"/>
  <c r="AG239"/>
  <c r="AM239" s="1"/>
  <c r="X245"/>
  <c r="AG245"/>
  <c r="AM245" s="1"/>
  <c r="X249"/>
  <c r="AG249"/>
  <c r="AM249" s="1"/>
  <c r="X253"/>
  <c r="AG253"/>
  <c r="AM253" s="1"/>
  <c r="X257"/>
  <c r="AG257"/>
  <c r="AM257" s="1"/>
  <c r="X261"/>
  <c r="AG261"/>
  <c r="AM261" s="1"/>
  <c r="X265"/>
  <c r="AG265"/>
  <c r="AM265" s="1"/>
  <c r="X269"/>
  <c r="AG269"/>
  <c r="AM269" s="1"/>
  <c r="X273"/>
  <c r="AG273"/>
  <c r="AM273" s="1"/>
  <c r="X277"/>
  <c r="AG277"/>
  <c r="AM277" s="1"/>
  <c r="X281"/>
  <c r="AG281"/>
  <c r="AM281" s="1"/>
  <c r="X285"/>
  <c r="AG285"/>
  <c r="AM285" s="1"/>
  <c r="X289"/>
  <c r="AG289"/>
  <c r="AM289" s="1"/>
  <c r="X293"/>
  <c r="AG293"/>
  <c r="AM293" s="1"/>
  <c r="X297"/>
  <c r="AG297"/>
  <c r="AM297" s="1"/>
  <c r="X301"/>
  <c r="AG301"/>
  <c r="AM301" s="1"/>
  <c r="X305"/>
  <c r="AG305"/>
  <c r="AM305" s="1"/>
  <c r="X309"/>
  <c r="AG309"/>
  <c r="AM309" s="1"/>
  <c r="X313"/>
  <c r="AG313"/>
  <c r="AM313" s="1"/>
  <c r="X319"/>
  <c r="AG319"/>
  <c r="AM319" s="1"/>
  <c r="X323"/>
  <c r="AG323"/>
  <c r="AM323" s="1"/>
  <c r="X327"/>
  <c r="AG327"/>
  <c r="AM327" s="1"/>
  <c r="X331"/>
  <c r="AG331"/>
  <c r="AM331" s="1"/>
  <c r="X337"/>
  <c r="AG337"/>
  <c r="AM337" s="1"/>
  <c r="X341"/>
  <c r="AG341"/>
  <c r="AM341" s="1"/>
  <c r="X347"/>
  <c r="AG347"/>
  <c r="AM347" s="1"/>
  <c r="X351"/>
  <c r="AG351"/>
  <c r="AM351" s="1"/>
  <c r="X355"/>
  <c r="AG355"/>
  <c r="AM355" s="1"/>
  <c r="X361"/>
  <c r="AG361"/>
  <c r="AM361" s="1"/>
  <c r="X365"/>
  <c r="AG365"/>
  <c r="AM365" s="1"/>
  <c r="X369"/>
  <c r="AG369"/>
  <c r="AM369" s="1"/>
  <c r="X373"/>
  <c r="AG373"/>
  <c r="AM373" s="1"/>
  <c r="X377"/>
  <c r="AG377"/>
  <c r="AM377" s="1"/>
  <c r="X59"/>
  <c r="AG59"/>
  <c r="AM59" s="1"/>
  <c r="X63"/>
  <c r="AG63"/>
  <c r="AM63" s="1"/>
  <c r="X67"/>
  <c r="AG67"/>
  <c r="AM67" s="1"/>
  <c r="X71"/>
  <c r="AG71"/>
  <c r="AM71" s="1"/>
  <c r="X75"/>
  <c r="AG75"/>
  <c r="AM75" s="1"/>
  <c r="X81"/>
  <c r="AG81"/>
  <c r="AM81" s="1"/>
  <c r="X87"/>
  <c r="AG87"/>
  <c r="AM87" s="1"/>
  <c r="X91"/>
  <c r="AG91"/>
  <c r="AM91" s="1"/>
  <c r="X95"/>
  <c r="AG95"/>
  <c r="AM95" s="1"/>
  <c r="X99"/>
  <c r="AG99"/>
  <c r="AM99" s="1"/>
  <c r="X103"/>
  <c r="AG103"/>
  <c r="AM103" s="1"/>
  <c r="X107"/>
  <c r="AG107"/>
  <c r="AM107" s="1"/>
  <c r="X111"/>
  <c r="AG111"/>
  <c r="AM111" s="1"/>
  <c r="X115"/>
  <c r="AG115"/>
  <c r="AM115" s="1"/>
  <c r="X119"/>
  <c r="AG119"/>
  <c r="AM119" s="1"/>
  <c r="X123"/>
  <c r="AG123"/>
  <c r="AM123" s="1"/>
  <c r="X127"/>
  <c r="AG127"/>
  <c r="AM127" s="1"/>
  <c r="X131"/>
  <c r="AG131"/>
  <c r="AM131" s="1"/>
  <c r="X135"/>
  <c r="AG135"/>
  <c r="AM135" s="1"/>
  <c r="X139"/>
  <c r="AG139"/>
  <c r="AM139" s="1"/>
  <c r="X143"/>
  <c r="AG143"/>
  <c r="AM143" s="1"/>
  <c r="X147"/>
  <c r="AG147"/>
  <c r="AM147" s="1"/>
  <c r="X153"/>
  <c r="AG153"/>
  <c r="AM153" s="1"/>
  <c r="X157"/>
  <c r="AG157"/>
  <c r="AM157" s="1"/>
  <c r="X161"/>
  <c r="AG161"/>
  <c r="AM161" s="1"/>
  <c r="X165"/>
  <c r="AG165"/>
  <c r="AM165" s="1"/>
  <c r="X171"/>
  <c r="AG171"/>
  <c r="AM171" s="1"/>
  <c r="X175"/>
  <c r="AG175"/>
  <c r="AM175" s="1"/>
  <c r="X179"/>
  <c r="AG179"/>
  <c r="AM179" s="1"/>
  <c r="X185"/>
  <c r="AG185"/>
  <c r="AM185" s="1"/>
  <c r="X189"/>
  <c r="AG189"/>
  <c r="AM189" s="1"/>
  <c r="X193"/>
  <c r="AG193"/>
  <c r="AM193" s="1"/>
  <c r="X197"/>
  <c r="AG197"/>
  <c r="AM197" s="1"/>
  <c r="X201"/>
  <c r="AG201"/>
  <c r="AM201" s="1"/>
  <c r="X205"/>
  <c r="AG205"/>
  <c r="AM205" s="1"/>
  <c r="X209"/>
  <c r="AG209"/>
  <c r="AM209" s="1"/>
  <c r="X213"/>
  <c r="AG213"/>
  <c r="AM213" s="1"/>
  <c r="X219"/>
  <c r="AG219"/>
  <c r="AM219" s="1"/>
  <c r="X223"/>
  <c r="AG223"/>
  <c r="AM223" s="1"/>
  <c r="X227"/>
  <c r="AG227"/>
  <c r="AM227" s="1"/>
  <c r="X233"/>
  <c r="AG233"/>
  <c r="AM233" s="1"/>
  <c r="X237"/>
  <c r="AG237"/>
  <c r="AM237" s="1"/>
  <c r="X243"/>
  <c r="AG243"/>
  <c r="AM243" s="1"/>
  <c r="X247"/>
  <c r="AG247"/>
  <c r="AM247" s="1"/>
  <c r="X251"/>
  <c r="AG251"/>
  <c r="AM251" s="1"/>
  <c r="X255"/>
  <c r="AG255"/>
  <c r="AM255" s="1"/>
  <c r="X259"/>
  <c r="AG259"/>
  <c r="AM259" s="1"/>
  <c r="X263"/>
  <c r="AG263"/>
  <c r="AM263" s="1"/>
  <c r="X267"/>
  <c r="AG267"/>
  <c r="AM267" s="1"/>
  <c r="X271"/>
  <c r="AG271"/>
  <c r="AM271" s="1"/>
  <c r="X275"/>
  <c r="AG275"/>
  <c r="AM275" s="1"/>
  <c r="X279"/>
  <c r="AG279"/>
  <c r="AM279" s="1"/>
  <c r="X283"/>
  <c r="AG283"/>
  <c r="AM283" s="1"/>
  <c r="X287"/>
  <c r="AG287"/>
  <c r="AM287" s="1"/>
  <c r="X291"/>
  <c r="AG291"/>
  <c r="AM291" s="1"/>
  <c r="X295"/>
  <c r="AG295"/>
  <c r="AM295" s="1"/>
  <c r="X299"/>
  <c r="AG299"/>
  <c r="AM299" s="1"/>
  <c r="X303"/>
  <c r="AG303"/>
  <c r="AM303" s="1"/>
  <c r="X307"/>
  <c r="AG307"/>
  <c r="AM307" s="1"/>
  <c r="X311"/>
  <c r="AG311"/>
  <c r="AM311" s="1"/>
  <c r="X315"/>
  <c r="AG315"/>
  <c r="AM315" s="1"/>
  <c r="X321"/>
  <c r="AG321"/>
  <c r="AM321" s="1"/>
  <c r="X325"/>
  <c r="AG325"/>
  <c r="AM325" s="1"/>
  <c r="X329"/>
  <c r="AG329"/>
  <c r="AM329" s="1"/>
  <c r="X335"/>
  <c r="AG335"/>
  <c r="AM335" s="1"/>
  <c r="X339"/>
  <c r="AG339"/>
  <c r="AM339" s="1"/>
  <c r="X343"/>
  <c r="AG343"/>
  <c r="AM343" s="1"/>
  <c r="X349"/>
  <c r="AG349"/>
  <c r="AM349" s="1"/>
  <c r="X353"/>
  <c r="AG353"/>
  <c r="AM353" s="1"/>
  <c r="X359"/>
  <c r="AG359"/>
  <c r="AM359" s="1"/>
  <c r="X363"/>
  <c r="AG363"/>
  <c r="AM363" s="1"/>
  <c r="X367"/>
  <c r="AG367"/>
  <c r="AM367" s="1"/>
  <c r="X371"/>
  <c r="AG371"/>
  <c r="AM371" s="1"/>
  <c r="X375"/>
  <c r="AG375"/>
  <c r="AM375" s="1"/>
  <c r="X379"/>
  <c r="AG379"/>
  <c r="AM379" s="1"/>
  <c r="X60"/>
  <c r="X68"/>
  <c r="X72"/>
  <c r="X76"/>
  <c r="X78"/>
  <c r="X82"/>
  <c r="X84"/>
  <c r="X88"/>
  <c r="X96"/>
  <c r="X100"/>
  <c r="X104"/>
  <c r="X108"/>
  <c r="X112"/>
  <c r="X120"/>
  <c r="X124"/>
  <c r="X128"/>
  <c r="X136"/>
  <c r="X144"/>
  <c r="X148"/>
  <c r="X150"/>
  <c r="X154"/>
  <c r="X158"/>
  <c r="X162"/>
  <c r="X166"/>
  <c r="X172"/>
  <c r="X176"/>
  <c r="X180"/>
  <c r="X186"/>
  <c r="X194"/>
  <c r="X198"/>
  <c r="X202"/>
  <c r="X206"/>
  <c r="X210"/>
  <c r="X214"/>
  <c r="X220"/>
  <c r="X224"/>
  <c r="X228"/>
  <c r="X234"/>
  <c r="X238"/>
  <c r="X244"/>
  <c r="X248"/>
  <c r="X252"/>
  <c r="X256"/>
  <c r="X260"/>
  <c r="X264"/>
  <c r="X268"/>
  <c r="X272"/>
  <c r="X276"/>
  <c r="X280"/>
  <c r="X284"/>
  <c r="X288"/>
  <c r="X296"/>
  <c r="X300"/>
  <c r="X304"/>
  <c r="X308"/>
  <c r="X312"/>
  <c r="X316"/>
  <c r="X318"/>
  <c r="X322"/>
  <c r="X326"/>
  <c r="X330"/>
  <c r="X336"/>
  <c r="X340"/>
  <c r="X344"/>
  <c r="X346"/>
  <c r="X350"/>
  <c r="X354"/>
  <c r="X360"/>
  <c r="X364"/>
  <c r="X372"/>
  <c r="X376"/>
  <c r="X33"/>
  <c r="AG33"/>
  <c r="AM33" s="1"/>
  <c r="X37"/>
  <c r="AG37"/>
  <c r="AM37" s="1"/>
  <c r="X41"/>
  <c r="AG41"/>
  <c r="AM41" s="1"/>
  <c r="X45"/>
  <c r="AG45"/>
  <c r="AM45" s="1"/>
  <c r="X49"/>
  <c r="AG49"/>
  <c r="AM49" s="1"/>
  <c r="X53"/>
  <c r="AG53"/>
  <c r="AM53" s="1"/>
  <c r="X31"/>
  <c r="AG31"/>
  <c r="AM31" s="1"/>
  <c r="X35"/>
  <c r="AG35"/>
  <c r="AM35" s="1"/>
  <c r="X39"/>
  <c r="AG39"/>
  <c r="AM39" s="1"/>
  <c r="X43"/>
  <c r="AG43"/>
  <c r="AM43" s="1"/>
  <c r="X47"/>
  <c r="AG47"/>
  <c r="AM47" s="1"/>
  <c r="X51"/>
  <c r="AG51"/>
  <c r="AM51" s="1"/>
  <c r="X55"/>
  <c r="AG55"/>
  <c r="AM55" s="1"/>
  <c r="X32"/>
  <c r="X36"/>
  <c r="X40"/>
  <c r="X44"/>
  <c r="X48"/>
  <c r="X52"/>
  <c r="X56"/>
  <c r="X20"/>
  <c r="AG20"/>
  <c r="AM20" s="1"/>
  <c r="X24"/>
  <c r="AG24"/>
  <c r="AM24" s="1"/>
  <c r="X28"/>
  <c r="AG28"/>
  <c r="AM28" s="1"/>
  <c r="X21"/>
  <c r="X25"/>
  <c r="X22"/>
  <c r="AG22"/>
  <c r="AM22" s="1"/>
  <c r="X26"/>
  <c r="AG26"/>
  <c r="AM26" s="1"/>
  <c r="X16"/>
  <c r="X14"/>
  <c r="X12"/>
  <c r="X17"/>
  <c r="X15"/>
  <c r="X13"/>
  <c r="X11"/>
  <c r="X18"/>
  <c r="X9"/>
  <c r="V380"/>
  <c r="V379"/>
  <c r="V378"/>
  <c r="V377"/>
  <c r="V376"/>
  <c r="V375"/>
  <c r="V374"/>
  <c r="V373"/>
  <c r="V372"/>
  <c r="V371"/>
  <c r="V370"/>
  <c r="V369"/>
  <c r="V367"/>
  <c r="V366"/>
  <c r="V365"/>
  <c r="V364"/>
  <c r="V363"/>
  <c r="V362"/>
  <c r="V361"/>
  <c r="V360"/>
  <c r="V359"/>
  <c r="V358"/>
  <c r="V356"/>
  <c r="V355"/>
  <c r="V354"/>
  <c r="V353"/>
  <c r="V352"/>
  <c r="V351"/>
  <c r="V350"/>
  <c r="V349"/>
  <c r="V348"/>
  <c r="V347"/>
  <c r="V346"/>
  <c r="V344"/>
  <c r="V343"/>
  <c r="V342"/>
  <c r="V341"/>
  <c r="V340"/>
  <c r="V339"/>
  <c r="V338"/>
  <c r="V337"/>
  <c r="V336"/>
  <c r="V335"/>
  <c r="V334"/>
  <c r="V332"/>
  <c r="V331"/>
  <c r="V330"/>
  <c r="V329"/>
  <c r="V328"/>
  <c r="V327"/>
  <c r="V326"/>
  <c r="V325"/>
  <c r="V324"/>
  <c r="V323"/>
  <c r="V322"/>
  <c r="V321"/>
  <c r="V320"/>
  <c r="V319"/>
  <c r="V318"/>
  <c r="V316"/>
  <c r="V315"/>
  <c r="V314"/>
  <c r="V313"/>
  <c r="V312"/>
  <c r="V311"/>
  <c r="V310"/>
  <c r="V309"/>
  <c r="V308"/>
  <c r="V307"/>
  <c r="V306"/>
  <c r="V305"/>
  <c r="V304"/>
  <c r="V303"/>
  <c r="V302"/>
  <c r="V301"/>
  <c r="V300"/>
  <c r="V299"/>
  <c r="V298"/>
  <c r="V297"/>
  <c r="V296"/>
  <c r="V295"/>
  <c r="V294"/>
  <c r="V293"/>
  <c r="V291"/>
  <c r="V290"/>
  <c r="V289"/>
  <c r="V288"/>
  <c r="V287"/>
  <c r="V286"/>
  <c r="V285"/>
  <c r="V284"/>
  <c r="V283"/>
  <c r="V282"/>
  <c r="V281"/>
  <c r="V280"/>
  <c r="V279"/>
  <c r="V278"/>
  <c r="V277"/>
  <c r="V276"/>
  <c r="V275"/>
  <c r="V273"/>
  <c r="V272"/>
  <c r="V271"/>
  <c r="V270"/>
  <c r="V269"/>
  <c r="V268"/>
  <c r="V267"/>
  <c r="V265"/>
  <c r="V264"/>
  <c r="V263"/>
  <c r="V262"/>
  <c r="V261"/>
  <c r="V260"/>
  <c r="V259"/>
  <c r="V258"/>
  <c r="V257"/>
  <c r="V256"/>
  <c r="V255"/>
  <c r="V254"/>
  <c r="V253"/>
  <c r="V252"/>
  <c r="V251"/>
  <c r="V249"/>
  <c r="V248"/>
  <c r="V247"/>
  <c r="V246"/>
  <c r="V245"/>
  <c r="V244"/>
  <c r="V243"/>
  <c r="V242"/>
  <c r="V240"/>
  <c r="V239"/>
  <c r="V238"/>
  <c r="V237"/>
  <c r="V236"/>
  <c r="V235"/>
  <c r="V234"/>
  <c r="V233"/>
  <c r="V232"/>
  <c r="V230"/>
  <c r="V229"/>
  <c r="V228"/>
  <c r="V227"/>
  <c r="V226"/>
  <c r="V225"/>
  <c r="V224"/>
  <c r="V223"/>
  <c r="V222"/>
  <c r="V221"/>
  <c r="V220"/>
  <c r="V219"/>
  <c r="V218"/>
  <c r="V216"/>
  <c r="V215"/>
  <c r="V214"/>
  <c r="V213"/>
  <c r="V212"/>
  <c r="V211"/>
  <c r="V210"/>
  <c r="V209"/>
  <c r="V208"/>
  <c r="V207"/>
  <c r="V206"/>
  <c r="V205"/>
  <c r="V203"/>
  <c r="V202"/>
  <c r="V201"/>
  <c r="V200"/>
  <c r="V199"/>
  <c r="V198"/>
  <c r="V197"/>
  <c r="V196"/>
  <c r="V195"/>
  <c r="V194"/>
  <c r="V193"/>
  <c r="V192"/>
  <c r="V191"/>
  <c r="V189"/>
  <c r="V188"/>
  <c r="V187"/>
  <c r="V186"/>
  <c r="V185"/>
  <c r="V184"/>
  <c r="V182"/>
  <c r="V181"/>
  <c r="V180"/>
  <c r="V179"/>
  <c r="V178"/>
  <c r="V177"/>
  <c r="V176"/>
  <c r="V175"/>
  <c r="V174"/>
  <c r="V173"/>
  <c r="V172"/>
  <c r="V171"/>
  <c r="V170"/>
  <c r="V168"/>
  <c r="V167"/>
  <c r="V166"/>
  <c r="V165"/>
  <c r="V164"/>
  <c r="V163"/>
  <c r="V162"/>
  <c r="V161"/>
  <c r="V160"/>
  <c r="V159"/>
  <c r="V158"/>
  <c r="V157"/>
  <c r="V155"/>
  <c r="V154"/>
  <c r="V153"/>
  <c r="V152"/>
  <c r="V151"/>
  <c r="V150"/>
  <c r="V148"/>
  <c r="V147"/>
  <c r="V146"/>
  <c r="V145"/>
  <c r="V144"/>
  <c r="V143"/>
  <c r="V142"/>
  <c r="V141"/>
  <c r="V139"/>
  <c r="V138"/>
  <c r="V137"/>
  <c r="V136"/>
  <c r="V135"/>
  <c r="V134"/>
  <c r="V133"/>
  <c r="V131"/>
  <c r="V130"/>
  <c r="V129"/>
  <c r="V128"/>
  <c r="V127"/>
  <c r="V126"/>
  <c r="V125"/>
  <c r="V124"/>
  <c r="V123"/>
  <c r="V122"/>
  <c r="V121"/>
  <c r="V120"/>
  <c r="V119"/>
  <c r="V118"/>
  <c r="V117"/>
  <c r="V115"/>
  <c r="V114"/>
  <c r="V113"/>
  <c r="V112"/>
  <c r="V111"/>
  <c r="V110"/>
  <c r="V109"/>
  <c r="V108"/>
  <c r="V107"/>
  <c r="V106"/>
  <c r="V105"/>
  <c r="V104"/>
  <c r="V103"/>
  <c r="V101"/>
  <c r="V100"/>
  <c r="V99"/>
  <c r="V98"/>
  <c r="V97"/>
  <c r="V96"/>
  <c r="V95"/>
  <c r="V94"/>
  <c r="V93"/>
  <c r="V91"/>
  <c r="V90"/>
  <c r="V89"/>
  <c r="V88"/>
  <c r="V87"/>
  <c r="V86"/>
  <c r="V85"/>
  <c r="V84"/>
  <c r="V82"/>
  <c r="V81"/>
  <c r="V80"/>
  <c r="V79"/>
  <c r="V78"/>
  <c r="V76"/>
  <c r="V75"/>
  <c r="V74"/>
  <c r="V73"/>
  <c r="V72"/>
  <c r="V71"/>
  <c r="V70"/>
  <c r="V69"/>
  <c r="V68"/>
  <c r="V67"/>
  <c r="V66"/>
  <c r="V65"/>
  <c r="V63"/>
  <c r="V62"/>
  <c r="V61"/>
  <c r="V60"/>
  <c r="V59"/>
  <c r="V56"/>
  <c r="V55"/>
  <c r="V54"/>
  <c r="V53"/>
  <c r="V52"/>
  <c r="V51"/>
  <c r="V50"/>
  <c r="V49"/>
  <c r="V48"/>
  <c r="V47"/>
  <c r="V46"/>
  <c r="V45"/>
  <c r="V44"/>
  <c r="V43"/>
  <c r="V42"/>
  <c r="V41"/>
  <c r="V40"/>
  <c r="V39"/>
  <c r="V38"/>
  <c r="V37"/>
  <c r="V36"/>
  <c r="V35"/>
  <c r="V34"/>
  <c r="V33"/>
  <c r="V32"/>
  <c r="V31"/>
  <c r="V30"/>
  <c r="V28"/>
  <c r="V27"/>
  <c r="V26"/>
  <c r="V25"/>
  <c r="V24"/>
  <c r="V23"/>
  <c r="V22"/>
  <c r="V21"/>
  <c r="V20"/>
  <c r="V11"/>
  <c r="V12"/>
  <c r="V13"/>
  <c r="V14"/>
  <c r="V15"/>
  <c r="V16"/>
  <c r="V17"/>
  <c r="V18"/>
  <c r="V9"/>
  <c r="Q180" i="8" l="1"/>
  <c r="E180"/>
  <c r="K180"/>
  <c r="H180"/>
  <c r="N180"/>
  <c r="D380" i="7"/>
  <c r="D379"/>
  <c r="D378"/>
  <c r="D377"/>
  <c r="D376"/>
  <c r="D375"/>
  <c r="D374"/>
  <c r="D373"/>
  <c r="D372"/>
  <c r="D371"/>
  <c r="D370"/>
  <c r="D369"/>
  <c r="D367"/>
  <c r="D366"/>
  <c r="D365"/>
  <c r="D364"/>
  <c r="D363"/>
  <c r="D362"/>
  <c r="D361"/>
  <c r="D360"/>
  <c r="D359"/>
  <c r="D358"/>
  <c r="D356"/>
  <c r="D355"/>
  <c r="D354"/>
  <c r="D353"/>
  <c r="D352"/>
  <c r="D351"/>
  <c r="D350"/>
  <c r="D349"/>
  <c r="D348"/>
  <c r="D347"/>
  <c r="D346"/>
  <c r="D344"/>
  <c r="D343"/>
  <c r="D342"/>
  <c r="D341"/>
  <c r="D340"/>
  <c r="D339"/>
  <c r="D338"/>
  <c r="D337"/>
  <c r="D336"/>
  <c r="D335"/>
  <c r="D334"/>
  <c r="D332"/>
  <c r="D331"/>
  <c r="D330"/>
  <c r="D329"/>
  <c r="D328"/>
  <c r="D327"/>
  <c r="D326"/>
  <c r="D325"/>
  <c r="D324"/>
  <c r="D323"/>
  <c r="D322"/>
  <c r="D321"/>
  <c r="D320"/>
  <c r="D319"/>
  <c r="D318"/>
  <c r="D316"/>
  <c r="D315"/>
  <c r="D314"/>
  <c r="D313"/>
  <c r="D312"/>
  <c r="D311"/>
  <c r="D310"/>
  <c r="D309"/>
  <c r="D308"/>
  <c r="D307"/>
  <c r="D306"/>
  <c r="D305"/>
  <c r="D304"/>
  <c r="D303"/>
  <c r="D302"/>
  <c r="D301"/>
  <c r="D300"/>
  <c r="D299"/>
  <c r="D298"/>
  <c r="D297"/>
  <c r="D296"/>
  <c r="D295"/>
  <c r="D294"/>
  <c r="D293"/>
  <c r="D291"/>
  <c r="D290"/>
  <c r="D289"/>
  <c r="D288"/>
  <c r="D287"/>
  <c r="D286"/>
  <c r="D285"/>
  <c r="D284"/>
  <c r="D283"/>
  <c r="D282"/>
  <c r="D281"/>
  <c r="D280"/>
  <c r="D279"/>
  <c r="D278"/>
  <c r="D277"/>
  <c r="D276"/>
  <c r="D275"/>
  <c r="D273"/>
  <c r="D272"/>
  <c r="D271"/>
  <c r="D270"/>
  <c r="D269"/>
  <c r="D268"/>
  <c r="D267"/>
  <c r="D265"/>
  <c r="D264"/>
  <c r="D263"/>
  <c r="D262"/>
  <c r="D261"/>
  <c r="D260"/>
  <c r="D259"/>
  <c r="D258"/>
  <c r="D257"/>
  <c r="D256"/>
  <c r="D255"/>
  <c r="D254"/>
  <c r="D253"/>
  <c r="D252"/>
  <c r="D251"/>
  <c r="D249"/>
  <c r="D248"/>
  <c r="D247"/>
  <c r="D246"/>
  <c r="D245"/>
  <c r="D244"/>
  <c r="D243"/>
  <c r="D242"/>
  <c r="D240"/>
  <c r="D239"/>
  <c r="D238"/>
  <c r="D237"/>
  <c r="D236"/>
  <c r="D235"/>
  <c r="D234"/>
  <c r="D233"/>
  <c r="D232"/>
  <c r="D230"/>
  <c r="D229"/>
  <c r="D228"/>
  <c r="D227"/>
  <c r="D226"/>
  <c r="D225"/>
  <c r="D224"/>
  <c r="D223"/>
  <c r="D222"/>
  <c r="D221"/>
  <c r="D220"/>
  <c r="D219"/>
  <c r="D218"/>
  <c r="D216"/>
  <c r="D215"/>
  <c r="D214"/>
  <c r="D213"/>
  <c r="D212"/>
  <c r="D211"/>
  <c r="D210"/>
  <c r="D209"/>
  <c r="D208"/>
  <c r="D207"/>
  <c r="D206"/>
  <c r="D205"/>
  <c r="D203"/>
  <c r="D202"/>
  <c r="D201"/>
  <c r="D200"/>
  <c r="D199"/>
  <c r="D198"/>
  <c r="D197"/>
  <c r="D196"/>
  <c r="D195"/>
  <c r="D194"/>
  <c r="D193"/>
  <c r="D192"/>
  <c r="D191"/>
  <c r="D189"/>
  <c r="D188"/>
  <c r="D187"/>
  <c r="D186"/>
  <c r="D185"/>
  <c r="D184"/>
  <c r="D182"/>
  <c r="D181"/>
  <c r="D180"/>
  <c r="D179"/>
  <c r="D178"/>
  <c r="D177"/>
  <c r="D176"/>
  <c r="D175"/>
  <c r="D174"/>
  <c r="D173"/>
  <c r="D172"/>
  <c r="D171"/>
  <c r="D170"/>
  <c r="D168"/>
  <c r="D167"/>
  <c r="D166"/>
  <c r="D165"/>
  <c r="D164"/>
  <c r="D163"/>
  <c r="D162"/>
  <c r="D161"/>
  <c r="D160"/>
  <c r="D159"/>
  <c r="D158"/>
  <c r="D157"/>
  <c r="D155"/>
  <c r="D154"/>
  <c r="D153"/>
  <c r="D152"/>
  <c r="D151"/>
  <c r="D150"/>
  <c r="D148"/>
  <c r="D147"/>
  <c r="D146"/>
  <c r="D145"/>
  <c r="D144"/>
  <c r="D143"/>
  <c r="D142"/>
  <c r="D141"/>
  <c r="D139"/>
  <c r="D138"/>
  <c r="D137"/>
  <c r="D136"/>
  <c r="D135"/>
  <c r="D134"/>
  <c r="D133"/>
  <c r="D131"/>
  <c r="D130"/>
  <c r="D129"/>
  <c r="D128"/>
  <c r="D127"/>
  <c r="D126"/>
  <c r="D125"/>
  <c r="D124"/>
  <c r="D123"/>
  <c r="D122"/>
  <c r="D121"/>
  <c r="D120"/>
  <c r="D119"/>
  <c r="D118"/>
  <c r="D117"/>
  <c r="D115"/>
  <c r="D114"/>
  <c r="D113"/>
  <c r="D112"/>
  <c r="D111"/>
  <c r="D110"/>
  <c r="D109"/>
  <c r="D108"/>
  <c r="D107"/>
  <c r="D106"/>
  <c r="D105"/>
  <c r="D104"/>
  <c r="D103"/>
  <c r="D101"/>
  <c r="D100"/>
  <c r="D99"/>
  <c r="D98"/>
  <c r="D97"/>
  <c r="D96"/>
  <c r="D95"/>
  <c r="D94"/>
  <c r="D93"/>
  <c r="D91"/>
  <c r="D90"/>
  <c r="D89"/>
  <c r="D88"/>
  <c r="D87"/>
  <c r="D86"/>
  <c r="D85"/>
  <c r="D84"/>
  <c r="D82"/>
  <c r="D81"/>
  <c r="D80"/>
  <c r="D79"/>
  <c r="D78"/>
  <c r="D76"/>
  <c r="D75"/>
  <c r="D74"/>
  <c r="D73"/>
  <c r="D72"/>
  <c r="D71"/>
  <c r="D70"/>
  <c r="D69"/>
  <c r="D68"/>
  <c r="D67"/>
  <c r="D66"/>
  <c r="D65"/>
  <c r="D63"/>
  <c r="D62"/>
  <c r="D61"/>
  <c r="D60"/>
  <c r="D59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8"/>
  <c r="D27"/>
  <c r="D26"/>
  <c r="D25"/>
  <c r="D24"/>
  <c r="D23"/>
  <c r="D22"/>
  <c r="D21"/>
  <c r="D20"/>
  <c r="D10"/>
  <c r="D11"/>
  <c r="D12"/>
  <c r="D13"/>
  <c r="D14"/>
  <c r="D15"/>
  <c r="D16"/>
  <c r="D17"/>
  <c r="D18"/>
  <c r="D9"/>
  <c r="AF57"/>
  <c r="AF29"/>
  <c r="AF19"/>
  <c r="AF8"/>
  <c r="AF381" l="1"/>
  <c r="AB57"/>
  <c r="AC57"/>
  <c r="AD57"/>
  <c r="AE57"/>
  <c r="AB29"/>
  <c r="AC29"/>
  <c r="AD29"/>
  <c r="AE29"/>
  <c r="AB19"/>
  <c r="AC19"/>
  <c r="AD19"/>
  <c r="AE19"/>
  <c r="AB8"/>
  <c r="AC8"/>
  <c r="AD8"/>
  <c r="AE8"/>
  <c r="AC381" l="1"/>
  <c r="AE381"/>
  <c r="AB381"/>
  <c r="AD381"/>
  <c r="J31" l="1"/>
  <c r="J56"/>
  <c r="I54" i="8" s="1"/>
  <c r="J54" s="1"/>
  <c r="J55" i="7"/>
  <c r="I53" i="8" s="1"/>
  <c r="J53" s="1"/>
  <c r="J54" i="7"/>
  <c r="I52" i="8" s="1"/>
  <c r="J52" s="1"/>
  <c r="J53" i="7"/>
  <c r="I51" i="8" s="1"/>
  <c r="J51" s="1"/>
  <c r="J52" i="7"/>
  <c r="I50" i="8" s="1"/>
  <c r="J50" s="1"/>
  <c r="J51" i="7"/>
  <c r="I49" i="8" s="1"/>
  <c r="J49" s="1"/>
  <c r="J50" i="7"/>
  <c r="I48" i="8" s="1"/>
  <c r="J48" s="1"/>
  <c r="J49" i="7"/>
  <c r="I47" i="8" s="1"/>
  <c r="J47" s="1"/>
  <c r="J48" i="7"/>
  <c r="I46" i="8" s="1"/>
  <c r="J46" s="1"/>
  <c r="J47" i="7"/>
  <c r="I45" i="8" s="1"/>
  <c r="J45" s="1"/>
  <c r="J46" i="7"/>
  <c r="I44" i="8" s="1"/>
  <c r="J44" s="1"/>
  <c r="J45" i="7"/>
  <c r="I43" i="8" s="1"/>
  <c r="J43" s="1"/>
  <c r="J44" i="7"/>
  <c r="I42" i="8" s="1"/>
  <c r="J42" s="1"/>
  <c r="J43" i="7"/>
  <c r="I41" i="8" s="1"/>
  <c r="J41" s="1"/>
  <c r="J42" i="7"/>
  <c r="I40" i="8" s="1"/>
  <c r="J40" s="1"/>
  <c r="J41" i="7"/>
  <c r="I39" i="8" s="1"/>
  <c r="J39" s="1"/>
  <c r="J40" i="7"/>
  <c r="I38" i="8" s="1"/>
  <c r="J38" s="1"/>
  <c r="J39" i="7"/>
  <c r="I37" i="8" s="1"/>
  <c r="J37" s="1"/>
  <c r="J38" i="7"/>
  <c r="I36" i="8" s="1"/>
  <c r="J36" s="1"/>
  <c r="J37" i="7"/>
  <c r="I35" i="8" s="1"/>
  <c r="J35" s="1"/>
  <c r="J36" i="7"/>
  <c r="I34" i="8" s="1"/>
  <c r="J34" s="1"/>
  <c r="J35" i="7"/>
  <c r="I33" i="8" s="1"/>
  <c r="J33" s="1"/>
  <c r="J34" i="7"/>
  <c r="I32" i="8" s="1"/>
  <c r="J32" s="1"/>
  <c r="J33" i="7"/>
  <c r="I31" i="8" s="1"/>
  <c r="J31" s="1"/>
  <c r="J32" i="7"/>
  <c r="I30" i="8" s="1"/>
  <c r="J30" s="1"/>
  <c r="J30" i="7"/>
  <c r="J10"/>
  <c r="I8" i="8" s="1"/>
  <c r="J8" s="1"/>
  <c r="J11" i="7"/>
  <c r="I9" i="8" s="1"/>
  <c r="J9" s="1"/>
  <c r="J12" i="7"/>
  <c r="I10" i="8" s="1"/>
  <c r="J10" s="1"/>
  <c r="J13" i="7"/>
  <c r="I11" i="8" s="1"/>
  <c r="J11" s="1"/>
  <c r="J14" i="7"/>
  <c r="I12" i="8" s="1"/>
  <c r="J12" s="1"/>
  <c r="J15" i="7"/>
  <c r="I13" i="8" s="1"/>
  <c r="J13" s="1"/>
  <c r="J16" i="7"/>
  <c r="I14" i="8" s="1"/>
  <c r="J14" s="1"/>
  <c r="J17" i="7"/>
  <c r="I15" i="8" s="1"/>
  <c r="J15" s="1"/>
  <c r="J18" i="7"/>
  <c r="I16" i="8" s="1"/>
  <c r="J16" s="1"/>
  <c r="J9" i="7"/>
  <c r="I7" i="8" s="1"/>
  <c r="J7" s="1"/>
  <c r="F115"/>
  <c r="G115" s="1"/>
  <c r="J65" i="7" l="1"/>
  <c r="I29" i="8"/>
  <c r="J29" s="1"/>
  <c r="J59" i="7"/>
  <c r="I28" i="8"/>
  <c r="J28" s="1"/>
  <c r="AO39" i="7"/>
  <c r="AQ39" s="1"/>
  <c r="AO43"/>
  <c r="AQ43" s="1"/>
  <c r="AO51"/>
  <c r="AQ51" s="1"/>
  <c r="AO35"/>
  <c r="AQ35" s="1"/>
  <c r="AO47"/>
  <c r="AQ47" s="1"/>
  <c r="AO55"/>
  <c r="AQ55" s="1"/>
  <c r="AO12" l="1"/>
  <c r="AQ12" s="1"/>
  <c r="AO10"/>
  <c r="AQ10" s="1"/>
  <c r="AO14"/>
  <c r="AQ14" s="1"/>
  <c r="AO16"/>
  <c r="AQ16" s="1"/>
  <c r="AO50"/>
  <c r="AQ50" s="1"/>
  <c r="AO31"/>
  <c r="AQ31" s="1"/>
  <c r="AO37"/>
  <c r="AQ37" s="1"/>
  <c r="AO40"/>
  <c r="AQ40" s="1"/>
  <c r="AO54"/>
  <c r="AQ54" s="1"/>
  <c r="AO11"/>
  <c r="AQ11" s="1"/>
  <c r="AO41"/>
  <c r="AQ41" s="1"/>
  <c r="AO17"/>
  <c r="AQ17" s="1"/>
  <c r="AO42"/>
  <c r="AQ42" s="1"/>
  <c r="AO15"/>
  <c r="AQ15" s="1"/>
  <c r="AO18"/>
  <c r="AQ18" s="1"/>
  <c r="AO45"/>
  <c r="AQ45" s="1"/>
  <c r="AO48"/>
  <c r="AQ48" s="1"/>
  <c r="AO32"/>
  <c r="AQ32" s="1"/>
  <c r="AO34"/>
  <c r="AQ34" s="1"/>
  <c r="AO53"/>
  <c r="AQ53" s="1"/>
  <c r="AO56"/>
  <c r="AQ56" s="1"/>
  <c r="AO38"/>
  <c r="AQ38" s="1"/>
  <c r="AO9"/>
  <c r="AQ9" s="1"/>
  <c r="AO44"/>
  <c r="AQ44" s="1"/>
  <c r="AO46"/>
  <c r="AQ46" s="1"/>
  <c r="AO30"/>
  <c r="AQ30" s="1"/>
  <c r="AO13"/>
  <c r="AQ13" s="1"/>
  <c r="AO49"/>
  <c r="AQ49" s="1"/>
  <c r="AO33"/>
  <c r="AQ33" s="1"/>
  <c r="AO52"/>
  <c r="AQ52" s="1"/>
  <c r="AO36"/>
  <c r="AQ36" s="1"/>
  <c r="AQ29" l="1"/>
  <c r="AQ8"/>
  <c r="F249" i="8"/>
  <c r="G249" s="1"/>
  <c r="C115" l="1"/>
  <c r="D115" s="1"/>
  <c r="AO59" i="7" l="1"/>
  <c r="AQ59" s="1"/>
  <c r="C249" i="8"/>
  <c r="D249" s="1"/>
  <c r="AH381" i="7"/>
  <c r="AI381"/>
  <c r="AL381"/>
  <c r="AK381"/>
  <c r="AJ381"/>
  <c r="Y57" l="1"/>
  <c r="Y29"/>
  <c r="Y19"/>
  <c r="Y8"/>
  <c r="AO65" l="1"/>
  <c r="AQ65" s="1"/>
  <c r="Y381"/>
  <c r="H8"/>
  <c r="H29"/>
  <c r="J142" l="1"/>
  <c r="F54" i="8"/>
  <c r="G54" s="1"/>
  <c r="F53"/>
  <c r="G53" s="1"/>
  <c r="F52"/>
  <c r="G52" s="1"/>
  <c r="F51"/>
  <c r="G51" s="1"/>
  <c r="F50"/>
  <c r="G50" s="1"/>
  <c r="F49"/>
  <c r="G49" s="1"/>
  <c r="F48"/>
  <c r="G48" s="1"/>
  <c r="F47"/>
  <c r="G47" s="1"/>
  <c r="F46"/>
  <c r="G46" s="1"/>
  <c r="F45"/>
  <c r="G45" s="1"/>
  <c r="F44"/>
  <c r="G44" s="1"/>
  <c r="F43"/>
  <c r="G43" s="1"/>
  <c r="F42"/>
  <c r="G42" s="1"/>
  <c r="F41"/>
  <c r="G41" s="1"/>
  <c r="F40"/>
  <c r="G40" s="1"/>
  <c r="F39"/>
  <c r="G39" s="1"/>
  <c r="F38"/>
  <c r="G38" s="1"/>
  <c r="F37"/>
  <c r="G37" s="1"/>
  <c r="F36"/>
  <c r="G36" s="1"/>
  <c r="F35"/>
  <c r="G35" s="1"/>
  <c r="F34"/>
  <c r="G34" s="1"/>
  <c r="F33"/>
  <c r="G33" s="1"/>
  <c r="F32"/>
  <c r="G32" s="1"/>
  <c r="F31"/>
  <c r="G31" s="1"/>
  <c r="F30"/>
  <c r="G30" s="1"/>
  <c r="F29"/>
  <c r="G29" s="1"/>
  <c r="F28"/>
  <c r="G28" s="1"/>
  <c r="F8"/>
  <c r="G8" s="1"/>
  <c r="F9"/>
  <c r="G9" s="1"/>
  <c r="F10"/>
  <c r="G10" s="1"/>
  <c r="F11"/>
  <c r="G11" s="1"/>
  <c r="F12"/>
  <c r="G12" s="1"/>
  <c r="F13"/>
  <c r="G13" s="1"/>
  <c r="F14"/>
  <c r="G14" s="1"/>
  <c r="F15"/>
  <c r="G15" s="1"/>
  <c r="F16"/>
  <c r="G16" s="1"/>
  <c r="F7"/>
  <c r="G7" s="1"/>
  <c r="AO142" i="7" l="1"/>
  <c r="AQ142" s="1"/>
  <c r="X29" l="1"/>
  <c r="AN8" l="1"/>
  <c r="AN29"/>
  <c r="C25" i="8" l="1"/>
  <c r="D25" s="1"/>
  <c r="C24"/>
  <c r="D24" s="1"/>
  <c r="C23"/>
  <c r="D23" s="1"/>
  <c r="C22"/>
  <c r="D22" s="1"/>
  <c r="C21"/>
  <c r="D21" s="1"/>
  <c r="C20"/>
  <c r="D20" s="1"/>
  <c r="C19"/>
  <c r="D19" s="1"/>
  <c r="C8"/>
  <c r="D8" s="1"/>
  <c r="C9"/>
  <c r="D9" s="1"/>
  <c r="C10"/>
  <c r="D10" s="1"/>
  <c r="C11"/>
  <c r="D11" s="1"/>
  <c r="C12"/>
  <c r="D12" s="1"/>
  <c r="C13"/>
  <c r="D13" s="1"/>
  <c r="C14"/>
  <c r="D14" s="1"/>
  <c r="C15"/>
  <c r="D15" s="1"/>
  <c r="C28" l="1"/>
  <c r="D28" s="1"/>
  <c r="C36"/>
  <c r="D36" s="1"/>
  <c r="C44"/>
  <c r="D44" s="1"/>
  <c r="C52"/>
  <c r="D52" s="1"/>
  <c r="C63"/>
  <c r="D63" s="1"/>
  <c r="C71"/>
  <c r="D71" s="1"/>
  <c r="C80"/>
  <c r="D80" s="1"/>
  <c r="C89"/>
  <c r="D89" s="1"/>
  <c r="C98"/>
  <c r="D98" s="1"/>
  <c r="C107"/>
  <c r="D107" s="1"/>
  <c r="C116"/>
  <c r="D116" s="1"/>
  <c r="C124"/>
  <c r="D124" s="1"/>
  <c r="C133"/>
  <c r="D133" s="1"/>
  <c r="C142"/>
  <c r="D142" s="1"/>
  <c r="C151"/>
  <c r="D151" s="1"/>
  <c r="C160"/>
  <c r="D160" s="1"/>
  <c r="C169"/>
  <c r="D169" s="1"/>
  <c r="C177"/>
  <c r="D177" s="1"/>
  <c r="C186"/>
  <c r="D186" s="1"/>
  <c r="C195"/>
  <c r="D195" s="1"/>
  <c r="C204"/>
  <c r="D204" s="1"/>
  <c r="C212"/>
  <c r="D212" s="1"/>
  <c r="C221"/>
  <c r="D221" s="1"/>
  <c r="C230"/>
  <c r="D230" s="1"/>
  <c r="C238"/>
  <c r="D238" s="1"/>
  <c r="C247"/>
  <c r="D247" s="1"/>
  <c r="C256"/>
  <c r="D256" s="1"/>
  <c r="C265"/>
  <c r="D265" s="1"/>
  <c r="C274"/>
  <c r="D274" s="1"/>
  <c r="C282"/>
  <c r="D282" s="1"/>
  <c r="C291"/>
  <c r="D291" s="1"/>
  <c r="C299"/>
  <c r="D299" s="1"/>
  <c r="C307"/>
  <c r="D307" s="1"/>
  <c r="C316"/>
  <c r="D316" s="1"/>
  <c r="C328"/>
  <c r="D328" s="1"/>
  <c r="C337"/>
  <c r="D337" s="1"/>
  <c r="C341"/>
  <c r="D341" s="1"/>
  <c r="C350"/>
  <c r="D350" s="1"/>
  <c r="C359"/>
  <c r="D359" s="1"/>
  <c r="C369"/>
  <c r="D369" s="1"/>
  <c r="C18"/>
  <c r="D18" s="1"/>
  <c r="C26"/>
  <c r="D26" s="1"/>
  <c r="C35"/>
  <c r="D35" s="1"/>
  <c r="C43"/>
  <c r="D43" s="1"/>
  <c r="C51"/>
  <c r="D51" s="1"/>
  <c r="C61"/>
  <c r="D61" s="1"/>
  <c r="C74"/>
  <c r="D74" s="1"/>
  <c r="C84"/>
  <c r="D84" s="1"/>
  <c r="C88"/>
  <c r="D88" s="1"/>
  <c r="C97"/>
  <c r="D97" s="1"/>
  <c r="C110"/>
  <c r="D110" s="1"/>
  <c r="C119"/>
  <c r="D119" s="1"/>
  <c r="C123"/>
  <c r="D123" s="1"/>
  <c r="C132"/>
  <c r="D132" s="1"/>
  <c r="C141"/>
  <c r="D141" s="1"/>
  <c r="C155"/>
  <c r="D155" s="1"/>
  <c r="C159"/>
  <c r="D159" s="1"/>
  <c r="C168"/>
  <c r="D168" s="1"/>
  <c r="C176"/>
  <c r="D176" s="1"/>
  <c r="C185"/>
  <c r="D185" s="1"/>
  <c r="C194"/>
  <c r="D194" s="1"/>
  <c r="C203"/>
  <c r="D203" s="1"/>
  <c r="C211"/>
  <c r="D211" s="1"/>
  <c r="C220"/>
  <c r="D220" s="1"/>
  <c r="C233"/>
  <c r="D233" s="1"/>
  <c r="C237"/>
  <c r="D237" s="1"/>
  <c r="C246"/>
  <c r="D246" s="1"/>
  <c r="C259"/>
  <c r="D259" s="1"/>
  <c r="C263"/>
  <c r="D263" s="1"/>
  <c r="C277"/>
  <c r="D277" s="1"/>
  <c r="C285"/>
  <c r="D285" s="1"/>
  <c r="C294"/>
  <c r="D294" s="1"/>
  <c r="C302"/>
  <c r="D302" s="1"/>
  <c r="C310"/>
  <c r="D310" s="1"/>
  <c r="C319"/>
  <c r="D319" s="1"/>
  <c r="C327"/>
  <c r="D327" s="1"/>
  <c r="C336"/>
  <c r="D336" s="1"/>
  <c r="C345"/>
  <c r="D345" s="1"/>
  <c r="C353"/>
  <c r="D353" s="1"/>
  <c r="C362"/>
  <c r="D362" s="1"/>
  <c r="C372"/>
  <c r="D372" s="1"/>
  <c r="C16"/>
  <c r="D16" s="1"/>
  <c r="C30"/>
  <c r="D30" s="1"/>
  <c r="C34"/>
  <c r="D34" s="1"/>
  <c r="C38"/>
  <c r="D38" s="1"/>
  <c r="C42"/>
  <c r="D42" s="1"/>
  <c r="C46"/>
  <c r="D46" s="1"/>
  <c r="C50"/>
  <c r="D50" s="1"/>
  <c r="C54"/>
  <c r="D54" s="1"/>
  <c r="C60"/>
  <c r="D60" s="1"/>
  <c r="C65"/>
  <c r="D65" s="1"/>
  <c r="C69"/>
  <c r="D69" s="1"/>
  <c r="C73"/>
  <c r="D73" s="1"/>
  <c r="C78"/>
  <c r="D78" s="1"/>
  <c r="C83"/>
  <c r="D83" s="1"/>
  <c r="C87"/>
  <c r="D87" s="1"/>
  <c r="C92"/>
  <c r="D92" s="1"/>
  <c r="C96"/>
  <c r="D96" s="1"/>
  <c r="C101"/>
  <c r="D101" s="1"/>
  <c r="C105"/>
  <c r="D105" s="1"/>
  <c r="C109"/>
  <c r="D109" s="1"/>
  <c r="C113"/>
  <c r="D113" s="1"/>
  <c r="C118"/>
  <c r="D118" s="1"/>
  <c r="C122"/>
  <c r="D122" s="1"/>
  <c r="C126"/>
  <c r="D126" s="1"/>
  <c r="C131"/>
  <c r="D131" s="1"/>
  <c r="C135"/>
  <c r="D135" s="1"/>
  <c r="C140"/>
  <c r="D140" s="1"/>
  <c r="C144"/>
  <c r="D144" s="1"/>
  <c r="C149"/>
  <c r="D149" s="1"/>
  <c r="C153"/>
  <c r="D153" s="1"/>
  <c r="C158"/>
  <c r="D158" s="1"/>
  <c r="C162"/>
  <c r="D162" s="1"/>
  <c r="C166"/>
  <c r="D166" s="1"/>
  <c r="C171"/>
  <c r="D171" s="1"/>
  <c r="C175"/>
  <c r="D175" s="1"/>
  <c r="C179"/>
  <c r="D179" s="1"/>
  <c r="C184"/>
  <c r="D184" s="1"/>
  <c r="C189"/>
  <c r="D189" s="1"/>
  <c r="C193"/>
  <c r="D193" s="1"/>
  <c r="C197"/>
  <c r="D197" s="1"/>
  <c r="C201"/>
  <c r="D201" s="1"/>
  <c r="C206"/>
  <c r="D206" s="1"/>
  <c r="C210"/>
  <c r="D210" s="1"/>
  <c r="C214"/>
  <c r="D214" s="1"/>
  <c r="C219"/>
  <c r="D219" s="1"/>
  <c r="C223"/>
  <c r="D223" s="1"/>
  <c r="C227"/>
  <c r="D227" s="1"/>
  <c r="C232"/>
  <c r="D232" s="1"/>
  <c r="C236"/>
  <c r="D236" s="1"/>
  <c r="C241"/>
  <c r="D241" s="1"/>
  <c r="C245"/>
  <c r="D245" s="1"/>
  <c r="C250"/>
  <c r="D250" s="1"/>
  <c r="C254"/>
  <c r="D254" s="1"/>
  <c r="C258"/>
  <c r="D258" s="1"/>
  <c r="C262"/>
  <c r="D262" s="1"/>
  <c r="C267"/>
  <c r="D267" s="1"/>
  <c r="C271"/>
  <c r="D271" s="1"/>
  <c r="C276"/>
  <c r="D276" s="1"/>
  <c r="C280"/>
  <c r="D280" s="1"/>
  <c r="C284"/>
  <c r="D284" s="1"/>
  <c r="C288"/>
  <c r="D288" s="1"/>
  <c r="C293"/>
  <c r="D293" s="1"/>
  <c r="C297"/>
  <c r="D297" s="1"/>
  <c r="C301"/>
  <c r="D301" s="1"/>
  <c r="C305"/>
  <c r="D305" s="1"/>
  <c r="C309"/>
  <c r="D309" s="1"/>
  <c r="C313"/>
  <c r="D313" s="1"/>
  <c r="C318"/>
  <c r="D318" s="1"/>
  <c r="C322"/>
  <c r="D322" s="1"/>
  <c r="C326"/>
  <c r="D326" s="1"/>
  <c r="C330"/>
  <c r="D330" s="1"/>
  <c r="C335"/>
  <c r="D335" s="1"/>
  <c r="C339"/>
  <c r="D339" s="1"/>
  <c r="C344"/>
  <c r="D344" s="1"/>
  <c r="C348"/>
  <c r="D348" s="1"/>
  <c r="C352"/>
  <c r="D352" s="1"/>
  <c r="C357"/>
  <c r="D357" s="1"/>
  <c r="C361"/>
  <c r="D361" s="1"/>
  <c r="C365"/>
  <c r="D365" s="1"/>
  <c r="C371"/>
  <c r="D371" s="1"/>
  <c r="C375"/>
  <c r="D375" s="1"/>
  <c r="C367"/>
  <c r="D367" s="1"/>
  <c r="C32"/>
  <c r="D32" s="1"/>
  <c r="C40"/>
  <c r="D40" s="1"/>
  <c r="C48"/>
  <c r="D48" s="1"/>
  <c r="C58"/>
  <c r="D58" s="1"/>
  <c r="C67"/>
  <c r="D67" s="1"/>
  <c r="C76"/>
  <c r="D76" s="1"/>
  <c r="C85"/>
  <c r="D85" s="1"/>
  <c r="C94"/>
  <c r="D94" s="1"/>
  <c r="C103"/>
  <c r="D103" s="1"/>
  <c r="C111"/>
  <c r="D111" s="1"/>
  <c r="C120"/>
  <c r="D120" s="1"/>
  <c r="C128"/>
  <c r="D128" s="1"/>
  <c r="C137"/>
  <c r="D137" s="1"/>
  <c r="C146"/>
  <c r="D146" s="1"/>
  <c r="C156"/>
  <c r="D156" s="1"/>
  <c r="C164"/>
  <c r="D164" s="1"/>
  <c r="C173"/>
  <c r="D173" s="1"/>
  <c r="C182"/>
  <c r="D182" s="1"/>
  <c r="C191"/>
  <c r="D191" s="1"/>
  <c r="C199"/>
  <c r="D199" s="1"/>
  <c r="C208"/>
  <c r="D208" s="1"/>
  <c r="C217"/>
  <c r="D217" s="1"/>
  <c r="C225"/>
  <c r="D225" s="1"/>
  <c r="C234"/>
  <c r="D234" s="1"/>
  <c r="C243"/>
  <c r="D243" s="1"/>
  <c r="C252"/>
  <c r="D252" s="1"/>
  <c r="C260"/>
  <c r="D260" s="1"/>
  <c r="C269"/>
  <c r="D269" s="1"/>
  <c r="C278"/>
  <c r="D278" s="1"/>
  <c r="C286"/>
  <c r="D286" s="1"/>
  <c r="C295"/>
  <c r="D295" s="1"/>
  <c r="C303"/>
  <c r="D303" s="1"/>
  <c r="C311"/>
  <c r="D311" s="1"/>
  <c r="C320"/>
  <c r="D320" s="1"/>
  <c r="C324"/>
  <c r="D324" s="1"/>
  <c r="C333"/>
  <c r="D333" s="1"/>
  <c r="C346"/>
  <c r="D346" s="1"/>
  <c r="C354"/>
  <c r="D354" s="1"/>
  <c r="C363"/>
  <c r="D363" s="1"/>
  <c r="C373"/>
  <c r="D373" s="1"/>
  <c r="C377"/>
  <c r="D377" s="1"/>
  <c r="C31"/>
  <c r="D31" s="1"/>
  <c r="C39"/>
  <c r="D39" s="1"/>
  <c r="C47"/>
  <c r="D47" s="1"/>
  <c r="C57"/>
  <c r="D57" s="1"/>
  <c r="C66"/>
  <c r="D66" s="1"/>
  <c r="C70"/>
  <c r="D70" s="1"/>
  <c r="C79"/>
  <c r="D79" s="1"/>
  <c r="C93"/>
  <c r="D93" s="1"/>
  <c r="C102"/>
  <c r="D102" s="1"/>
  <c r="C106"/>
  <c r="D106" s="1"/>
  <c r="C127"/>
  <c r="D127" s="1"/>
  <c r="C136"/>
  <c r="D136" s="1"/>
  <c r="C145"/>
  <c r="D145" s="1"/>
  <c r="C150"/>
  <c r="D150" s="1"/>
  <c r="C163"/>
  <c r="D163" s="1"/>
  <c r="C172"/>
  <c r="D172" s="1"/>
  <c r="C190"/>
  <c r="D190" s="1"/>
  <c r="C198"/>
  <c r="D198" s="1"/>
  <c r="C207"/>
  <c r="D207" s="1"/>
  <c r="C216"/>
  <c r="D216" s="1"/>
  <c r="C224"/>
  <c r="D224" s="1"/>
  <c r="C228"/>
  <c r="D228" s="1"/>
  <c r="C242"/>
  <c r="D242" s="1"/>
  <c r="C251"/>
  <c r="D251" s="1"/>
  <c r="C255"/>
  <c r="D255" s="1"/>
  <c r="C268"/>
  <c r="D268" s="1"/>
  <c r="C273"/>
  <c r="D273" s="1"/>
  <c r="C281"/>
  <c r="D281" s="1"/>
  <c r="C289"/>
  <c r="D289" s="1"/>
  <c r="C298"/>
  <c r="D298" s="1"/>
  <c r="C306"/>
  <c r="D306" s="1"/>
  <c r="C314"/>
  <c r="D314" s="1"/>
  <c r="C323"/>
  <c r="D323" s="1"/>
  <c r="C332"/>
  <c r="D332" s="1"/>
  <c r="C340"/>
  <c r="D340" s="1"/>
  <c r="C349"/>
  <c r="D349" s="1"/>
  <c r="C358"/>
  <c r="D358" s="1"/>
  <c r="C368"/>
  <c r="D368" s="1"/>
  <c r="C376"/>
  <c r="D376" s="1"/>
  <c r="C7"/>
  <c r="C29"/>
  <c r="D29" s="1"/>
  <c r="C33"/>
  <c r="D33" s="1"/>
  <c r="C37"/>
  <c r="D37" s="1"/>
  <c r="C41"/>
  <c r="D41" s="1"/>
  <c r="C45"/>
  <c r="D45" s="1"/>
  <c r="C49"/>
  <c r="D49" s="1"/>
  <c r="C53"/>
  <c r="D53" s="1"/>
  <c r="C59"/>
  <c r="D59" s="1"/>
  <c r="C64"/>
  <c r="D64" s="1"/>
  <c r="C68"/>
  <c r="D68" s="1"/>
  <c r="C72"/>
  <c r="D72" s="1"/>
  <c r="C77"/>
  <c r="D77" s="1"/>
  <c r="C82"/>
  <c r="D82" s="1"/>
  <c r="C86"/>
  <c r="D86" s="1"/>
  <c r="C91"/>
  <c r="D91" s="1"/>
  <c r="C95"/>
  <c r="D95" s="1"/>
  <c r="C99"/>
  <c r="D99" s="1"/>
  <c r="C104"/>
  <c r="D104" s="1"/>
  <c r="C108"/>
  <c r="D108" s="1"/>
  <c r="C112"/>
  <c r="D112" s="1"/>
  <c r="C117"/>
  <c r="D117" s="1"/>
  <c r="C121"/>
  <c r="D121" s="1"/>
  <c r="C125"/>
  <c r="D125" s="1"/>
  <c r="C129"/>
  <c r="D129" s="1"/>
  <c r="C134"/>
  <c r="D134" s="1"/>
  <c r="C139"/>
  <c r="D139" s="1"/>
  <c r="C143"/>
  <c r="D143" s="1"/>
  <c r="C148"/>
  <c r="D148" s="1"/>
  <c r="C152"/>
  <c r="D152" s="1"/>
  <c r="C157"/>
  <c r="D157" s="1"/>
  <c r="C161"/>
  <c r="D161" s="1"/>
  <c r="C165"/>
  <c r="D165" s="1"/>
  <c r="C170"/>
  <c r="D170" s="1"/>
  <c r="C174"/>
  <c r="D174" s="1"/>
  <c r="C178"/>
  <c r="D178" s="1"/>
  <c r="C183"/>
  <c r="D183" s="1"/>
  <c r="C187"/>
  <c r="D187" s="1"/>
  <c r="C192"/>
  <c r="D192" s="1"/>
  <c r="C196"/>
  <c r="D196" s="1"/>
  <c r="C200"/>
  <c r="D200" s="1"/>
  <c r="C205"/>
  <c r="D205" s="1"/>
  <c r="C209"/>
  <c r="D209" s="1"/>
  <c r="C213"/>
  <c r="D213" s="1"/>
  <c r="C218"/>
  <c r="D218" s="1"/>
  <c r="C222"/>
  <c r="D222" s="1"/>
  <c r="C226"/>
  <c r="D226" s="1"/>
  <c r="C231"/>
  <c r="D231" s="1"/>
  <c r="C235"/>
  <c r="D235" s="1"/>
  <c r="C240"/>
  <c r="D240" s="1"/>
  <c r="C244"/>
  <c r="D244" s="1"/>
  <c r="C253"/>
  <c r="D253" s="1"/>
  <c r="C257"/>
  <c r="D257" s="1"/>
  <c r="C261"/>
  <c r="D261" s="1"/>
  <c r="C266"/>
  <c r="D266" s="1"/>
  <c r="C270"/>
  <c r="D270" s="1"/>
  <c r="C275"/>
  <c r="D275" s="1"/>
  <c r="C279"/>
  <c r="D279" s="1"/>
  <c r="C283"/>
  <c r="D283" s="1"/>
  <c r="C287"/>
  <c r="D287" s="1"/>
  <c r="C292"/>
  <c r="D292" s="1"/>
  <c r="C296"/>
  <c r="D296" s="1"/>
  <c r="C300"/>
  <c r="D300" s="1"/>
  <c r="C304"/>
  <c r="D304" s="1"/>
  <c r="C308"/>
  <c r="D308" s="1"/>
  <c r="C312"/>
  <c r="D312" s="1"/>
  <c r="C317"/>
  <c r="D317" s="1"/>
  <c r="C321"/>
  <c r="D321" s="1"/>
  <c r="C325"/>
  <c r="D325" s="1"/>
  <c r="C329"/>
  <c r="D329" s="1"/>
  <c r="C334"/>
  <c r="D334" s="1"/>
  <c r="C338"/>
  <c r="D338" s="1"/>
  <c r="C342"/>
  <c r="D342" s="1"/>
  <c r="C347"/>
  <c r="D347" s="1"/>
  <c r="C351"/>
  <c r="D351" s="1"/>
  <c r="C356"/>
  <c r="D356" s="1"/>
  <c r="C360"/>
  <c r="D360" s="1"/>
  <c r="C364"/>
  <c r="D364" s="1"/>
  <c r="C370"/>
  <c r="D370" s="1"/>
  <c r="C374"/>
  <c r="D374" s="1"/>
  <c r="C378"/>
  <c r="D378" s="1"/>
  <c r="AA57" i="7" l="1"/>
  <c r="AA29"/>
  <c r="AA19"/>
  <c r="Z57"/>
  <c r="Z29"/>
  <c r="Z19"/>
  <c r="AA8"/>
  <c r="Z8"/>
  <c r="I29"/>
  <c r="J375"/>
  <c r="J103"/>
  <c r="J380"/>
  <c r="J216"/>
  <c r="J101"/>
  <c r="J93"/>
  <c r="J379"/>
  <c r="J378"/>
  <c r="J377"/>
  <c r="J376"/>
  <c r="J374"/>
  <c r="J373"/>
  <c r="J372"/>
  <c r="J371"/>
  <c r="J370"/>
  <c r="J369"/>
  <c r="J367"/>
  <c r="J366"/>
  <c r="J365"/>
  <c r="J364"/>
  <c r="J363"/>
  <c r="J362"/>
  <c r="J361"/>
  <c r="J360"/>
  <c r="J359"/>
  <c r="J358"/>
  <c r="J356"/>
  <c r="J355"/>
  <c r="J354"/>
  <c r="J353"/>
  <c r="J352"/>
  <c r="J351"/>
  <c r="J350"/>
  <c r="J349"/>
  <c r="J348"/>
  <c r="J347"/>
  <c r="J346"/>
  <c r="J344"/>
  <c r="J343"/>
  <c r="J342"/>
  <c r="J341"/>
  <c r="J340"/>
  <c r="J339"/>
  <c r="J338"/>
  <c r="J337"/>
  <c r="J336"/>
  <c r="J335"/>
  <c r="J334"/>
  <c r="J332"/>
  <c r="J331"/>
  <c r="J330"/>
  <c r="J329"/>
  <c r="J328"/>
  <c r="J327"/>
  <c r="J326"/>
  <c r="J325"/>
  <c r="J324"/>
  <c r="J323"/>
  <c r="J322"/>
  <c r="J321"/>
  <c r="J320"/>
  <c r="J319"/>
  <c r="J318"/>
  <c r="J316"/>
  <c r="J315"/>
  <c r="J314"/>
  <c r="J313"/>
  <c r="J312"/>
  <c r="J311"/>
  <c r="J310"/>
  <c r="J309"/>
  <c r="J308"/>
  <c r="J307"/>
  <c r="J306"/>
  <c r="J305"/>
  <c r="J304"/>
  <c r="J303"/>
  <c r="J302"/>
  <c r="J301"/>
  <c r="J300"/>
  <c r="J299"/>
  <c r="J298"/>
  <c r="J297"/>
  <c r="J296"/>
  <c r="J295"/>
  <c r="J294"/>
  <c r="J293"/>
  <c r="J291"/>
  <c r="J290"/>
  <c r="J289"/>
  <c r="J288"/>
  <c r="J287"/>
  <c r="J286"/>
  <c r="J285"/>
  <c r="J284"/>
  <c r="J283"/>
  <c r="J282"/>
  <c r="J281"/>
  <c r="J280"/>
  <c r="J279"/>
  <c r="J278"/>
  <c r="J277"/>
  <c r="J276"/>
  <c r="J275"/>
  <c r="J273"/>
  <c r="J272"/>
  <c r="J271"/>
  <c r="J270"/>
  <c r="J269"/>
  <c r="J268"/>
  <c r="J267"/>
  <c r="J265"/>
  <c r="J264"/>
  <c r="J263"/>
  <c r="J262"/>
  <c r="J261"/>
  <c r="J260"/>
  <c r="J259"/>
  <c r="J258"/>
  <c r="J257"/>
  <c r="J256"/>
  <c r="J255"/>
  <c r="J254"/>
  <c r="J253"/>
  <c r="J252"/>
  <c r="J251"/>
  <c r="J249"/>
  <c r="J248"/>
  <c r="J247"/>
  <c r="J246"/>
  <c r="J245"/>
  <c r="J244"/>
  <c r="J243"/>
  <c r="J242"/>
  <c r="J240"/>
  <c r="J239"/>
  <c r="J238"/>
  <c r="J237"/>
  <c r="J236"/>
  <c r="J235"/>
  <c r="J234"/>
  <c r="J233"/>
  <c r="J232"/>
  <c r="J230"/>
  <c r="J229"/>
  <c r="J228"/>
  <c r="J227"/>
  <c r="J226"/>
  <c r="J225"/>
  <c r="J224"/>
  <c r="J223"/>
  <c r="J222"/>
  <c r="J221"/>
  <c r="J220"/>
  <c r="J219"/>
  <c r="J218"/>
  <c r="J215"/>
  <c r="J214"/>
  <c r="J213"/>
  <c r="J212"/>
  <c r="J211"/>
  <c r="J210"/>
  <c r="J209"/>
  <c r="J208"/>
  <c r="J207"/>
  <c r="J206"/>
  <c r="J205"/>
  <c r="J203"/>
  <c r="J202"/>
  <c r="J201"/>
  <c r="J200"/>
  <c r="J199"/>
  <c r="J198"/>
  <c r="J197"/>
  <c r="J196"/>
  <c r="J195"/>
  <c r="J194"/>
  <c r="J193"/>
  <c r="J192"/>
  <c r="J191"/>
  <c r="J189"/>
  <c r="J188"/>
  <c r="J187"/>
  <c r="J186"/>
  <c r="J185"/>
  <c r="J184"/>
  <c r="J182"/>
  <c r="J181"/>
  <c r="J180"/>
  <c r="J179"/>
  <c r="J178"/>
  <c r="J177"/>
  <c r="J176"/>
  <c r="J175"/>
  <c r="J174"/>
  <c r="J173"/>
  <c r="J172"/>
  <c r="J171"/>
  <c r="J170"/>
  <c r="J168"/>
  <c r="J167"/>
  <c r="J166"/>
  <c r="J165"/>
  <c r="J164"/>
  <c r="J163"/>
  <c r="J162"/>
  <c r="J161"/>
  <c r="J160"/>
  <c r="J159"/>
  <c r="J158"/>
  <c r="J157"/>
  <c r="J155"/>
  <c r="J154"/>
  <c r="J153"/>
  <c r="J152"/>
  <c r="J151"/>
  <c r="J150"/>
  <c r="J148"/>
  <c r="J147"/>
  <c r="J146"/>
  <c r="J145"/>
  <c r="J144"/>
  <c r="J143"/>
  <c r="I140" i="8"/>
  <c r="J140" s="1"/>
  <c r="J141" i="7"/>
  <c r="J139"/>
  <c r="J138"/>
  <c r="J137"/>
  <c r="J136"/>
  <c r="J135"/>
  <c r="J134"/>
  <c r="J133"/>
  <c r="J131"/>
  <c r="J130"/>
  <c r="J129"/>
  <c r="J128"/>
  <c r="J127"/>
  <c r="J126"/>
  <c r="J125"/>
  <c r="J124"/>
  <c r="J123"/>
  <c r="J122"/>
  <c r="J121"/>
  <c r="J120"/>
  <c r="J119"/>
  <c r="J118"/>
  <c r="J117"/>
  <c r="J115"/>
  <c r="J114"/>
  <c r="J113"/>
  <c r="J112"/>
  <c r="J111"/>
  <c r="J110"/>
  <c r="J109"/>
  <c r="J108"/>
  <c r="J107"/>
  <c r="J106"/>
  <c r="J105"/>
  <c r="J104"/>
  <c r="J100"/>
  <c r="J99"/>
  <c r="J98"/>
  <c r="J97"/>
  <c r="J96"/>
  <c r="J95"/>
  <c r="J94"/>
  <c r="J91"/>
  <c r="J90"/>
  <c r="J89"/>
  <c r="J88"/>
  <c r="J87"/>
  <c r="J86"/>
  <c r="J85"/>
  <c r="J84"/>
  <c r="J82"/>
  <c r="J81"/>
  <c r="J80"/>
  <c r="J79"/>
  <c r="J78"/>
  <c r="J76"/>
  <c r="J75"/>
  <c r="J74"/>
  <c r="J73"/>
  <c r="J72"/>
  <c r="J71"/>
  <c r="J70"/>
  <c r="J69"/>
  <c r="J68"/>
  <c r="J67"/>
  <c r="J66"/>
  <c r="J63"/>
  <c r="J62"/>
  <c r="J61"/>
  <c r="J60"/>
  <c r="I57" i="8"/>
  <c r="J57" s="1"/>
  <c r="J28" i="7"/>
  <c r="I26" i="8" s="1"/>
  <c r="J26" s="1"/>
  <c r="J21" i="7"/>
  <c r="I19" i="8" s="1"/>
  <c r="J19" s="1"/>
  <c r="J22" i="7"/>
  <c r="I20" i="8" s="1"/>
  <c r="J20" s="1"/>
  <c r="J23" i="7"/>
  <c r="I21" i="8" s="1"/>
  <c r="J21" s="1"/>
  <c r="J24" i="7"/>
  <c r="I22" i="8" s="1"/>
  <c r="J22" s="1"/>
  <c r="J25" i="7"/>
  <c r="I23" i="8" s="1"/>
  <c r="J23" s="1"/>
  <c r="J26" i="7"/>
  <c r="I24" i="8" s="1"/>
  <c r="J24" s="1"/>
  <c r="J27" i="7"/>
  <c r="I25" i="8" s="1"/>
  <c r="J25" s="1"/>
  <c r="J20" i="7"/>
  <c r="I18" i="8" s="1"/>
  <c r="J18" s="1"/>
  <c r="F20" i="7"/>
  <c r="I8"/>
  <c r="B8"/>
  <c r="AO69" l="1"/>
  <c r="AQ69" s="1"/>
  <c r="AO78"/>
  <c r="AQ78" s="1"/>
  <c r="AO87"/>
  <c r="AQ87" s="1"/>
  <c r="AO97"/>
  <c r="AQ97" s="1"/>
  <c r="AO108"/>
  <c r="AQ108" s="1"/>
  <c r="AO121"/>
  <c r="AQ121" s="1"/>
  <c r="AO129"/>
  <c r="AQ129" s="1"/>
  <c r="AO138"/>
  <c r="AQ138" s="1"/>
  <c r="AO147"/>
  <c r="AQ147" s="1"/>
  <c r="AO157"/>
  <c r="AQ157" s="1"/>
  <c r="AO165"/>
  <c r="AQ165" s="1"/>
  <c r="AO174"/>
  <c r="AQ174" s="1"/>
  <c r="AO182"/>
  <c r="AQ182" s="1"/>
  <c r="AO192"/>
  <c r="AQ192" s="1"/>
  <c r="AO196"/>
  <c r="AQ196" s="1"/>
  <c r="AO205"/>
  <c r="AQ205" s="1"/>
  <c r="AO213"/>
  <c r="AQ213" s="1"/>
  <c r="AO223"/>
  <c r="AQ223" s="1"/>
  <c r="AO232"/>
  <c r="AQ232" s="1"/>
  <c r="AO240"/>
  <c r="AQ240" s="1"/>
  <c r="AO249"/>
  <c r="AQ249" s="1"/>
  <c r="AO258"/>
  <c r="AQ258" s="1"/>
  <c r="AO267"/>
  <c r="AQ267" s="1"/>
  <c r="AO276"/>
  <c r="AQ276" s="1"/>
  <c r="AO284"/>
  <c r="AQ284" s="1"/>
  <c r="AO293"/>
  <c r="AQ293" s="1"/>
  <c r="AO301"/>
  <c r="AQ301" s="1"/>
  <c r="AO309"/>
  <c r="AQ309" s="1"/>
  <c r="AO326"/>
  <c r="AQ326" s="1"/>
  <c r="AO335"/>
  <c r="AQ335" s="1"/>
  <c r="AO343"/>
  <c r="AQ343" s="1"/>
  <c r="AO352"/>
  <c r="AQ352" s="1"/>
  <c r="AO356"/>
  <c r="AQ356" s="1"/>
  <c r="AO361"/>
  <c r="AQ361" s="1"/>
  <c r="AO365"/>
  <c r="AQ365" s="1"/>
  <c r="AO370"/>
  <c r="AQ370" s="1"/>
  <c r="AO374"/>
  <c r="AQ374" s="1"/>
  <c r="AO379"/>
  <c r="AQ379" s="1"/>
  <c r="AO380"/>
  <c r="AQ380" s="1"/>
  <c r="AO68"/>
  <c r="AQ68" s="1"/>
  <c r="AO76"/>
  <c r="AQ76" s="1"/>
  <c r="AO86"/>
  <c r="AQ86" s="1"/>
  <c r="AO96"/>
  <c r="AQ96" s="1"/>
  <c r="AO107"/>
  <c r="AQ107" s="1"/>
  <c r="AO120"/>
  <c r="AQ120" s="1"/>
  <c r="AO128"/>
  <c r="AQ128" s="1"/>
  <c r="AO137"/>
  <c r="AQ137" s="1"/>
  <c r="AO146"/>
  <c r="AQ146" s="1"/>
  <c r="AO155"/>
  <c r="AQ155" s="1"/>
  <c r="AO164"/>
  <c r="AQ164" s="1"/>
  <c r="AO173"/>
  <c r="AQ173" s="1"/>
  <c r="AO181"/>
  <c r="AQ181" s="1"/>
  <c r="AO191"/>
  <c r="AQ191" s="1"/>
  <c r="AO199"/>
  <c r="AQ199" s="1"/>
  <c r="AO208"/>
  <c r="AQ208" s="1"/>
  <c r="AO218"/>
  <c r="AQ218" s="1"/>
  <c r="AO226"/>
  <c r="AQ226" s="1"/>
  <c r="AO235"/>
  <c r="AQ235" s="1"/>
  <c r="AO244"/>
  <c r="AQ244" s="1"/>
  <c r="AO253"/>
  <c r="AQ253" s="1"/>
  <c r="AO261"/>
  <c r="AQ261" s="1"/>
  <c r="AO270"/>
  <c r="AQ270" s="1"/>
  <c r="AO279"/>
  <c r="AQ279" s="1"/>
  <c r="AO283"/>
  <c r="AQ283" s="1"/>
  <c r="AO291"/>
  <c r="AQ291" s="1"/>
  <c r="AO300"/>
  <c r="AQ300" s="1"/>
  <c r="AO308"/>
  <c r="AQ308" s="1"/>
  <c r="AO316"/>
  <c r="AQ316" s="1"/>
  <c r="AO325"/>
  <c r="AQ325" s="1"/>
  <c r="AO338"/>
  <c r="AQ338" s="1"/>
  <c r="AO347"/>
  <c r="AQ347" s="1"/>
  <c r="AO355"/>
  <c r="AQ355" s="1"/>
  <c r="AO364"/>
  <c r="AQ364" s="1"/>
  <c r="AO61"/>
  <c r="AQ61" s="1"/>
  <c r="AO67"/>
  <c r="AQ67" s="1"/>
  <c r="AO71"/>
  <c r="AQ71" s="1"/>
  <c r="AO75"/>
  <c r="AQ75" s="1"/>
  <c r="AO80"/>
  <c r="AQ80" s="1"/>
  <c r="AO85"/>
  <c r="AQ85" s="1"/>
  <c r="AO89"/>
  <c r="AQ89" s="1"/>
  <c r="AO95"/>
  <c r="AQ95" s="1"/>
  <c r="AO99"/>
  <c r="AQ99" s="1"/>
  <c r="AO106"/>
  <c r="AQ106" s="1"/>
  <c r="AO110"/>
  <c r="AQ110" s="1"/>
  <c r="AO114"/>
  <c r="AQ114" s="1"/>
  <c r="AO119"/>
  <c r="AQ119" s="1"/>
  <c r="AO123"/>
  <c r="AQ123" s="1"/>
  <c r="AO127"/>
  <c r="AQ127" s="1"/>
  <c r="AO131"/>
  <c r="AQ131" s="1"/>
  <c r="AO136"/>
  <c r="AQ136" s="1"/>
  <c r="AO141"/>
  <c r="AQ141" s="1"/>
  <c r="AO145"/>
  <c r="AQ145" s="1"/>
  <c r="AO150"/>
  <c r="AQ150" s="1"/>
  <c r="AO154"/>
  <c r="AQ154" s="1"/>
  <c r="AO159"/>
  <c r="AQ159" s="1"/>
  <c r="AO163"/>
  <c r="AQ163" s="1"/>
  <c r="AO167"/>
  <c r="AQ167" s="1"/>
  <c r="AO172"/>
  <c r="AQ172" s="1"/>
  <c r="AO176"/>
  <c r="AQ176" s="1"/>
  <c r="AO180"/>
  <c r="AQ180" s="1"/>
  <c r="AO185"/>
  <c r="AQ185" s="1"/>
  <c r="AO189"/>
  <c r="AQ189" s="1"/>
  <c r="AO194"/>
  <c r="AQ194" s="1"/>
  <c r="AO198"/>
  <c r="AQ198" s="1"/>
  <c r="AO202"/>
  <c r="AQ202" s="1"/>
  <c r="AO207"/>
  <c r="AQ207" s="1"/>
  <c r="AO211"/>
  <c r="AQ211" s="1"/>
  <c r="AO215"/>
  <c r="AQ215" s="1"/>
  <c r="AO221"/>
  <c r="AQ221" s="1"/>
  <c r="AO225"/>
  <c r="AQ225" s="1"/>
  <c r="AO229"/>
  <c r="AQ229" s="1"/>
  <c r="AO234"/>
  <c r="AQ234" s="1"/>
  <c r="AO238"/>
  <c r="AQ238" s="1"/>
  <c r="AO247"/>
  <c r="AQ247" s="1"/>
  <c r="AO252"/>
  <c r="AQ252" s="1"/>
  <c r="AO256"/>
  <c r="AQ256" s="1"/>
  <c r="AO260"/>
  <c r="AQ260" s="1"/>
  <c r="AO264"/>
  <c r="AQ264" s="1"/>
  <c r="AO269"/>
  <c r="AQ269" s="1"/>
  <c r="AO278"/>
  <c r="AQ278" s="1"/>
  <c r="AO282"/>
  <c r="AQ282" s="1"/>
  <c r="AO286"/>
  <c r="AQ286" s="1"/>
  <c r="AO290"/>
  <c r="AQ290" s="1"/>
  <c r="AO295"/>
  <c r="AQ295" s="1"/>
  <c r="AO299"/>
  <c r="AQ299" s="1"/>
  <c r="AO303"/>
  <c r="AQ303" s="1"/>
  <c r="AO307"/>
  <c r="AQ307" s="1"/>
  <c r="AO311"/>
  <c r="AQ311" s="1"/>
  <c r="AO315"/>
  <c r="AQ315" s="1"/>
  <c r="AO324"/>
  <c r="AQ324" s="1"/>
  <c r="AO328"/>
  <c r="AQ328" s="1"/>
  <c r="AO332"/>
  <c r="AQ332" s="1"/>
  <c r="AO337"/>
  <c r="AQ337" s="1"/>
  <c r="AO341"/>
  <c r="AQ341" s="1"/>
  <c r="AO346"/>
  <c r="AQ346" s="1"/>
  <c r="AO350"/>
  <c r="AQ350" s="1"/>
  <c r="AO354"/>
  <c r="AQ354" s="1"/>
  <c r="AO359"/>
  <c r="AQ359" s="1"/>
  <c r="AO367"/>
  <c r="AQ367" s="1"/>
  <c r="AO372"/>
  <c r="AQ372" s="1"/>
  <c r="AO377"/>
  <c r="AQ377" s="1"/>
  <c r="AO101"/>
  <c r="AQ101" s="1"/>
  <c r="AO375"/>
  <c r="AQ375" s="1"/>
  <c r="AO63"/>
  <c r="AQ63" s="1"/>
  <c r="AO73"/>
  <c r="AQ73" s="1"/>
  <c r="AO82"/>
  <c r="AQ82" s="1"/>
  <c r="AO91"/>
  <c r="AQ91" s="1"/>
  <c r="AO104"/>
  <c r="AQ104" s="1"/>
  <c r="AO112"/>
  <c r="AQ112" s="1"/>
  <c r="AO125"/>
  <c r="AQ125" s="1"/>
  <c r="AO134"/>
  <c r="AQ134" s="1"/>
  <c r="AO143"/>
  <c r="AQ143" s="1"/>
  <c r="AO152"/>
  <c r="AQ152" s="1"/>
  <c r="AO161"/>
  <c r="AQ161" s="1"/>
  <c r="AO170"/>
  <c r="AQ170" s="1"/>
  <c r="AO178"/>
  <c r="AQ178" s="1"/>
  <c r="AO187"/>
  <c r="AQ187" s="1"/>
  <c r="AO200"/>
  <c r="AQ200" s="1"/>
  <c r="AO209"/>
  <c r="AQ209" s="1"/>
  <c r="AO219"/>
  <c r="AQ219" s="1"/>
  <c r="AO227"/>
  <c r="AQ227" s="1"/>
  <c r="AO236"/>
  <c r="AQ236" s="1"/>
  <c r="AO245"/>
  <c r="AQ245" s="1"/>
  <c r="AO254"/>
  <c r="AQ254" s="1"/>
  <c r="AO262"/>
  <c r="AQ262" s="1"/>
  <c r="AO271"/>
  <c r="AQ271" s="1"/>
  <c r="AO280"/>
  <c r="AQ280" s="1"/>
  <c r="AO288"/>
  <c r="AQ288" s="1"/>
  <c r="AO297"/>
  <c r="AQ297" s="1"/>
  <c r="AO305"/>
  <c r="AQ305" s="1"/>
  <c r="AO313"/>
  <c r="AQ313" s="1"/>
  <c r="AO322"/>
  <c r="AQ322" s="1"/>
  <c r="AO330"/>
  <c r="AQ330" s="1"/>
  <c r="AO339"/>
  <c r="AQ339" s="1"/>
  <c r="AO348"/>
  <c r="AQ348" s="1"/>
  <c r="AO62"/>
  <c r="AQ62" s="1"/>
  <c r="AO72"/>
  <c r="AQ72" s="1"/>
  <c r="AO81"/>
  <c r="AQ81" s="1"/>
  <c r="AO90"/>
  <c r="AQ90" s="1"/>
  <c r="AO100"/>
  <c r="AQ100" s="1"/>
  <c r="AO111"/>
  <c r="AQ111" s="1"/>
  <c r="AO115"/>
  <c r="AQ115" s="1"/>
  <c r="AO124"/>
  <c r="AQ124" s="1"/>
  <c r="AO133"/>
  <c r="AQ133" s="1"/>
  <c r="AO151"/>
  <c r="AQ151" s="1"/>
  <c r="AO160"/>
  <c r="AQ160" s="1"/>
  <c r="AO168"/>
  <c r="AQ168" s="1"/>
  <c r="AO177"/>
  <c r="AQ177" s="1"/>
  <c r="AO186"/>
  <c r="AQ186" s="1"/>
  <c r="AO195"/>
  <c r="AQ195" s="1"/>
  <c r="AO203"/>
  <c r="AQ203" s="1"/>
  <c r="AO212"/>
  <c r="AQ212" s="1"/>
  <c r="AO222"/>
  <c r="AQ222" s="1"/>
  <c r="AO230"/>
  <c r="AQ230" s="1"/>
  <c r="AO239"/>
  <c r="AQ239" s="1"/>
  <c r="AO248"/>
  <c r="AQ248" s="1"/>
  <c r="AO257"/>
  <c r="AQ257" s="1"/>
  <c r="AO265"/>
  <c r="AQ265" s="1"/>
  <c r="AO275"/>
  <c r="AQ275" s="1"/>
  <c r="AO287"/>
  <c r="AQ287" s="1"/>
  <c r="AO296"/>
  <c r="AQ296" s="1"/>
  <c r="AO304"/>
  <c r="AQ304" s="1"/>
  <c r="AO312"/>
  <c r="AQ312" s="1"/>
  <c r="AO321"/>
  <c r="AQ321" s="1"/>
  <c r="AO329"/>
  <c r="AQ329" s="1"/>
  <c r="AO334"/>
  <c r="AQ334" s="1"/>
  <c r="AO342"/>
  <c r="AQ342" s="1"/>
  <c r="AO351"/>
  <c r="AQ351" s="1"/>
  <c r="AO360"/>
  <c r="AQ360" s="1"/>
  <c r="AO369"/>
  <c r="AQ369" s="1"/>
  <c r="AO373"/>
  <c r="AQ373" s="1"/>
  <c r="AO378"/>
  <c r="AQ378" s="1"/>
  <c r="AO216"/>
  <c r="AQ216" s="1"/>
  <c r="AO60"/>
  <c r="AQ60" s="1"/>
  <c r="AO66"/>
  <c r="AQ66" s="1"/>
  <c r="AO70"/>
  <c r="AQ70" s="1"/>
  <c r="AO74"/>
  <c r="AQ74" s="1"/>
  <c r="AO79"/>
  <c r="AQ79" s="1"/>
  <c r="AO84"/>
  <c r="AQ84" s="1"/>
  <c r="AO88"/>
  <c r="AQ88" s="1"/>
  <c r="AO94"/>
  <c r="AQ94" s="1"/>
  <c r="AO98"/>
  <c r="AQ98" s="1"/>
  <c r="AO105"/>
  <c r="AQ105" s="1"/>
  <c r="AO109"/>
  <c r="AQ109" s="1"/>
  <c r="AO113"/>
  <c r="AQ113" s="1"/>
  <c r="AO118"/>
  <c r="AQ118" s="1"/>
  <c r="AO122"/>
  <c r="AQ122" s="1"/>
  <c r="AO126"/>
  <c r="AQ126" s="1"/>
  <c r="AO130"/>
  <c r="AQ130" s="1"/>
  <c r="AO135"/>
  <c r="AQ135" s="1"/>
  <c r="AO139"/>
  <c r="AQ139" s="1"/>
  <c r="AO144"/>
  <c r="AQ144" s="1"/>
  <c r="AO148"/>
  <c r="AQ148" s="1"/>
  <c r="AO153"/>
  <c r="AQ153" s="1"/>
  <c r="AO158"/>
  <c r="AQ158" s="1"/>
  <c r="AO162"/>
  <c r="AQ162" s="1"/>
  <c r="AO166"/>
  <c r="AQ166" s="1"/>
  <c r="AO171"/>
  <c r="AQ171" s="1"/>
  <c r="AO175"/>
  <c r="AQ175" s="1"/>
  <c r="AO179"/>
  <c r="AQ179" s="1"/>
  <c r="AO184"/>
  <c r="AQ184" s="1"/>
  <c r="AO188"/>
  <c r="AQ188" s="1"/>
  <c r="AO193"/>
  <c r="AQ193" s="1"/>
  <c r="AO197"/>
  <c r="AQ197" s="1"/>
  <c r="AO201"/>
  <c r="AQ201" s="1"/>
  <c r="AO206"/>
  <c r="AQ206" s="1"/>
  <c r="AO210"/>
  <c r="AQ210" s="1"/>
  <c r="AO214"/>
  <c r="AQ214" s="1"/>
  <c r="AO220"/>
  <c r="AQ220" s="1"/>
  <c r="AO224"/>
  <c r="AQ224" s="1"/>
  <c r="AO228"/>
  <c r="AQ228" s="1"/>
  <c r="AO233"/>
  <c r="AQ233" s="1"/>
  <c r="AO237"/>
  <c r="AQ237" s="1"/>
  <c r="AO242"/>
  <c r="AQ242" s="1"/>
  <c r="AO246"/>
  <c r="AQ246" s="1"/>
  <c r="AO251"/>
  <c r="AQ251" s="1"/>
  <c r="AO255"/>
  <c r="AQ255" s="1"/>
  <c r="AO259"/>
  <c r="AQ259" s="1"/>
  <c r="AO263"/>
  <c r="AQ263" s="1"/>
  <c r="AO268"/>
  <c r="AQ268" s="1"/>
  <c r="AO277"/>
  <c r="AQ277" s="1"/>
  <c r="AO281"/>
  <c r="AQ281" s="1"/>
  <c r="AO285"/>
  <c r="AQ285" s="1"/>
  <c r="AO289"/>
  <c r="AQ289" s="1"/>
  <c r="AO294"/>
  <c r="AQ294" s="1"/>
  <c r="AO298"/>
  <c r="AQ298" s="1"/>
  <c r="AO302"/>
  <c r="AQ302" s="1"/>
  <c r="AO306"/>
  <c r="AQ306" s="1"/>
  <c r="AO310"/>
  <c r="AQ310" s="1"/>
  <c r="AO314"/>
  <c r="AQ314" s="1"/>
  <c r="AO319"/>
  <c r="AQ319" s="1"/>
  <c r="AO323"/>
  <c r="AQ323" s="1"/>
  <c r="AO327"/>
  <c r="AQ327" s="1"/>
  <c r="AO331"/>
  <c r="AQ331" s="1"/>
  <c r="AO340"/>
  <c r="AQ340" s="1"/>
  <c r="AO344"/>
  <c r="AQ344" s="1"/>
  <c r="AO349"/>
  <c r="AQ349" s="1"/>
  <c r="AO353"/>
  <c r="AQ353" s="1"/>
  <c r="AO358"/>
  <c r="AQ358" s="1"/>
  <c r="AO362"/>
  <c r="AQ362" s="1"/>
  <c r="AO366"/>
  <c r="AQ366" s="1"/>
  <c r="AO371"/>
  <c r="AQ371" s="1"/>
  <c r="AO376"/>
  <c r="AQ376" s="1"/>
  <c r="AO93"/>
  <c r="AQ93" s="1"/>
  <c r="AO103"/>
  <c r="AQ103" s="1"/>
  <c r="I115" i="8"/>
  <c r="J115" s="1"/>
  <c r="I150"/>
  <c r="J150" s="1"/>
  <c r="I61"/>
  <c r="J61" s="1"/>
  <c r="I66"/>
  <c r="J66" s="1"/>
  <c r="I70"/>
  <c r="J70" s="1"/>
  <c r="I74"/>
  <c r="J74" s="1"/>
  <c r="I79"/>
  <c r="J79" s="1"/>
  <c r="I84"/>
  <c r="J84" s="1"/>
  <c r="I88"/>
  <c r="J88" s="1"/>
  <c r="I94"/>
  <c r="J94" s="1"/>
  <c r="I98"/>
  <c r="J98" s="1"/>
  <c r="I105"/>
  <c r="J105" s="1"/>
  <c r="I109"/>
  <c r="J109" s="1"/>
  <c r="I113"/>
  <c r="J113" s="1"/>
  <c r="I118"/>
  <c r="J118" s="1"/>
  <c r="I122"/>
  <c r="J122" s="1"/>
  <c r="I126"/>
  <c r="J126" s="1"/>
  <c r="I131"/>
  <c r="J131" s="1"/>
  <c r="I144"/>
  <c r="J144" s="1"/>
  <c r="I149"/>
  <c r="J149" s="1"/>
  <c r="I153"/>
  <c r="J153" s="1"/>
  <c r="I158"/>
  <c r="J158" s="1"/>
  <c r="I162"/>
  <c r="J162" s="1"/>
  <c r="I166"/>
  <c r="J166" s="1"/>
  <c r="I171"/>
  <c r="J171" s="1"/>
  <c r="I175"/>
  <c r="J175" s="1"/>
  <c r="I179"/>
  <c r="J179" s="1"/>
  <c r="I184"/>
  <c r="J184" s="1"/>
  <c r="I189"/>
  <c r="J189" s="1"/>
  <c r="I193"/>
  <c r="J193" s="1"/>
  <c r="I197"/>
  <c r="J197" s="1"/>
  <c r="I201"/>
  <c r="J201" s="1"/>
  <c r="I206"/>
  <c r="J206" s="1"/>
  <c r="I210"/>
  <c r="J210" s="1"/>
  <c r="I216"/>
  <c r="J216" s="1"/>
  <c r="I220"/>
  <c r="J220" s="1"/>
  <c r="I224"/>
  <c r="J224" s="1"/>
  <c r="I228"/>
  <c r="J228" s="1"/>
  <c r="I233"/>
  <c r="J233" s="1"/>
  <c r="I237"/>
  <c r="J237" s="1"/>
  <c r="I242"/>
  <c r="J242" s="1"/>
  <c r="I246"/>
  <c r="J246" s="1"/>
  <c r="I251"/>
  <c r="J251" s="1"/>
  <c r="I255"/>
  <c r="J255" s="1"/>
  <c r="I259"/>
  <c r="J259" s="1"/>
  <c r="I263"/>
  <c r="J263" s="1"/>
  <c r="I268"/>
  <c r="J268" s="1"/>
  <c r="I273"/>
  <c r="J273" s="1"/>
  <c r="I277"/>
  <c r="J277" s="1"/>
  <c r="I281"/>
  <c r="J281" s="1"/>
  <c r="I285"/>
  <c r="J285" s="1"/>
  <c r="I289"/>
  <c r="J289" s="1"/>
  <c r="I294"/>
  <c r="J294" s="1"/>
  <c r="I298"/>
  <c r="J298" s="1"/>
  <c r="I302"/>
  <c r="J302" s="1"/>
  <c r="I306"/>
  <c r="J306" s="1"/>
  <c r="I310"/>
  <c r="J310" s="1"/>
  <c r="I314"/>
  <c r="J314" s="1"/>
  <c r="I319"/>
  <c r="J319" s="1"/>
  <c r="I323"/>
  <c r="J323" s="1"/>
  <c r="I327"/>
  <c r="J327" s="1"/>
  <c r="I332"/>
  <c r="J332" s="1"/>
  <c r="I336"/>
  <c r="J336" s="1"/>
  <c r="I340"/>
  <c r="J340" s="1"/>
  <c r="I345"/>
  <c r="J345" s="1"/>
  <c r="I349"/>
  <c r="J349" s="1"/>
  <c r="I353"/>
  <c r="J353" s="1"/>
  <c r="I358"/>
  <c r="J358" s="1"/>
  <c r="I362"/>
  <c r="J362" s="1"/>
  <c r="I367"/>
  <c r="J367" s="1"/>
  <c r="I371"/>
  <c r="J371" s="1"/>
  <c r="I376"/>
  <c r="J376" s="1"/>
  <c r="I214"/>
  <c r="J214" s="1"/>
  <c r="I65"/>
  <c r="J65" s="1"/>
  <c r="I78"/>
  <c r="J78" s="1"/>
  <c r="I87"/>
  <c r="J87" s="1"/>
  <c r="I104"/>
  <c r="J104" s="1"/>
  <c r="I108"/>
  <c r="J108" s="1"/>
  <c r="I117"/>
  <c r="J117" s="1"/>
  <c r="I121"/>
  <c r="J121" s="1"/>
  <c r="I125"/>
  <c r="J125" s="1"/>
  <c r="I129"/>
  <c r="J129" s="1"/>
  <c r="I134"/>
  <c r="J134" s="1"/>
  <c r="I139"/>
  <c r="J139" s="1"/>
  <c r="I143"/>
  <c r="J143" s="1"/>
  <c r="I148"/>
  <c r="J148" s="1"/>
  <c r="I152"/>
  <c r="J152" s="1"/>
  <c r="I157"/>
  <c r="J157" s="1"/>
  <c r="I161"/>
  <c r="J161" s="1"/>
  <c r="I165"/>
  <c r="J165" s="1"/>
  <c r="I170"/>
  <c r="J170" s="1"/>
  <c r="I174"/>
  <c r="J174" s="1"/>
  <c r="I178"/>
  <c r="J178" s="1"/>
  <c r="I183"/>
  <c r="J183" s="1"/>
  <c r="I187"/>
  <c r="J187" s="1"/>
  <c r="I192"/>
  <c r="J192" s="1"/>
  <c r="I196"/>
  <c r="J196" s="1"/>
  <c r="I200"/>
  <c r="J200" s="1"/>
  <c r="I205"/>
  <c r="J205" s="1"/>
  <c r="I209"/>
  <c r="J209" s="1"/>
  <c r="I213"/>
  <c r="J213" s="1"/>
  <c r="I219"/>
  <c r="J219" s="1"/>
  <c r="I223"/>
  <c r="J223" s="1"/>
  <c r="I227"/>
  <c r="J227" s="1"/>
  <c r="I232"/>
  <c r="J232" s="1"/>
  <c r="I236"/>
  <c r="J236" s="1"/>
  <c r="I241"/>
  <c r="J241" s="1"/>
  <c r="I245"/>
  <c r="J245" s="1"/>
  <c r="I250"/>
  <c r="J250" s="1"/>
  <c r="I254"/>
  <c r="J254" s="1"/>
  <c r="I258"/>
  <c r="J258" s="1"/>
  <c r="I262"/>
  <c r="J262" s="1"/>
  <c r="I267"/>
  <c r="J267" s="1"/>
  <c r="I271"/>
  <c r="J271" s="1"/>
  <c r="I276"/>
  <c r="J276" s="1"/>
  <c r="I280"/>
  <c r="J280" s="1"/>
  <c r="I284"/>
  <c r="J284" s="1"/>
  <c r="I288"/>
  <c r="J288" s="1"/>
  <c r="I293"/>
  <c r="J293" s="1"/>
  <c r="I297"/>
  <c r="J297" s="1"/>
  <c r="I301"/>
  <c r="J301" s="1"/>
  <c r="I305"/>
  <c r="J305" s="1"/>
  <c r="I309"/>
  <c r="J309" s="1"/>
  <c r="I313"/>
  <c r="J313" s="1"/>
  <c r="I318"/>
  <c r="J318" s="1"/>
  <c r="I322"/>
  <c r="J322" s="1"/>
  <c r="I326"/>
  <c r="J326" s="1"/>
  <c r="I330"/>
  <c r="J330" s="1"/>
  <c r="I335"/>
  <c r="J335" s="1"/>
  <c r="I339"/>
  <c r="J339" s="1"/>
  <c r="I344"/>
  <c r="J344" s="1"/>
  <c r="I348"/>
  <c r="J348" s="1"/>
  <c r="I352"/>
  <c r="J352" s="1"/>
  <c r="I357"/>
  <c r="J357" s="1"/>
  <c r="I361"/>
  <c r="J361" s="1"/>
  <c r="I365"/>
  <c r="J365" s="1"/>
  <c r="I370"/>
  <c r="J370" s="1"/>
  <c r="I375"/>
  <c r="J375" s="1"/>
  <c r="I99"/>
  <c r="J99" s="1"/>
  <c r="I373"/>
  <c r="J373" s="1"/>
  <c r="I58"/>
  <c r="J58" s="1"/>
  <c r="I63"/>
  <c r="J63" s="1"/>
  <c r="I67"/>
  <c r="J67" s="1"/>
  <c r="I71"/>
  <c r="J71" s="1"/>
  <c r="I76"/>
  <c r="J76" s="1"/>
  <c r="I80"/>
  <c r="J80" s="1"/>
  <c r="I85"/>
  <c r="J85" s="1"/>
  <c r="I89"/>
  <c r="J89" s="1"/>
  <c r="I95"/>
  <c r="J95" s="1"/>
  <c r="I102"/>
  <c r="J102" s="1"/>
  <c r="I106"/>
  <c r="J106" s="1"/>
  <c r="I110"/>
  <c r="J110" s="1"/>
  <c r="I119"/>
  <c r="J119" s="1"/>
  <c r="I123"/>
  <c r="J123" s="1"/>
  <c r="I127"/>
  <c r="J127" s="1"/>
  <c r="I132"/>
  <c r="J132" s="1"/>
  <c r="I136"/>
  <c r="J136" s="1"/>
  <c r="I141"/>
  <c r="J141" s="1"/>
  <c r="I145"/>
  <c r="J145" s="1"/>
  <c r="I155"/>
  <c r="J155" s="1"/>
  <c r="I159"/>
  <c r="J159" s="1"/>
  <c r="I163"/>
  <c r="J163" s="1"/>
  <c r="I168"/>
  <c r="J168" s="1"/>
  <c r="I172"/>
  <c r="J172" s="1"/>
  <c r="I176"/>
  <c r="J176" s="1"/>
  <c r="I185"/>
  <c r="J185" s="1"/>
  <c r="I190"/>
  <c r="J190" s="1"/>
  <c r="I194"/>
  <c r="J194" s="1"/>
  <c r="I198"/>
  <c r="J198" s="1"/>
  <c r="I203"/>
  <c r="J203" s="1"/>
  <c r="I207"/>
  <c r="J207" s="1"/>
  <c r="I211"/>
  <c r="J211" s="1"/>
  <c r="I217"/>
  <c r="J217" s="1"/>
  <c r="I221"/>
  <c r="J221" s="1"/>
  <c r="I225"/>
  <c r="J225" s="1"/>
  <c r="I230"/>
  <c r="J230" s="1"/>
  <c r="I234"/>
  <c r="J234" s="1"/>
  <c r="I238"/>
  <c r="J238" s="1"/>
  <c r="I243"/>
  <c r="J243" s="1"/>
  <c r="I247"/>
  <c r="J247" s="1"/>
  <c r="I252"/>
  <c r="J252" s="1"/>
  <c r="I256"/>
  <c r="J256" s="1"/>
  <c r="I260"/>
  <c r="J260" s="1"/>
  <c r="I265"/>
  <c r="J265" s="1"/>
  <c r="I269"/>
  <c r="J269" s="1"/>
  <c r="I274"/>
  <c r="J274" s="1"/>
  <c r="I278"/>
  <c r="J278" s="1"/>
  <c r="I282"/>
  <c r="J282" s="1"/>
  <c r="I286"/>
  <c r="J286" s="1"/>
  <c r="I291"/>
  <c r="J291" s="1"/>
  <c r="I295"/>
  <c r="J295" s="1"/>
  <c r="I299"/>
  <c r="J299" s="1"/>
  <c r="I303"/>
  <c r="J303" s="1"/>
  <c r="I307"/>
  <c r="J307" s="1"/>
  <c r="I311"/>
  <c r="J311" s="1"/>
  <c r="I316"/>
  <c r="J316" s="1"/>
  <c r="I320"/>
  <c r="J320" s="1"/>
  <c r="I324"/>
  <c r="J324" s="1"/>
  <c r="I328"/>
  <c r="J328" s="1"/>
  <c r="I333"/>
  <c r="J333" s="1"/>
  <c r="I337"/>
  <c r="J337" s="1"/>
  <c r="I341"/>
  <c r="J341" s="1"/>
  <c r="I346"/>
  <c r="J346" s="1"/>
  <c r="I350"/>
  <c r="J350" s="1"/>
  <c r="I354"/>
  <c r="J354" s="1"/>
  <c r="I359"/>
  <c r="J359" s="1"/>
  <c r="I363"/>
  <c r="J363" s="1"/>
  <c r="I368"/>
  <c r="J368" s="1"/>
  <c r="I372"/>
  <c r="J372" s="1"/>
  <c r="I377"/>
  <c r="J377" s="1"/>
  <c r="I378"/>
  <c r="J378" s="1"/>
  <c r="I135"/>
  <c r="J135" s="1"/>
  <c r="I60"/>
  <c r="J60" s="1"/>
  <c r="I69"/>
  <c r="J69" s="1"/>
  <c r="I73"/>
  <c r="J73" s="1"/>
  <c r="I83"/>
  <c r="J83" s="1"/>
  <c r="I93"/>
  <c r="J93" s="1"/>
  <c r="I97"/>
  <c r="J97" s="1"/>
  <c r="I112"/>
  <c r="J112" s="1"/>
  <c r="I59"/>
  <c r="J59" s="1"/>
  <c r="I64"/>
  <c r="J64" s="1"/>
  <c r="I68"/>
  <c r="J68" s="1"/>
  <c r="I72"/>
  <c r="J72" s="1"/>
  <c r="I77"/>
  <c r="J77" s="1"/>
  <c r="I82"/>
  <c r="J82" s="1"/>
  <c r="I86"/>
  <c r="J86" s="1"/>
  <c r="I92"/>
  <c r="J92" s="1"/>
  <c r="I96"/>
  <c r="J96" s="1"/>
  <c r="I103"/>
  <c r="J103" s="1"/>
  <c r="I107"/>
  <c r="J107" s="1"/>
  <c r="I111"/>
  <c r="J111" s="1"/>
  <c r="I116"/>
  <c r="J116" s="1"/>
  <c r="I120"/>
  <c r="J120" s="1"/>
  <c r="I124"/>
  <c r="J124" s="1"/>
  <c r="I128"/>
  <c r="J128" s="1"/>
  <c r="I133"/>
  <c r="J133" s="1"/>
  <c r="I137"/>
  <c r="J137" s="1"/>
  <c r="I142"/>
  <c r="J142" s="1"/>
  <c r="I146"/>
  <c r="J146" s="1"/>
  <c r="I151"/>
  <c r="J151" s="1"/>
  <c r="I156"/>
  <c r="J156" s="1"/>
  <c r="I160"/>
  <c r="J160" s="1"/>
  <c r="I164"/>
  <c r="J164" s="1"/>
  <c r="I169"/>
  <c r="J169" s="1"/>
  <c r="I173"/>
  <c r="J173" s="1"/>
  <c r="I177"/>
  <c r="J177" s="1"/>
  <c r="I182"/>
  <c r="J182" s="1"/>
  <c r="I186"/>
  <c r="J186" s="1"/>
  <c r="I191"/>
  <c r="J191" s="1"/>
  <c r="I195"/>
  <c r="J195" s="1"/>
  <c r="I199"/>
  <c r="J199" s="1"/>
  <c r="I204"/>
  <c r="J204" s="1"/>
  <c r="I208"/>
  <c r="J208" s="1"/>
  <c r="I212"/>
  <c r="J212" s="1"/>
  <c r="I218"/>
  <c r="J218" s="1"/>
  <c r="I222"/>
  <c r="J222" s="1"/>
  <c r="I226"/>
  <c r="J226" s="1"/>
  <c r="I231"/>
  <c r="J231" s="1"/>
  <c r="I235"/>
  <c r="J235" s="1"/>
  <c r="I240"/>
  <c r="J240" s="1"/>
  <c r="I244"/>
  <c r="J244" s="1"/>
  <c r="I249"/>
  <c r="J249" s="1"/>
  <c r="I253"/>
  <c r="J253" s="1"/>
  <c r="I257"/>
  <c r="J257" s="1"/>
  <c r="I261"/>
  <c r="J261" s="1"/>
  <c r="I266"/>
  <c r="J266" s="1"/>
  <c r="I270"/>
  <c r="J270" s="1"/>
  <c r="I275"/>
  <c r="J275" s="1"/>
  <c r="I279"/>
  <c r="J279" s="1"/>
  <c r="I283"/>
  <c r="J283" s="1"/>
  <c r="I287"/>
  <c r="J287" s="1"/>
  <c r="I292"/>
  <c r="J292" s="1"/>
  <c r="I296"/>
  <c r="J296" s="1"/>
  <c r="I300"/>
  <c r="J300" s="1"/>
  <c r="I304"/>
  <c r="J304" s="1"/>
  <c r="I308"/>
  <c r="J308" s="1"/>
  <c r="I312"/>
  <c r="J312" s="1"/>
  <c r="I317"/>
  <c r="J317" s="1"/>
  <c r="I321"/>
  <c r="J321" s="1"/>
  <c r="I325"/>
  <c r="J325" s="1"/>
  <c r="I329"/>
  <c r="J329" s="1"/>
  <c r="I334"/>
  <c r="J334" s="1"/>
  <c r="I338"/>
  <c r="J338" s="1"/>
  <c r="I342"/>
  <c r="J342" s="1"/>
  <c r="I347"/>
  <c r="J347" s="1"/>
  <c r="I351"/>
  <c r="J351" s="1"/>
  <c r="I356"/>
  <c r="J356" s="1"/>
  <c r="I360"/>
  <c r="J360" s="1"/>
  <c r="I364"/>
  <c r="J364" s="1"/>
  <c r="I369"/>
  <c r="J369" s="1"/>
  <c r="I374"/>
  <c r="J374" s="1"/>
  <c r="I91"/>
  <c r="J91" s="1"/>
  <c r="I101"/>
  <c r="J101" s="1"/>
  <c r="H381" i="7"/>
  <c r="F57" i="8"/>
  <c r="G57" s="1"/>
  <c r="F18"/>
  <c r="G18" s="1"/>
  <c r="Z381" i="7"/>
  <c r="J8"/>
  <c r="J19" s="1"/>
  <c r="B7" i="8"/>
  <c r="AA381" i="7"/>
  <c r="J29"/>
  <c r="J57" s="1"/>
  <c r="I381"/>
  <c r="K7" i="8" l="1"/>
  <c r="AN336" i="7"/>
  <c r="AO336" s="1"/>
  <c r="AQ336" s="1"/>
  <c r="AN363"/>
  <c r="AO363" s="1"/>
  <c r="AQ363" s="1"/>
  <c r="AN320"/>
  <c r="AO320" s="1"/>
  <c r="AQ320" s="1"/>
  <c r="AN243"/>
  <c r="AO243" s="1"/>
  <c r="AQ243" s="1"/>
  <c r="AN318"/>
  <c r="AO318" s="1"/>
  <c r="AQ318" s="1"/>
  <c r="AO20"/>
  <c r="AQ20" s="1"/>
  <c r="AO117"/>
  <c r="AQ117" s="1"/>
  <c r="AN272"/>
  <c r="AO272" s="1"/>
  <c r="AQ272" s="1"/>
  <c r="AN273"/>
  <c r="AO273" s="1"/>
  <c r="AQ273" s="1"/>
  <c r="J381"/>
  <c r="H7" i="8"/>
  <c r="E7"/>
  <c r="AQ57" i="7" l="1"/>
  <c r="B10" i="8"/>
  <c r="B8"/>
  <c r="B14"/>
  <c r="B12"/>
  <c r="B16"/>
  <c r="B29"/>
  <c r="B31"/>
  <c r="B33"/>
  <c r="B35"/>
  <c r="B37"/>
  <c r="B39"/>
  <c r="B41"/>
  <c r="B43"/>
  <c r="B45"/>
  <c r="B47"/>
  <c r="B49"/>
  <c r="B51"/>
  <c r="B53"/>
  <c r="B9"/>
  <c r="B15"/>
  <c r="B13"/>
  <c r="B11"/>
  <c r="B28"/>
  <c r="B30"/>
  <c r="B32"/>
  <c r="B34"/>
  <c r="B36"/>
  <c r="B38"/>
  <c r="B40"/>
  <c r="B42"/>
  <c r="B44"/>
  <c r="B46"/>
  <c r="B48"/>
  <c r="B50"/>
  <c r="B52"/>
  <c r="B54"/>
  <c r="K46" l="1"/>
  <c r="N46"/>
  <c r="Q46"/>
  <c r="K30"/>
  <c r="N30"/>
  <c r="Q30"/>
  <c r="K41"/>
  <c r="Q41"/>
  <c r="N41"/>
  <c r="K48"/>
  <c r="N48"/>
  <c r="Q48"/>
  <c r="K32"/>
  <c r="N32"/>
  <c r="Q32"/>
  <c r="K51"/>
  <c r="N51"/>
  <c r="Q51"/>
  <c r="K35"/>
  <c r="N35"/>
  <c r="Q35"/>
  <c r="K50"/>
  <c r="N50"/>
  <c r="Q50"/>
  <c r="K42"/>
  <c r="N42"/>
  <c r="Q42"/>
  <c r="K34"/>
  <c r="N34"/>
  <c r="Q34"/>
  <c r="K53"/>
  <c r="Q53"/>
  <c r="N53"/>
  <c r="K45"/>
  <c r="Q45"/>
  <c r="N45"/>
  <c r="K37"/>
  <c r="Q37"/>
  <c r="N37"/>
  <c r="K29"/>
  <c r="Q29"/>
  <c r="N29"/>
  <c r="K54"/>
  <c r="N54"/>
  <c r="Q54"/>
  <c r="K38"/>
  <c r="N38"/>
  <c r="Q38"/>
  <c r="K49"/>
  <c r="Q49"/>
  <c r="N49"/>
  <c r="K33"/>
  <c r="Q33"/>
  <c r="N33"/>
  <c r="K40"/>
  <c r="N40"/>
  <c r="Q40"/>
  <c r="K43"/>
  <c r="N43"/>
  <c r="Q43"/>
  <c r="K52"/>
  <c r="N52"/>
  <c r="Q52"/>
  <c r="K44"/>
  <c r="N44"/>
  <c r="Q44"/>
  <c r="K36"/>
  <c r="N36"/>
  <c r="Q36"/>
  <c r="N28"/>
  <c r="Q28"/>
  <c r="K47"/>
  <c r="Q47"/>
  <c r="N47"/>
  <c r="K39"/>
  <c r="Q39"/>
  <c r="N39"/>
  <c r="K31"/>
  <c r="Q31"/>
  <c r="N31"/>
  <c r="K12"/>
  <c r="N12"/>
  <c r="Q12"/>
  <c r="K16"/>
  <c r="N16"/>
  <c r="Q16"/>
  <c r="K10"/>
  <c r="N10"/>
  <c r="Q10"/>
  <c r="K15"/>
  <c r="Q15"/>
  <c r="N15"/>
  <c r="K13"/>
  <c r="Q13"/>
  <c r="N13"/>
  <c r="K11"/>
  <c r="Q11"/>
  <c r="N11"/>
  <c r="N8"/>
  <c r="Q8"/>
  <c r="K9"/>
  <c r="Q9"/>
  <c r="N9"/>
  <c r="K14"/>
  <c r="N14"/>
  <c r="Q14"/>
  <c r="B27"/>
  <c r="K28"/>
  <c r="K8"/>
  <c r="B6"/>
  <c r="H54"/>
  <c r="E54"/>
  <c r="H46"/>
  <c r="E46"/>
  <c r="H38"/>
  <c r="E38"/>
  <c r="H30"/>
  <c r="E30"/>
  <c r="H15"/>
  <c r="E15"/>
  <c r="H49"/>
  <c r="E49"/>
  <c r="E41"/>
  <c r="H41"/>
  <c r="H33"/>
  <c r="E33"/>
  <c r="H12"/>
  <c r="E12"/>
  <c r="H50"/>
  <c r="E50"/>
  <c r="H42"/>
  <c r="E42"/>
  <c r="H34"/>
  <c r="E34"/>
  <c r="H11"/>
  <c r="E11"/>
  <c r="E53"/>
  <c r="H53"/>
  <c r="H45"/>
  <c r="E45"/>
  <c r="E37"/>
  <c r="H37"/>
  <c r="H29"/>
  <c r="E29"/>
  <c r="H8"/>
  <c r="E8"/>
  <c r="H52"/>
  <c r="E52"/>
  <c r="H48"/>
  <c r="E48"/>
  <c r="H44"/>
  <c r="E44"/>
  <c r="H40"/>
  <c r="E40"/>
  <c r="H36"/>
  <c r="E36"/>
  <c r="H32"/>
  <c r="E32"/>
  <c r="H28"/>
  <c r="E28"/>
  <c r="H13"/>
  <c r="E13"/>
  <c r="H9"/>
  <c r="E9"/>
  <c r="H51"/>
  <c r="E51"/>
  <c r="H47"/>
  <c r="E47"/>
  <c r="H43"/>
  <c r="E43"/>
  <c r="H39"/>
  <c r="E39"/>
  <c r="E35"/>
  <c r="H35"/>
  <c r="H31"/>
  <c r="E31"/>
  <c r="H16"/>
  <c r="E16"/>
  <c r="H14"/>
  <c r="E14"/>
  <c r="H10"/>
  <c r="E10"/>
  <c r="AM29" i="7"/>
  <c r="AM8"/>
  <c r="AG8"/>
  <c r="AG29"/>
  <c r="F24"/>
  <c r="F28"/>
  <c r="F21"/>
  <c r="F22"/>
  <c r="F23"/>
  <c r="F25"/>
  <c r="F26"/>
  <c r="F27"/>
  <c r="C19"/>
  <c r="B19"/>
  <c r="C8"/>
  <c r="B29"/>
  <c r="B381" s="1"/>
  <c r="C29"/>
  <c r="B57"/>
  <c r="C57"/>
  <c r="AO26" l="1"/>
  <c r="AQ26" s="1"/>
  <c r="AO23"/>
  <c r="AQ23" s="1"/>
  <c r="AO24"/>
  <c r="AQ24" s="1"/>
  <c r="AO25"/>
  <c r="AQ25" s="1"/>
  <c r="AO28"/>
  <c r="AQ28" s="1"/>
  <c r="AO21"/>
  <c r="AQ21" s="1"/>
  <c r="AO27"/>
  <c r="AQ27" s="1"/>
  <c r="AO22"/>
  <c r="AQ22" s="1"/>
  <c r="Q6" i="8"/>
  <c r="N27"/>
  <c r="Q27"/>
  <c r="N6"/>
  <c r="B249"/>
  <c r="B115"/>
  <c r="B377"/>
  <c r="F61"/>
  <c r="G61" s="1"/>
  <c r="F74"/>
  <c r="G74" s="1"/>
  <c r="F26"/>
  <c r="G26" s="1"/>
  <c r="F89"/>
  <c r="G89" s="1"/>
  <c r="F99"/>
  <c r="G99" s="1"/>
  <c r="F101"/>
  <c r="G101" s="1"/>
  <c r="F102"/>
  <c r="G102" s="1"/>
  <c r="F123"/>
  <c r="G123" s="1"/>
  <c r="F131"/>
  <c r="G131" s="1"/>
  <c r="F146"/>
  <c r="G146" s="1"/>
  <c r="F153"/>
  <c r="G153" s="1"/>
  <c r="F164"/>
  <c r="G164" s="1"/>
  <c r="F156"/>
  <c r="G156" s="1"/>
  <c r="F174"/>
  <c r="G174" s="1"/>
  <c r="F186"/>
  <c r="G186" s="1"/>
  <c r="F198"/>
  <c r="G198" s="1"/>
  <c r="F194"/>
  <c r="G194" s="1"/>
  <c r="F212"/>
  <c r="G212" s="1"/>
  <c r="F204"/>
  <c r="G204" s="1"/>
  <c r="F218"/>
  <c r="G218" s="1"/>
  <c r="F233"/>
  <c r="G233" s="1"/>
  <c r="F243"/>
  <c r="G243" s="1"/>
  <c r="F259"/>
  <c r="G259" s="1"/>
  <c r="F251"/>
  <c r="G251" s="1"/>
  <c r="F266"/>
  <c r="G266" s="1"/>
  <c r="F283"/>
  <c r="G283" s="1"/>
  <c r="F275"/>
  <c r="G275" s="1"/>
  <c r="F313"/>
  <c r="G313" s="1"/>
  <c r="F305"/>
  <c r="G305" s="1"/>
  <c r="F297"/>
  <c r="G297" s="1"/>
  <c r="F329"/>
  <c r="G329" s="1"/>
  <c r="F321"/>
  <c r="G321" s="1"/>
  <c r="F340"/>
  <c r="G340" s="1"/>
  <c r="F336"/>
  <c r="G336" s="1"/>
  <c r="F350"/>
  <c r="G350" s="1"/>
  <c r="F364"/>
  <c r="G364" s="1"/>
  <c r="F367"/>
  <c r="G367" s="1"/>
  <c r="F370"/>
  <c r="G370" s="1"/>
  <c r="F72"/>
  <c r="G72" s="1"/>
  <c r="F24"/>
  <c r="G24" s="1"/>
  <c r="F80"/>
  <c r="G80" s="1"/>
  <c r="F86"/>
  <c r="G86" s="1"/>
  <c r="F96"/>
  <c r="G96" s="1"/>
  <c r="F111"/>
  <c r="G111" s="1"/>
  <c r="F103"/>
  <c r="G103" s="1"/>
  <c r="F120"/>
  <c r="G120" s="1"/>
  <c r="F135"/>
  <c r="G135" s="1"/>
  <c r="F148"/>
  <c r="G148" s="1"/>
  <c r="F161"/>
  <c r="G161" s="1"/>
  <c r="F179"/>
  <c r="G179" s="1"/>
  <c r="F171"/>
  <c r="G171" s="1"/>
  <c r="F183"/>
  <c r="G183" s="1"/>
  <c r="F195"/>
  <c r="G195" s="1"/>
  <c r="F213"/>
  <c r="G213" s="1"/>
  <c r="F205"/>
  <c r="G205" s="1"/>
  <c r="F223"/>
  <c r="G223" s="1"/>
  <c r="F219"/>
  <c r="G219" s="1"/>
  <c r="F234"/>
  <c r="G234" s="1"/>
  <c r="F244"/>
  <c r="G244" s="1"/>
  <c r="F260"/>
  <c r="G260" s="1"/>
  <c r="F252"/>
  <c r="G252" s="1"/>
  <c r="F267"/>
  <c r="G267" s="1"/>
  <c r="F284"/>
  <c r="G284" s="1"/>
  <c r="F276"/>
  <c r="G276" s="1"/>
  <c r="F310"/>
  <c r="G310" s="1"/>
  <c r="F302"/>
  <c r="G302" s="1"/>
  <c r="F330"/>
  <c r="G330" s="1"/>
  <c r="F322"/>
  <c r="G322" s="1"/>
  <c r="F341"/>
  <c r="G341" s="1"/>
  <c r="F333"/>
  <c r="G333" s="1"/>
  <c r="F347"/>
  <c r="G347" s="1"/>
  <c r="F361"/>
  <c r="G361" s="1"/>
  <c r="F375"/>
  <c r="G375" s="1"/>
  <c r="F60"/>
  <c r="G60" s="1"/>
  <c r="F63"/>
  <c r="G63" s="1"/>
  <c r="F70"/>
  <c r="G70" s="1"/>
  <c r="F66"/>
  <c r="G66" s="1"/>
  <c r="F21"/>
  <c r="G21" s="1"/>
  <c r="F22"/>
  <c r="G22" s="1"/>
  <c r="F78"/>
  <c r="G78" s="1"/>
  <c r="F88"/>
  <c r="G88" s="1"/>
  <c r="F84"/>
  <c r="G84" s="1"/>
  <c r="F98"/>
  <c r="G98" s="1"/>
  <c r="F94"/>
  <c r="G94" s="1"/>
  <c r="F113"/>
  <c r="G113" s="1"/>
  <c r="F109"/>
  <c r="G109" s="1"/>
  <c r="F105"/>
  <c r="G105" s="1"/>
  <c r="F126"/>
  <c r="G126" s="1"/>
  <c r="F122"/>
  <c r="G122" s="1"/>
  <c r="F118"/>
  <c r="G118" s="1"/>
  <c r="F137"/>
  <c r="G137" s="1"/>
  <c r="F133"/>
  <c r="G133" s="1"/>
  <c r="F145"/>
  <c r="G145" s="1"/>
  <c r="F141"/>
  <c r="G141" s="1"/>
  <c r="F152"/>
  <c r="G152" s="1"/>
  <c r="F155"/>
  <c r="G155" s="1"/>
  <c r="F163"/>
  <c r="G163" s="1"/>
  <c r="F159"/>
  <c r="G159" s="1"/>
  <c r="F168"/>
  <c r="G168" s="1"/>
  <c r="F177"/>
  <c r="G177" s="1"/>
  <c r="F173"/>
  <c r="G173" s="1"/>
  <c r="F169"/>
  <c r="G169" s="1"/>
  <c r="F185"/>
  <c r="G185" s="1"/>
  <c r="F201"/>
  <c r="G201" s="1"/>
  <c r="F197"/>
  <c r="G197" s="1"/>
  <c r="F193"/>
  <c r="G193" s="1"/>
  <c r="F203"/>
  <c r="G203" s="1"/>
  <c r="F211"/>
  <c r="G211" s="1"/>
  <c r="F207"/>
  <c r="G207" s="1"/>
  <c r="F216"/>
  <c r="G216" s="1"/>
  <c r="F225"/>
  <c r="G225" s="1"/>
  <c r="F221"/>
  <c r="G221" s="1"/>
  <c r="F217"/>
  <c r="G217" s="1"/>
  <c r="F236"/>
  <c r="G236" s="1"/>
  <c r="F232"/>
  <c r="G232" s="1"/>
  <c r="F246"/>
  <c r="G246" s="1"/>
  <c r="F242"/>
  <c r="G242" s="1"/>
  <c r="F262"/>
  <c r="G262" s="1"/>
  <c r="F258"/>
  <c r="G258" s="1"/>
  <c r="F254"/>
  <c r="G254" s="1"/>
  <c r="F250"/>
  <c r="G250" s="1"/>
  <c r="F269"/>
  <c r="G269" s="1"/>
  <c r="F273"/>
  <c r="G273" s="1"/>
  <c r="F286"/>
  <c r="G286" s="1"/>
  <c r="F282"/>
  <c r="G282" s="1"/>
  <c r="F278"/>
  <c r="G278" s="1"/>
  <c r="F274"/>
  <c r="G274" s="1"/>
  <c r="F312"/>
  <c r="G312" s="1"/>
  <c r="F308"/>
  <c r="G308" s="1"/>
  <c r="F304"/>
  <c r="G304" s="1"/>
  <c r="F300"/>
  <c r="G300" s="1"/>
  <c r="F296"/>
  <c r="G296" s="1"/>
  <c r="F292"/>
  <c r="G292" s="1"/>
  <c r="F328"/>
  <c r="G328" s="1"/>
  <c r="F324"/>
  <c r="G324" s="1"/>
  <c r="F320"/>
  <c r="G320" s="1"/>
  <c r="F332"/>
  <c r="G332" s="1"/>
  <c r="F339"/>
  <c r="G339" s="1"/>
  <c r="F335"/>
  <c r="G335" s="1"/>
  <c r="F353"/>
  <c r="G353" s="1"/>
  <c r="F349"/>
  <c r="G349" s="1"/>
  <c r="F345"/>
  <c r="G345" s="1"/>
  <c r="F363"/>
  <c r="G363" s="1"/>
  <c r="F359"/>
  <c r="G359" s="1"/>
  <c r="F377"/>
  <c r="G377" s="1"/>
  <c r="F373"/>
  <c r="G373" s="1"/>
  <c r="F369"/>
  <c r="G369" s="1"/>
  <c r="K27"/>
  <c r="E6"/>
  <c r="H6"/>
  <c r="F71"/>
  <c r="G71" s="1"/>
  <c r="F67"/>
  <c r="G67" s="1"/>
  <c r="F23"/>
  <c r="G23" s="1"/>
  <c r="F79"/>
  <c r="G79" s="1"/>
  <c r="F85"/>
  <c r="G85" s="1"/>
  <c r="F95"/>
  <c r="G95" s="1"/>
  <c r="F110"/>
  <c r="G110" s="1"/>
  <c r="F106"/>
  <c r="G106" s="1"/>
  <c r="F127"/>
  <c r="G127" s="1"/>
  <c r="F119"/>
  <c r="G119" s="1"/>
  <c r="F134"/>
  <c r="G134" s="1"/>
  <c r="F142"/>
  <c r="G142" s="1"/>
  <c r="F149"/>
  <c r="G149" s="1"/>
  <c r="F160"/>
  <c r="G160" s="1"/>
  <c r="F178"/>
  <c r="G178" s="1"/>
  <c r="F170"/>
  <c r="G170" s="1"/>
  <c r="F189"/>
  <c r="G189" s="1"/>
  <c r="F190"/>
  <c r="G190" s="1"/>
  <c r="F208"/>
  <c r="G208" s="1"/>
  <c r="F226"/>
  <c r="G226" s="1"/>
  <c r="F222"/>
  <c r="G222" s="1"/>
  <c r="F237"/>
  <c r="G237" s="1"/>
  <c r="F247"/>
  <c r="G247" s="1"/>
  <c r="F263"/>
  <c r="G263" s="1"/>
  <c r="F255"/>
  <c r="G255" s="1"/>
  <c r="F270"/>
  <c r="G270" s="1"/>
  <c r="F287"/>
  <c r="G287" s="1"/>
  <c r="F279"/>
  <c r="G279" s="1"/>
  <c r="F309"/>
  <c r="G309" s="1"/>
  <c r="F301"/>
  <c r="G301" s="1"/>
  <c r="F293"/>
  <c r="G293" s="1"/>
  <c r="F325"/>
  <c r="G325" s="1"/>
  <c r="F317"/>
  <c r="G317" s="1"/>
  <c r="F344"/>
  <c r="G344" s="1"/>
  <c r="F346"/>
  <c r="G346" s="1"/>
  <c r="F360"/>
  <c r="G360" s="1"/>
  <c r="F374"/>
  <c r="G374" s="1"/>
  <c r="F368"/>
  <c r="G368" s="1"/>
  <c r="F58"/>
  <c r="G58" s="1"/>
  <c r="F68"/>
  <c r="G68" s="1"/>
  <c r="F64"/>
  <c r="G64" s="1"/>
  <c r="F19"/>
  <c r="G19" s="1"/>
  <c r="F82"/>
  <c r="G82" s="1"/>
  <c r="F91"/>
  <c r="G91" s="1"/>
  <c r="F92"/>
  <c r="G92" s="1"/>
  <c r="F107"/>
  <c r="G107" s="1"/>
  <c r="F128"/>
  <c r="G128" s="1"/>
  <c r="F124"/>
  <c r="G124" s="1"/>
  <c r="F116"/>
  <c r="G116" s="1"/>
  <c r="F139"/>
  <c r="G139" s="1"/>
  <c r="F143"/>
  <c r="G143" s="1"/>
  <c r="F150"/>
  <c r="G150" s="1"/>
  <c r="F165"/>
  <c r="G165" s="1"/>
  <c r="F157"/>
  <c r="G157" s="1"/>
  <c r="F175"/>
  <c r="G175" s="1"/>
  <c r="F187"/>
  <c r="G187" s="1"/>
  <c r="F199"/>
  <c r="G199" s="1"/>
  <c r="F191"/>
  <c r="G191" s="1"/>
  <c r="F209"/>
  <c r="G209" s="1"/>
  <c r="F227"/>
  <c r="G227" s="1"/>
  <c r="F238"/>
  <c r="G238" s="1"/>
  <c r="F240"/>
  <c r="G240" s="1"/>
  <c r="F256"/>
  <c r="G256" s="1"/>
  <c r="F271"/>
  <c r="G271" s="1"/>
  <c r="F288"/>
  <c r="G288" s="1"/>
  <c r="F280"/>
  <c r="G280" s="1"/>
  <c r="F314"/>
  <c r="G314" s="1"/>
  <c r="F306"/>
  <c r="G306" s="1"/>
  <c r="F298"/>
  <c r="G298" s="1"/>
  <c r="F294"/>
  <c r="G294" s="1"/>
  <c r="F326"/>
  <c r="G326" s="1"/>
  <c r="F318"/>
  <c r="G318" s="1"/>
  <c r="F337"/>
  <c r="G337" s="1"/>
  <c r="F351"/>
  <c r="G351" s="1"/>
  <c r="F365"/>
  <c r="G365" s="1"/>
  <c r="F357"/>
  <c r="G357" s="1"/>
  <c r="F371"/>
  <c r="G371" s="1"/>
  <c r="F354"/>
  <c r="G354" s="1"/>
  <c r="F59"/>
  <c r="G59" s="1"/>
  <c r="F73"/>
  <c r="G73" s="1"/>
  <c r="F69"/>
  <c r="G69" s="1"/>
  <c r="F65"/>
  <c r="G65" s="1"/>
  <c r="F25"/>
  <c r="G25" s="1"/>
  <c r="F20"/>
  <c r="G20" s="1"/>
  <c r="F76"/>
  <c r="G76" s="1"/>
  <c r="F77"/>
  <c r="G77" s="1"/>
  <c r="F87"/>
  <c r="G87" s="1"/>
  <c r="F83"/>
  <c r="G83" s="1"/>
  <c r="F97"/>
  <c r="G97" s="1"/>
  <c r="F93"/>
  <c r="G93" s="1"/>
  <c r="F112"/>
  <c r="G112" s="1"/>
  <c r="F108"/>
  <c r="G108" s="1"/>
  <c r="F104"/>
  <c r="G104" s="1"/>
  <c r="F129"/>
  <c r="G129" s="1"/>
  <c r="F125"/>
  <c r="G125" s="1"/>
  <c r="F121"/>
  <c r="G121" s="1"/>
  <c r="F117"/>
  <c r="G117" s="1"/>
  <c r="F136"/>
  <c r="G136" s="1"/>
  <c r="F132"/>
  <c r="G132" s="1"/>
  <c r="F144"/>
  <c r="G144" s="1"/>
  <c r="F140"/>
  <c r="G140" s="1"/>
  <c r="F151"/>
  <c r="G151" s="1"/>
  <c r="F166"/>
  <c r="G166" s="1"/>
  <c r="F162"/>
  <c r="G162" s="1"/>
  <c r="F158"/>
  <c r="G158" s="1"/>
  <c r="F176"/>
  <c r="G176" s="1"/>
  <c r="F172"/>
  <c r="G172" s="1"/>
  <c r="F182"/>
  <c r="G182" s="1"/>
  <c r="F184"/>
  <c r="G184" s="1"/>
  <c r="F200"/>
  <c r="G200" s="1"/>
  <c r="F196"/>
  <c r="G196" s="1"/>
  <c r="F192"/>
  <c r="G192" s="1"/>
  <c r="F214"/>
  <c r="G214" s="1"/>
  <c r="F210"/>
  <c r="G210" s="1"/>
  <c r="F206"/>
  <c r="G206" s="1"/>
  <c r="F228"/>
  <c r="G228" s="1"/>
  <c r="F224"/>
  <c r="G224" s="1"/>
  <c r="F220"/>
  <c r="G220" s="1"/>
  <c r="F230"/>
  <c r="G230" s="1"/>
  <c r="F235"/>
  <c r="G235" s="1"/>
  <c r="F231"/>
  <c r="G231" s="1"/>
  <c r="F245"/>
  <c r="G245" s="1"/>
  <c r="F241"/>
  <c r="G241" s="1"/>
  <c r="F261"/>
  <c r="G261" s="1"/>
  <c r="F257"/>
  <c r="G257" s="1"/>
  <c r="F253"/>
  <c r="G253" s="1"/>
  <c r="F265"/>
  <c r="G265" s="1"/>
  <c r="F268"/>
  <c r="G268" s="1"/>
  <c r="F289"/>
  <c r="G289" s="1"/>
  <c r="F285"/>
  <c r="G285" s="1"/>
  <c r="F281"/>
  <c r="G281" s="1"/>
  <c r="F277"/>
  <c r="G277" s="1"/>
  <c r="F291"/>
  <c r="G291" s="1"/>
  <c r="F311"/>
  <c r="G311" s="1"/>
  <c r="F307"/>
  <c r="G307" s="1"/>
  <c r="F303"/>
  <c r="G303" s="1"/>
  <c r="F299"/>
  <c r="G299" s="1"/>
  <c r="F295"/>
  <c r="G295" s="1"/>
  <c r="F316"/>
  <c r="G316" s="1"/>
  <c r="F327"/>
  <c r="G327" s="1"/>
  <c r="F323"/>
  <c r="G323" s="1"/>
  <c r="F319"/>
  <c r="G319" s="1"/>
  <c r="F342"/>
  <c r="G342" s="1"/>
  <c r="F338"/>
  <c r="G338" s="1"/>
  <c r="F334"/>
  <c r="G334" s="1"/>
  <c r="F352"/>
  <c r="G352" s="1"/>
  <c r="F348"/>
  <c r="G348" s="1"/>
  <c r="F356"/>
  <c r="G356" s="1"/>
  <c r="F362"/>
  <c r="G362" s="1"/>
  <c r="F358"/>
  <c r="G358" s="1"/>
  <c r="F376"/>
  <c r="G376" s="1"/>
  <c r="F372"/>
  <c r="G372" s="1"/>
  <c r="F378"/>
  <c r="G378" s="1"/>
  <c r="H27"/>
  <c r="E27"/>
  <c r="K6"/>
  <c r="B18"/>
  <c r="D19" i="7"/>
  <c r="C381"/>
  <c r="D57"/>
  <c r="D29"/>
  <c r="D8"/>
  <c r="Q115" i="8" l="1"/>
  <c r="N115"/>
  <c r="Q249"/>
  <c r="N249"/>
  <c r="Q377"/>
  <c r="N377"/>
  <c r="Q18"/>
  <c r="N18"/>
  <c r="AQ19" i="7"/>
  <c r="AQ381" s="1"/>
  <c r="K18" i="8"/>
  <c r="B23"/>
  <c r="B26"/>
  <c r="B22"/>
  <c r="B21"/>
  <c r="B19"/>
  <c r="K115"/>
  <c r="H115"/>
  <c r="E115"/>
  <c r="B25"/>
  <c r="B24"/>
  <c r="H249"/>
  <c r="E249"/>
  <c r="K249"/>
  <c r="B378"/>
  <c r="H18"/>
  <c r="E18"/>
  <c r="E377"/>
  <c r="K377"/>
  <c r="H377"/>
  <c r="B20"/>
  <c r="B372"/>
  <c r="B334"/>
  <c r="B338"/>
  <c r="B319"/>
  <c r="B316"/>
  <c r="B295"/>
  <c r="B299"/>
  <c r="B307"/>
  <c r="B311"/>
  <c r="B291"/>
  <c r="B253"/>
  <c r="B220"/>
  <c r="B151"/>
  <c r="B77"/>
  <c r="B370"/>
  <c r="B317"/>
  <c r="B309"/>
  <c r="B275"/>
  <c r="B266"/>
  <c r="B251"/>
  <c r="B243"/>
  <c r="B247"/>
  <c r="B218"/>
  <c r="B204"/>
  <c r="B212"/>
  <c r="B186"/>
  <c r="B164"/>
  <c r="B99"/>
  <c r="B85"/>
  <c r="B71"/>
  <c r="B373"/>
  <c r="B359"/>
  <c r="B363"/>
  <c r="B274"/>
  <c r="B282"/>
  <c r="B254"/>
  <c r="B262"/>
  <c r="B242"/>
  <c r="B221"/>
  <c r="B133"/>
  <c r="B57"/>
  <c r="B371"/>
  <c r="B375"/>
  <c r="B357"/>
  <c r="B361"/>
  <c r="B365"/>
  <c r="B347"/>
  <c r="B333"/>
  <c r="B337"/>
  <c r="B318"/>
  <c r="B322"/>
  <c r="B294"/>
  <c r="B298"/>
  <c r="B302"/>
  <c r="B306"/>
  <c r="B314"/>
  <c r="B276"/>
  <c r="B280"/>
  <c r="B284"/>
  <c r="B288"/>
  <c r="B267"/>
  <c r="B271"/>
  <c r="B256"/>
  <c r="B260"/>
  <c r="B244"/>
  <c r="B240"/>
  <c r="B219"/>
  <c r="B227"/>
  <c r="B209"/>
  <c r="B213"/>
  <c r="B199"/>
  <c r="B183"/>
  <c r="B187"/>
  <c r="B175"/>
  <c r="B157"/>
  <c r="B161"/>
  <c r="B165"/>
  <c r="B150"/>
  <c r="B148"/>
  <c r="B143"/>
  <c r="B139"/>
  <c r="B120"/>
  <c r="B124"/>
  <c r="B128"/>
  <c r="B111"/>
  <c r="B92"/>
  <c r="B96"/>
  <c r="B91"/>
  <c r="B86"/>
  <c r="B82"/>
  <c r="B64"/>
  <c r="B68"/>
  <c r="B72"/>
  <c r="B354"/>
  <c r="B374"/>
  <c r="B367"/>
  <c r="B360"/>
  <c r="B364"/>
  <c r="B350"/>
  <c r="B336"/>
  <c r="B340"/>
  <c r="B325"/>
  <c r="B293"/>
  <c r="B301"/>
  <c r="B313"/>
  <c r="B287"/>
  <c r="B270"/>
  <c r="B255"/>
  <c r="B263"/>
  <c r="B233"/>
  <c r="B222"/>
  <c r="B208"/>
  <c r="B190"/>
  <c r="B170"/>
  <c r="B160"/>
  <c r="B149"/>
  <c r="B142"/>
  <c r="B123"/>
  <c r="B102"/>
  <c r="B110"/>
  <c r="B141"/>
  <c r="B137"/>
  <c r="B126"/>
  <c r="B109"/>
  <c r="B88"/>
  <c r="B60"/>
  <c r="B376"/>
  <c r="B358"/>
  <c r="B362"/>
  <c r="B356"/>
  <c r="B348"/>
  <c r="B352"/>
  <c r="B342"/>
  <c r="B323"/>
  <c r="B327"/>
  <c r="B303"/>
  <c r="B277"/>
  <c r="B281"/>
  <c r="B285"/>
  <c r="B289"/>
  <c r="B268"/>
  <c r="B265"/>
  <c r="B257"/>
  <c r="B261"/>
  <c r="B241"/>
  <c r="B245"/>
  <c r="B231"/>
  <c r="B235"/>
  <c r="B230"/>
  <c r="B224"/>
  <c r="B228"/>
  <c r="B206"/>
  <c r="B210"/>
  <c r="B214"/>
  <c r="B192"/>
  <c r="B196"/>
  <c r="B200"/>
  <c r="B184"/>
  <c r="B182"/>
  <c r="B172"/>
  <c r="B176"/>
  <c r="B158"/>
  <c r="B162"/>
  <c r="B166"/>
  <c r="B140"/>
  <c r="B144"/>
  <c r="B132"/>
  <c r="B136"/>
  <c r="B117"/>
  <c r="B121"/>
  <c r="B125"/>
  <c r="B129"/>
  <c r="B104"/>
  <c r="B108"/>
  <c r="B112"/>
  <c r="B93"/>
  <c r="B97"/>
  <c r="B83"/>
  <c r="B87"/>
  <c r="B76"/>
  <c r="B65"/>
  <c r="B69"/>
  <c r="B73"/>
  <c r="B59"/>
  <c r="B344"/>
  <c r="B321"/>
  <c r="B329"/>
  <c r="B297"/>
  <c r="B305"/>
  <c r="B283"/>
  <c r="B259"/>
  <c r="B237"/>
  <c r="B226"/>
  <c r="B194"/>
  <c r="B198"/>
  <c r="B174"/>
  <c r="B156"/>
  <c r="B153"/>
  <c r="B134"/>
  <c r="B119"/>
  <c r="B127"/>
  <c r="B106"/>
  <c r="B101"/>
  <c r="B79"/>
  <c r="B74"/>
  <c r="B61"/>
  <c r="B368"/>
  <c r="B369"/>
  <c r="B345"/>
  <c r="B349"/>
  <c r="B353"/>
  <c r="B335"/>
  <c r="B339"/>
  <c r="B332"/>
  <c r="B320"/>
  <c r="B324"/>
  <c r="B328"/>
  <c r="B292"/>
  <c r="B296"/>
  <c r="B300"/>
  <c r="B304"/>
  <c r="B308"/>
  <c r="B312"/>
  <c r="B278"/>
  <c r="B286"/>
  <c r="B273"/>
  <c r="B269"/>
  <c r="B250"/>
  <c r="B258"/>
  <c r="B246"/>
  <c r="B232"/>
  <c r="B236"/>
  <c r="B217"/>
  <c r="B225"/>
  <c r="B216"/>
  <c r="B207"/>
  <c r="B211"/>
  <c r="B203"/>
  <c r="B193"/>
  <c r="B197"/>
  <c r="B201"/>
  <c r="B185"/>
  <c r="B169"/>
  <c r="B177"/>
  <c r="B168"/>
  <c r="B159"/>
  <c r="B163"/>
  <c r="B155"/>
  <c r="B152"/>
  <c r="B145"/>
  <c r="B118"/>
  <c r="B105"/>
  <c r="B113"/>
  <c r="B84"/>
  <c r="B78"/>
  <c r="B66"/>
  <c r="B70"/>
  <c r="B63"/>
  <c r="B351"/>
  <c r="B341"/>
  <c r="B326"/>
  <c r="B330"/>
  <c r="B310"/>
  <c r="B252"/>
  <c r="B234"/>
  <c r="B238"/>
  <c r="B223"/>
  <c r="B205"/>
  <c r="B191"/>
  <c r="B195"/>
  <c r="B171"/>
  <c r="B179"/>
  <c r="B135"/>
  <c r="B116"/>
  <c r="B103"/>
  <c r="B107"/>
  <c r="B80"/>
  <c r="B58"/>
  <c r="B346"/>
  <c r="B279"/>
  <c r="B189"/>
  <c r="B178"/>
  <c r="B146"/>
  <c r="B131"/>
  <c r="B95"/>
  <c r="B89"/>
  <c r="B67"/>
  <c r="B173"/>
  <c r="B122"/>
  <c r="B94"/>
  <c r="B98"/>
  <c r="D381" i="7"/>
  <c r="V19"/>
  <c r="V29"/>
  <c r="V8"/>
  <c r="U19"/>
  <c r="U8"/>
  <c r="U29"/>
  <c r="U57"/>
  <c r="V57"/>
  <c r="Q131" i="8" l="1"/>
  <c r="N131"/>
  <c r="Q107"/>
  <c r="N107"/>
  <c r="Q205"/>
  <c r="N205"/>
  <c r="Q341"/>
  <c r="N341"/>
  <c r="N105"/>
  <c r="Q105"/>
  <c r="Q177"/>
  <c r="N177"/>
  <c r="N207"/>
  <c r="Q207"/>
  <c r="N250"/>
  <c r="Q250"/>
  <c r="Q300"/>
  <c r="N300"/>
  <c r="N335"/>
  <c r="Q335"/>
  <c r="Q79"/>
  <c r="N79"/>
  <c r="N174"/>
  <c r="Q174"/>
  <c r="N297"/>
  <c r="Q297"/>
  <c r="Q76"/>
  <c r="N76"/>
  <c r="N129"/>
  <c r="Q129"/>
  <c r="N166"/>
  <c r="Q166"/>
  <c r="Q196"/>
  <c r="N196"/>
  <c r="Q235"/>
  <c r="N235"/>
  <c r="N289"/>
  <c r="Q289"/>
  <c r="N352"/>
  <c r="Q352"/>
  <c r="Q358"/>
  <c r="N358"/>
  <c r="Q110"/>
  <c r="N110"/>
  <c r="Q208"/>
  <c r="N208"/>
  <c r="N301"/>
  <c r="Q301"/>
  <c r="Q367"/>
  <c r="N367"/>
  <c r="N91"/>
  <c r="Q91"/>
  <c r="N143"/>
  <c r="Q143"/>
  <c r="N161"/>
  <c r="Q161"/>
  <c r="N227"/>
  <c r="Q227"/>
  <c r="N288"/>
  <c r="Q288"/>
  <c r="Q294"/>
  <c r="N294"/>
  <c r="N357"/>
  <c r="Q357"/>
  <c r="N254"/>
  <c r="Q254"/>
  <c r="Q204"/>
  <c r="N204"/>
  <c r="Q220"/>
  <c r="N220"/>
  <c r="N95"/>
  <c r="Q95"/>
  <c r="Q80"/>
  <c r="N80"/>
  <c r="Q191"/>
  <c r="N191"/>
  <c r="Q234"/>
  <c r="N234"/>
  <c r="Q70"/>
  <c r="N70"/>
  <c r="Q113"/>
  <c r="N113"/>
  <c r="N152"/>
  <c r="Q152"/>
  <c r="N201"/>
  <c r="Q201"/>
  <c r="Q211"/>
  <c r="N211"/>
  <c r="N258"/>
  <c r="Q258"/>
  <c r="Q304"/>
  <c r="N304"/>
  <c r="N339"/>
  <c r="Q339"/>
  <c r="N345"/>
  <c r="Q345"/>
  <c r="Q127"/>
  <c r="N127"/>
  <c r="Q156"/>
  <c r="N156"/>
  <c r="N305"/>
  <c r="Q305"/>
  <c r="N65"/>
  <c r="Q65"/>
  <c r="N104"/>
  <c r="Q104"/>
  <c r="Q140"/>
  <c r="N140"/>
  <c r="Q230"/>
  <c r="N230"/>
  <c r="Q98"/>
  <c r="N98"/>
  <c r="Q67"/>
  <c r="N67"/>
  <c r="Q146"/>
  <c r="N146"/>
  <c r="Q346"/>
  <c r="N346"/>
  <c r="Q103"/>
  <c r="N103"/>
  <c r="N171"/>
  <c r="Q171"/>
  <c r="N223"/>
  <c r="Q223"/>
  <c r="Q310"/>
  <c r="N310"/>
  <c r="Q351"/>
  <c r="N351"/>
  <c r="N78"/>
  <c r="Q78"/>
  <c r="N118"/>
  <c r="Q118"/>
  <c r="Q163"/>
  <c r="N163"/>
  <c r="Q169"/>
  <c r="N169"/>
  <c r="N193"/>
  <c r="Q193"/>
  <c r="N216"/>
  <c r="Q216"/>
  <c r="N232"/>
  <c r="Q232"/>
  <c r="Q269"/>
  <c r="N269"/>
  <c r="Q312"/>
  <c r="N312"/>
  <c r="Q296"/>
  <c r="N296"/>
  <c r="Q320"/>
  <c r="N320"/>
  <c r="N353"/>
  <c r="Q353"/>
  <c r="Q368"/>
  <c r="N368"/>
  <c r="N101"/>
  <c r="Q101"/>
  <c r="N134"/>
  <c r="Q134"/>
  <c r="N198"/>
  <c r="Q198"/>
  <c r="Q259"/>
  <c r="N259"/>
  <c r="Q329"/>
  <c r="N329"/>
  <c r="N73"/>
  <c r="Q73"/>
  <c r="N87"/>
  <c r="Q87"/>
  <c r="N112"/>
  <c r="Q112"/>
  <c r="N125"/>
  <c r="Q125"/>
  <c r="Q132"/>
  <c r="N132"/>
  <c r="Q162"/>
  <c r="N162"/>
  <c r="Q182"/>
  <c r="N182"/>
  <c r="Q192"/>
  <c r="N192"/>
  <c r="N228"/>
  <c r="Q228"/>
  <c r="Q231"/>
  <c r="N231"/>
  <c r="Q257"/>
  <c r="N257"/>
  <c r="Q285"/>
  <c r="N285"/>
  <c r="Q327"/>
  <c r="N327"/>
  <c r="N348"/>
  <c r="Q348"/>
  <c r="Q376"/>
  <c r="N376"/>
  <c r="N126"/>
  <c r="Q126"/>
  <c r="Q102"/>
  <c r="N102"/>
  <c r="Q160"/>
  <c r="N160"/>
  <c r="Q222"/>
  <c r="N222"/>
  <c r="Q270"/>
  <c r="N270"/>
  <c r="N293"/>
  <c r="Q293"/>
  <c r="Q350"/>
  <c r="N350"/>
  <c r="N374"/>
  <c r="Q374"/>
  <c r="N64"/>
  <c r="Q64"/>
  <c r="N96"/>
  <c r="Q96"/>
  <c r="Q124"/>
  <c r="N124"/>
  <c r="N148"/>
  <c r="Q148"/>
  <c r="N157"/>
  <c r="Q157"/>
  <c r="Q199"/>
  <c r="N199"/>
  <c r="N219"/>
  <c r="Q219"/>
  <c r="Q256"/>
  <c r="N256"/>
  <c r="N284"/>
  <c r="Q284"/>
  <c r="N306"/>
  <c r="Q306"/>
  <c r="N322"/>
  <c r="Q322"/>
  <c r="Q347"/>
  <c r="N347"/>
  <c r="Q375"/>
  <c r="N375"/>
  <c r="Q221"/>
  <c r="N221"/>
  <c r="Q282"/>
  <c r="N282"/>
  <c r="Q373"/>
  <c r="N373"/>
  <c r="Q164"/>
  <c r="N164"/>
  <c r="Q218"/>
  <c r="N218"/>
  <c r="Q266"/>
  <c r="N266"/>
  <c r="N370"/>
  <c r="Q370"/>
  <c r="Q253"/>
  <c r="N253"/>
  <c r="Q299"/>
  <c r="N299"/>
  <c r="Q338"/>
  <c r="N338"/>
  <c r="Q173"/>
  <c r="N173"/>
  <c r="Q279"/>
  <c r="N279"/>
  <c r="N179"/>
  <c r="Q179"/>
  <c r="Q252"/>
  <c r="N252"/>
  <c r="Q66"/>
  <c r="N66"/>
  <c r="Q155"/>
  <c r="N155"/>
  <c r="N197"/>
  <c r="Q197"/>
  <c r="N236"/>
  <c r="Q236"/>
  <c r="Q278"/>
  <c r="N278"/>
  <c r="Q324"/>
  <c r="N324"/>
  <c r="Q369"/>
  <c r="N369"/>
  <c r="Q119"/>
  <c r="N119"/>
  <c r="N237"/>
  <c r="Q237"/>
  <c r="N59"/>
  <c r="Q59"/>
  <c r="Q93"/>
  <c r="N93"/>
  <c r="Q136"/>
  <c r="N136"/>
  <c r="Q172"/>
  <c r="N172"/>
  <c r="N206"/>
  <c r="Q206"/>
  <c r="Q261"/>
  <c r="N261"/>
  <c r="Q303"/>
  <c r="N303"/>
  <c r="N109"/>
  <c r="Q109"/>
  <c r="N149"/>
  <c r="Q149"/>
  <c r="N255"/>
  <c r="Q255"/>
  <c r="N336"/>
  <c r="Q336"/>
  <c r="N68"/>
  <c r="Q68"/>
  <c r="Q128"/>
  <c r="N128"/>
  <c r="Q183"/>
  <c r="N183"/>
  <c r="Q260"/>
  <c r="N260"/>
  <c r="N314"/>
  <c r="Q314"/>
  <c r="Q333"/>
  <c r="N333"/>
  <c r="Q133"/>
  <c r="N133"/>
  <c r="Q359"/>
  <c r="N359"/>
  <c r="N99"/>
  <c r="Q99"/>
  <c r="Q251"/>
  <c r="N251"/>
  <c r="Q317"/>
  <c r="N317"/>
  <c r="Q307"/>
  <c r="N307"/>
  <c r="Q319"/>
  <c r="N319"/>
  <c r="Q122"/>
  <c r="N122"/>
  <c r="N189"/>
  <c r="Q189"/>
  <c r="N135"/>
  <c r="Q135"/>
  <c r="N326"/>
  <c r="Q326"/>
  <c r="Q168"/>
  <c r="N168"/>
  <c r="Q217"/>
  <c r="N217"/>
  <c r="Q286"/>
  <c r="N286"/>
  <c r="Q328"/>
  <c r="N328"/>
  <c r="Q74"/>
  <c r="N74"/>
  <c r="Q226"/>
  <c r="N226"/>
  <c r="N344"/>
  <c r="Q344"/>
  <c r="Q97"/>
  <c r="N97"/>
  <c r="N117"/>
  <c r="Q117"/>
  <c r="Q176"/>
  <c r="N176"/>
  <c r="Q200"/>
  <c r="N200"/>
  <c r="N210"/>
  <c r="Q210"/>
  <c r="N241"/>
  <c r="Q241"/>
  <c r="Q268"/>
  <c r="N268"/>
  <c r="Q277"/>
  <c r="N277"/>
  <c r="Q342"/>
  <c r="N342"/>
  <c r="Q362"/>
  <c r="N362"/>
  <c r="Q88"/>
  <c r="N88"/>
  <c r="Q141"/>
  <c r="N141"/>
  <c r="Q142"/>
  <c r="N142"/>
  <c r="N190"/>
  <c r="Q190"/>
  <c r="N263"/>
  <c r="Q263"/>
  <c r="N313"/>
  <c r="Q313"/>
  <c r="Q340"/>
  <c r="N340"/>
  <c r="Q360"/>
  <c r="N360"/>
  <c r="N72"/>
  <c r="Q72"/>
  <c r="N86"/>
  <c r="Q86"/>
  <c r="Q111"/>
  <c r="N111"/>
  <c r="N139"/>
  <c r="Q139"/>
  <c r="N165"/>
  <c r="Q165"/>
  <c r="Q187"/>
  <c r="N187"/>
  <c r="Q209"/>
  <c r="N209"/>
  <c r="Q244"/>
  <c r="N244"/>
  <c r="N267"/>
  <c r="Q267"/>
  <c r="N276"/>
  <c r="Q276"/>
  <c r="N298"/>
  <c r="Q298"/>
  <c r="Q337"/>
  <c r="N337"/>
  <c r="N361"/>
  <c r="Q361"/>
  <c r="Q57"/>
  <c r="N57"/>
  <c r="N262"/>
  <c r="Q262"/>
  <c r="Q363"/>
  <c r="N363"/>
  <c r="Q85"/>
  <c r="N85"/>
  <c r="Q212"/>
  <c r="N212"/>
  <c r="Q243"/>
  <c r="N243"/>
  <c r="N309"/>
  <c r="Q309"/>
  <c r="Q151"/>
  <c r="N151"/>
  <c r="Q311"/>
  <c r="N311"/>
  <c r="Q316"/>
  <c r="N316"/>
  <c r="Q372"/>
  <c r="N372"/>
  <c r="Q94"/>
  <c r="N94"/>
  <c r="Q89"/>
  <c r="N89"/>
  <c r="N178"/>
  <c r="Q178"/>
  <c r="Q58"/>
  <c r="N58"/>
  <c r="Q116"/>
  <c r="N116"/>
  <c r="Q195"/>
  <c r="N195"/>
  <c r="Q238"/>
  <c r="N238"/>
  <c r="N330"/>
  <c r="Q330"/>
  <c r="Q63"/>
  <c r="N63"/>
  <c r="Q84"/>
  <c r="N84"/>
  <c r="Q145"/>
  <c r="N145"/>
  <c r="Q159"/>
  <c r="N159"/>
  <c r="Q185"/>
  <c r="N185"/>
  <c r="Q203"/>
  <c r="N203"/>
  <c r="Q225"/>
  <c r="N225"/>
  <c r="N246"/>
  <c r="Q246"/>
  <c r="N273"/>
  <c r="Q273"/>
  <c r="Q308"/>
  <c r="N308"/>
  <c r="Q292"/>
  <c r="N292"/>
  <c r="Q332"/>
  <c r="N332"/>
  <c r="Q349"/>
  <c r="N349"/>
  <c r="Q61"/>
  <c r="N61"/>
  <c r="Q106"/>
  <c r="N106"/>
  <c r="Q153"/>
  <c r="N153"/>
  <c r="Q194"/>
  <c r="N194"/>
  <c r="Q283"/>
  <c r="N283"/>
  <c r="Q321"/>
  <c r="N321"/>
  <c r="N69"/>
  <c r="Q69"/>
  <c r="N83"/>
  <c r="Q83"/>
  <c r="N108"/>
  <c r="Q108"/>
  <c r="N121"/>
  <c r="Q121"/>
  <c r="N144"/>
  <c r="Q144"/>
  <c r="N158"/>
  <c r="Q158"/>
  <c r="N184"/>
  <c r="Q184"/>
  <c r="N214"/>
  <c r="Q214"/>
  <c r="N224"/>
  <c r="Q224"/>
  <c r="N245"/>
  <c r="Q245"/>
  <c r="Q265"/>
  <c r="N265"/>
  <c r="N281"/>
  <c r="Q281"/>
  <c r="N323"/>
  <c r="Q323"/>
  <c r="Q356"/>
  <c r="N356"/>
  <c r="N60"/>
  <c r="Q60"/>
  <c r="Q137"/>
  <c r="N137"/>
  <c r="Q123"/>
  <c r="N123"/>
  <c r="N170"/>
  <c r="Q170"/>
  <c r="Q233"/>
  <c r="N233"/>
  <c r="Q287"/>
  <c r="N287"/>
  <c r="Q325"/>
  <c r="N325"/>
  <c r="Q364"/>
  <c r="N364"/>
  <c r="Q354"/>
  <c r="N354"/>
  <c r="N82"/>
  <c r="Q82"/>
  <c r="N92"/>
  <c r="Q92"/>
  <c r="Q120"/>
  <c r="N120"/>
  <c r="Q150"/>
  <c r="N150"/>
  <c r="Q175"/>
  <c r="N175"/>
  <c r="Q213"/>
  <c r="N213"/>
  <c r="Q240"/>
  <c r="N240"/>
  <c r="N271"/>
  <c r="Q271"/>
  <c r="N280"/>
  <c r="Q280"/>
  <c r="Q302"/>
  <c r="N302"/>
  <c r="N318"/>
  <c r="Q318"/>
  <c r="N365"/>
  <c r="Q365"/>
  <c r="N371"/>
  <c r="Q371"/>
  <c r="Q242"/>
  <c r="N242"/>
  <c r="Q274"/>
  <c r="N274"/>
  <c r="Q71"/>
  <c r="N71"/>
  <c r="Q186"/>
  <c r="N186"/>
  <c r="Q247"/>
  <c r="N247"/>
  <c r="Q275"/>
  <c r="N275"/>
  <c r="N77"/>
  <c r="Q77"/>
  <c r="Q291"/>
  <c r="N291"/>
  <c r="Q295"/>
  <c r="N295"/>
  <c r="Q334"/>
  <c r="N334"/>
  <c r="N378"/>
  <c r="Q378"/>
  <c r="K25"/>
  <c r="Q25"/>
  <c r="N25"/>
  <c r="N19"/>
  <c r="Q19"/>
  <c r="N23"/>
  <c r="Q23"/>
  <c r="N24"/>
  <c r="Q24"/>
  <c r="Q26"/>
  <c r="N26"/>
  <c r="K22"/>
  <c r="Q22"/>
  <c r="N22"/>
  <c r="N20"/>
  <c r="Q20"/>
  <c r="Q21"/>
  <c r="N21"/>
  <c r="K24"/>
  <c r="K21"/>
  <c r="K19"/>
  <c r="K26"/>
  <c r="K20"/>
  <c r="K23"/>
  <c r="B55"/>
  <c r="B17"/>
  <c r="E22"/>
  <c r="E95"/>
  <c r="E191"/>
  <c r="E326"/>
  <c r="E113"/>
  <c r="E345"/>
  <c r="E127"/>
  <c r="K226"/>
  <c r="E117"/>
  <c r="E224"/>
  <c r="K323"/>
  <c r="E222"/>
  <c r="E374"/>
  <c r="E96"/>
  <c r="E20"/>
  <c r="E89"/>
  <c r="E195"/>
  <c r="E159"/>
  <c r="E203"/>
  <c r="E246"/>
  <c r="E61"/>
  <c r="E153"/>
  <c r="E69"/>
  <c r="E108"/>
  <c r="E144"/>
  <c r="E182"/>
  <c r="E228"/>
  <c r="E257"/>
  <c r="E327"/>
  <c r="K208"/>
  <c r="K260"/>
  <c r="E251"/>
  <c r="E346"/>
  <c r="E171"/>
  <c r="E78"/>
  <c r="E169"/>
  <c r="K216"/>
  <c r="E296"/>
  <c r="E353"/>
  <c r="E368"/>
  <c r="E134"/>
  <c r="E198"/>
  <c r="E259"/>
  <c r="E329"/>
  <c r="E73"/>
  <c r="E87"/>
  <c r="E112"/>
  <c r="E132"/>
  <c r="E162"/>
  <c r="E172"/>
  <c r="E235"/>
  <c r="E261"/>
  <c r="E289"/>
  <c r="K352"/>
  <c r="E109"/>
  <c r="E141"/>
  <c r="E263"/>
  <c r="E340"/>
  <c r="E86"/>
  <c r="E111"/>
  <c r="E139"/>
  <c r="E165"/>
  <c r="E187"/>
  <c r="E244"/>
  <c r="E267"/>
  <c r="E298"/>
  <c r="E262"/>
  <c r="E363"/>
  <c r="E243"/>
  <c r="E309"/>
  <c r="K316"/>
  <c r="E372"/>
  <c r="E80"/>
  <c r="E70"/>
  <c r="E152"/>
  <c r="E211"/>
  <c r="E258"/>
  <c r="E286"/>
  <c r="E328"/>
  <c r="E65"/>
  <c r="E140"/>
  <c r="E214"/>
  <c r="E281"/>
  <c r="E356"/>
  <c r="E160"/>
  <c r="E350"/>
  <c r="E124"/>
  <c r="E26"/>
  <c r="E94"/>
  <c r="E116"/>
  <c r="E63"/>
  <c r="E145"/>
  <c r="E185"/>
  <c r="E273"/>
  <c r="E349"/>
  <c r="E106"/>
  <c r="E194"/>
  <c r="E321"/>
  <c r="E83"/>
  <c r="E121"/>
  <c r="E158"/>
  <c r="E192"/>
  <c r="K231"/>
  <c r="E285"/>
  <c r="E348"/>
  <c r="E376"/>
  <c r="E110"/>
  <c r="E288"/>
  <c r="E294"/>
  <c r="E333"/>
  <c r="E133"/>
  <c r="E204"/>
  <c r="K252"/>
  <c r="E278"/>
  <c r="E300"/>
  <c r="E324"/>
  <c r="E335"/>
  <c r="E79"/>
  <c r="E174"/>
  <c r="E237"/>
  <c r="E297"/>
  <c r="E59"/>
  <c r="E93"/>
  <c r="E136"/>
  <c r="E176"/>
  <c r="E210"/>
  <c r="E241"/>
  <c r="E268"/>
  <c r="K277"/>
  <c r="E362"/>
  <c r="E287"/>
  <c r="E325"/>
  <c r="E354"/>
  <c r="E82"/>
  <c r="E271"/>
  <c r="E318"/>
  <c r="K242"/>
  <c r="K274"/>
  <c r="E71"/>
  <c r="E275"/>
  <c r="K291"/>
  <c r="K295"/>
  <c r="K173"/>
  <c r="H173"/>
  <c r="K131"/>
  <c r="H131"/>
  <c r="K279"/>
  <c r="H279"/>
  <c r="K107"/>
  <c r="H107"/>
  <c r="E179"/>
  <c r="H179"/>
  <c r="K238"/>
  <c r="H238"/>
  <c r="K330"/>
  <c r="H330"/>
  <c r="K341"/>
  <c r="H341"/>
  <c r="H66"/>
  <c r="E66"/>
  <c r="K105"/>
  <c r="H105"/>
  <c r="H155"/>
  <c r="K155"/>
  <c r="H177"/>
  <c r="K177"/>
  <c r="K197"/>
  <c r="H197"/>
  <c r="K207"/>
  <c r="H207"/>
  <c r="H236"/>
  <c r="K236"/>
  <c r="K250"/>
  <c r="H250"/>
  <c r="H308"/>
  <c r="K308"/>
  <c r="K292"/>
  <c r="H292"/>
  <c r="H88"/>
  <c r="K88"/>
  <c r="K137"/>
  <c r="H137"/>
  <c r="K123"/>
  <c r="H123"/>
  <c r="K170"/>
  <c r="H170"/>
  <c r="K233"/>
  <c r="H233"/>
  <c r="K255"/>
  <c r="H255"/>
  <c r="E301"/>
  <c r="H301"/>
  <c r="K336"/>
  <c r="H336"/>
  <c r="K367"/>
  <c r="H367"/>
  <c r="K68"/>
  <c r="H68"/>
  <c r="K92"/>
  <c r="H92"/>
  <c r="K120"/>
  <c r="H120"/>
  <c r="K150"/>
  <c r="H150"/>
  <c r="K175"/>
  <c r="H175"/>
  <c r="H213"/>
  <c r="K213"/>
  <c r="E213"/>
  <c r="E240"/>
  <c r="H240"/>
  <c r="K256"/>
  <c r="H256"/>
  <c r="K284"/>
  <c r="H284"/>
  <c r="K306"/>
  <c r="H306"/>
  <c r="K322"/>
  <c r="H322"/>
  <c r="H347"/>
  <c r="K347"/>
  <c r="K375"/>
  <c r="H375"/>
  <c r="E221"/>
  <c r="H221"/>
  <c r="K282"/>
  <c r="H282"/>
  <c r="K373"/>
  <c r="H373"/>
  <c r="K164"/>
  <c r="H164"/>
  <c r="K218"/>
  <c r="H218"/>
  <c r="E266"/>
  <c r="H266"/>
  <c r="K370"/>
  <c r="H370"/>
  <c r="K253"/>
  <c r="H253"/>
  <c r="K299"/>
  <c r="H299"/>
  <c r="H338"/>
  <c r="E338"/>
  <c r="K101"/>
  <c r="H101"/>
  <c r="K134"/>
  <c r="H134"/>
  <c r="K198"/>
  <c r="H198"/>
  <c r="K305"/>
  <c r="H305"/>
  <c r="K344"/>
  <c r="H344"/>
  <c r="K65"/>
  <c r="H65"/>
  <c r="K97"/>
  <c r="H97"/>
  <c r="K125"/>
  <c r="E125"/>
  <c r="H125"/>
  <c r="K140"/>
  <c r="H140"/>
  <c r="K172"/>
  <c r="H172"/>
  <c r="K196"/>
  <c r="E196"/>
  <c r="H196"/>
  <c r="K206"/>
  <c r="H206"/>
  <c r="K245"/>
  <c r="H245"/>
  <c r="K265"/>
  <c r="H265"/>
  <c r="K303"/>
  <c r="H303"/>
  <c r="H25"/>
  <c r="H24"/>
  <c r="H23"/>
  <c r="H21"/>
  <c r="K98"/>
  <c r="H98"/>
  <c r="K122"/>
  <c r="H122"/>
  <c r="K67"/>
  <c r="H67"/>
  <c r="K95"/>
  <c r="H95"/>
  <c r="H146"/>
  <c r="K146"/>
  <c r="K189"/>
  <c r="H189"/>
  <c r="K346"/>
  <c r="H346"/>
  <c r="K80"/>
  <c r="H80"/>
  <c r="K103"/>
  <c r="H103"/>
  <c r="K135"/>
  <c r="H135"/>
  <c r="K171"/>
  <c r="H171"/>
  <c r="K191"/>
  <c r="H191"/>
  <c r="H223"/>
  <c r="K223"/>
  <c r="K234"/>
  <c r="H234"/>
  <c r="K310"/>
  <c r="H310"/>
  <c r="K326"/>
  <c r="H326"/>
  <c r="K351"/>
  <c r="E351"/>
  <c r="H351"/>
  <c r="H70"/>
  <c r="K70"/>
  <c r="H78"/>
  <c r="K78"/>
  <c r="K113"/>
  <c r="H113"/>
  <c r="K118"/>
  <c r="H118"/>
  <c r="K152"/>
  <c r="H152"/>
  <c r="H163"/>
  <c r="K163"/>
  <c r="E168"/>
  <c r="H168"/>
  <c r="K169"/>
  <c r="H169"/>
  <c r="H201"/>
  <c r="K201"/>
  <c r="K193"/>
  <c r="H193"/>
  <c r="K211"/>
  <c r="H211"/>
  <c r="E216"/>
  <c r="H216"/>
  <c r="H217"/>
  <c r="K217"/>
  <c r="H232"/>
  <c r="K232"/>
  <c r="K258"/>
  <c r="H258"/>
  <c r="K269"/>
  <c r="H269"/>
  <c r="K286"/>
  <c r="H286"/>
  <c r="K312"/>
  <c r="H312"/>
  <c r="K304"/>
  <c r="H304"/>
  <c r="K296"/>
  <c r="H296"/>
  <c r="K328"/>
  <c r="H328"/>
  <c r="K320"/>
  <c r="H320"/>
  <c r="K339"/>
  <c r="H339"/>
  <c r="K353"/>
  <c r="H353"/>
  <c r="K345"/>
  <c r="H345"/>
  <c r="K60"/>
  <c r="H60"/>
  <c r="K109"/>
  <c r="H109"/>
  <c r="K126"/>
  <c r="H126"/>
  <c r="H141"/>
  <c r="K141"/>
  <c r="K102"/>
  <c r="H102"/>
  <c r="K142"/>
  <c r="H142"/>
  <c r="K160"/>
  <c r="H160"/>
  <c r="H190"/>
  <c r="K190"/>
  <c r="K222"/>
  <c r="H222"/>
  <c r="K263"/>
  <c r="H263"/>
  <c r="K270"/>
  <c r="H270"/>
  <c r="K313"/>
  <c r="H313"/>
  <c r="K293"/>
  <c r="H293"/>
  <c r="K340"/>
  <c r="H340"/>
  <c r="K350"/>
  <c r="H350"/>
  <c r="E360"/>
  <c r="H360"/>
  <c r="K374"/>
  <c r="H374"/>
  <c r="K72"/>
  <c r="H72"/>
  <c r="K64"/>
  <c r="H64"/>
  <c r="K86"/>
  <c r="H86"/>
  <c r="K96"/>
  <c r="H96"/>
  <c r="K111"/>
  <c r="H111"/>
  <c r="H124"/>
  <c r="K124"/>
  <c r="K139"/>
  <c r="H139"/>
  <c r="K148"/>
  <c r="H148"/>
  <c r="K165"/>
  <c r="H165"/>
  <c r="K157"/>
  <c r="H157"/>
  <c r="K187"/>
  <c r="H187"/>
  <c r="K199"/>
  <c r="H199"/>
  <c r="K209"/>
  <c r="H209"/>
  <c r="K219"/>
  <c r="H219"/>
  <c r="K244"/>
  <c r="H244"/>
  <c r="E260"/>
  <c r="H260"/>
  <c r="K271"/>
  <c r="H271"/>
  <c r="K288"/>
  <c r="H288"/>
  <c r="K280"/>
  <c r="H280"/>
  <c r="K314"/>
  <c r="H314"/>
  <c r="K302"/>
  <c r="H302"/>
  <c r="K294"/>
  <c r="H294"/>
  <c r="K318"/>
  <c r="H318"/>
  <c r="K333"/>
  <c r="H333"/>
  <c r="K365"/>
  <c r="H365"/>
  <c r="K357"/>
  <c r="H357"/>
  <c r="K371"/>
  <c r="H371"/>
  <c r="K133"/>
  <c r="H133"/>
  <c r="E242"/>
  <c r="H242"/>
  <c r="K254"/>
  <c r="H254"/>
  <c r="E274"/>
  <c r="H274"/>
  <c r="K359"/>
  <c r="H359"/>
  <c r="K71"/>
  <c r="H71"/>
  <c r="K99"/>
  <c r="H99"/>
  <c r="K186"/>
  <c r="H186"/>
  <c r="K204"/>
  <c r="H204"/>
  <c r="K247"/>
  <c r="H247"/>
  <c r="K251"/>
  <c r="H251"/>
  <c r="K275"/>
  <c r="H275"/>
  <c r="E317"/>
  <c r="H317"/>
  <c r="E77"/>
  <c r="H77"/>
  <c r="K220"/>
  <c r="H220"/>
  <c r="E291"/>
  <c r="H291"/>
  <c r="E307"/>
  <c r="H307"/>
  <c r="E295"/>
  <c r="H295"/>
  <c r="E319"/>
  <c r="H319"/>
  <c r="K334"/>
  <c r="E334"/>
  <c r="E92"/>
  <c r="E123"/>
  <c r="E336"/>
  <c r="E341"/>
  <c r="K66"/>
  <c r="E105"/>
  <c r="E21"/>
  <c r="E238"/>
  <c r="E206"/>
  <c r="E101"/>
  <c r="K179"/>
  <c r="E322"/>
  <c r="E173"/>
  <c r="E207"/>
  <c r="E282"/>
  <c r="E292"/>
  <c r="K301"/>
  <c r="E256"/>
  <c r="E97"/>
  <c r="E245"/>
  <c r="E131"/>
  <c r="K266"/>
  <c r="E330"/>
  <c r="E177"/>
  <c r="E23"/>
  <c r="E24"/>
  <c r="E189"/>
  <c r="E255"/>
  <c r="K317"/>
  <c r="E64"/>
  <c r="E209"/>
  <c r="E306"/>
  <c r="E299"/>
  <c r="E164"/>
  <c r="E218"/>
  <c r="E370"/>
  <c r="E148"/>
  <c r="E234"/>
  <c r="E302"/>
  <c r="E60"/>
  <c r="E137"/>
  <c r="K168"/>
  <c r="E232"/>
  <c r="E142"/>
  <c r="E279"/>
  <c r="K360"/>
  <c r="E107"/>
  <c r="E157"/>
  <c r="K240"/>
  <c r="E371"/>
  <c r="E303"/>
  <c r="K338"/>
  <c r="E102"/>
  <c r="E186"/>
  <c r="E72"/>
  <c r="E135"/>
  <c r="E219"/>
  <c r="E310"/>
  <c r="E375"/>
  <c r="E98"/>
  <c r="E118"/>
  <c r="E193"/>
  <c r="E236"/>
  <c r="E269"/>
  <c r="E304"/>
  <c r="E339"/>
  <c r="E373"/>
  <c r="E25"/>
  <c r="K94"/>
  <c r="H94"/>
  <c r="K89"/>
  <c r="H89"/>
  <c r="K178"/>
  <c r="E178"/>
  <c r="H178"/>
  <c r="K58"/>
  <c r="H58"/>
  <c r="H116"/>
  <c r="K116"/>
  <c r="K195"/>
  <c r="H195"/>
  <c r="K205"/>
  <c r="H205"/>
  <c r="H252"/>
  <c r="E252"/>
  <c r="K63"/>
  <c r="H63"/>
  <c r="K84"/>
  <c r="H84"/>
  <c r="K145"/>
  <c r="H145"/>
  <c r="K159"/>
  <c r="H159"/>
  <c r="K185"/>
  <c r="H185"/>
  <c r="K203"/>
  <c r="H203"/>
  <c r="K225"/>
  <c r="H225"/>
  <c r="K246"/>
  <c r="H246"/>
  <c r="K273"/>
  <c r="H273"/>
  <c r="K278"/>
  <c r="H278"/>
  <c r="K300"/>
  <c r="H300"/>
  <c r="K324"/>
  <c r="H324"/>
  <c r="K332"/>
  <c r="H332"/>
  <c r="K335"/>
  <c r="H335"/>
  <c r="K349"/>
  <c r="H349"/>
  <c r="K376"/>
  <c r="H376"/>
  <c r="K110"/>
  <c r="H110"/>
  <c r="K149"/>
  <c r="H149"/>
  <c r="E208"/>
  <c r="H208"/>
  <c r="K287"/>
  <c r="H287"/>
  <c r="K325"/>
  <c r="H325"/>
  <c r="H364"/>
  <c r="K364"/>
  <c r="K354"/>
  <c r="H354"/>
  <c r="K82"/>
  <c r="H82"/>
  <c r="K91"/>
  <c r="H91"/>
  <c r="E128"/>
  <c r="H128"/>
  <c r="K143"/>
  <c r="E143"/>
  <c r="H143"/>
  <c r="K161"/>
  <c r="E161"/>
  <c r="H161"/>
  <c r="K183"/>
  <c r="H183"/>
  <c r="K227"/>
  <c r="H227"/>
  <c r="K267"/>
  <c r="H267"/>
  <c r="K276"/>
  <c r="H276"/>
  <c r="K298"/>
  <c r="H298"/>
  <c r="K337"/>
  <c r="H337"/>
  <c r="K361"/>
  <c r="H361"/>
  <c r="K57"/>
  <c r="H57"/>
  <c r="E57"/>
  <c r="K262"/>
  <c r="H262"/>
  <c r="K363"/>
  <c r="H363"/>
  <c r="K85"/>
  <c r="H85"/>
  <c r="K212"/>
  <c r="H212"/>
  <c r="K243"/>
  <c r="H243"/>
  <c r="K309"/>
  <c r="H309"/>
  <c r="K151"/>
  <c r="H151"/>
  <c r="H311"/>
  <c r="K311"/>
  <c r="E316"/>
  <c r="H316"/>
  <c r="K372"/>
  <c r="H372"/>
  <c r="K378"/>
  <c r="H378"/>
  <c r="K368"/>
  <c r="H368"/>
  <c r="K74"/>
  <c r="H74"/>
  <c r="H127"/>
  <c r="K127"/>
  <c r="K156"/>
  <c r="H156"/>
  <c r="E226"/>
  <c r="H226"/>
  <c r="K259"/>
  <c r="H259"/>
  <c r="H329"/>
  <c r="K329"/>
  <c r="H73"/>
  <c r="K73"/>
  <c r="K87"/>
  <c r="H87"/>
  <c r="K112"/>
  <c r="H112"/>
  <c r="K104"/>
  <c r="H104"/>
  <c r="K117"/>
  <c r="H117"/>
  <c r="K132"/>
  <c r="H132"/>
  <c r="H162"/>
  <c r="K162"/>
  <c r="H184"/>
  <c r="K184"/>
  <c r="K214"/>
  <c r="H214"/>
  <c r="K224"/>
  <c r="H224"/>
  <c r="K235"/>
  <c r="H235"/>
  <c r="H261"/>
  <c r="K261"/>
  <c r="K289"/>
  <c r="H289"/>
  <c r="K281"/>
  <c r="H281"/>
  <c r="E323"/>
  <c r="H323"/>
  <c r="E352"/>
  <c r="H352"/>
  <c r="K356"/>
  <c r="H356"/>
  <c r="K358"/>
  <c r="H358"/>
  <c r="K369"/>
  <c r="E369"/>
  <c r="H369"/>
  <c r="H61"/>
  <c r="K61"/>
  <c r="K79"/>
  <c r="H79"/>
  <c r="K106"/>
  <c r="H106"/>
  <c r="K119"/>
  <c r="H119"/>
  <c r="H153"/>
  <c r="K153"/>
  <c r="K174"/>
  <c r="H174"/>
  <c r="K194"/>
  <c r="H194"/>
  <c r="H237"/>
  <c r="K237"/>
  <c r="K283"/>
  <c r="E283"/>
  <c r="H283"/>
  <c r="K297"/>
  <c r="H297"/>
  <c r="K321"/>
  <c r="H321"/>
  <c r="K59"/>
  <c r="H59"/>
  <c r="K69"/>
  <c r="H69"/>
  <c r="K76"/>
  <c r="H76"/>
  <c r="H83"/>
  <c r="K83"/>
  <c r="K93"/>
  <c r="H93"/>
  <c r="K108"/>
  <c r="H108"/>
  <c r="K129"/>
  <c r="H129"/>
  <c r="K121"/>
  <c r="H121"/>
  <c r="H136"/>
  <c r="K136"/>
  <c r="K144"/>
  <c r="H144"/>
  <c r="K166"/>
  <c r="H166"/>
  <c r="K158"/>
  <c r="H158"/>
  <c r="K176"/>
  <c r="H176"/>
  <c r="K182"/>
  <c r="H182"/>
  <c r="K200"/>
  <c r="H200"/>
  <c r="K192"/>
  <c r="H192"/>
  <c r="K210"/>
  <c r="H210"/>
  <c r="K228"/>
  <c r="H228"/>
  <c r="K230"/>
  <c r="H230"/>
  <c r="E231"/>
  <c r="H231"/>
  <c r="K241"/>
  <c r="H241"/>
  <c r="K257"/>
  <c r="H257"/>
  <c r="H268"/>
  <c r="K268"/>
  <c r="K285"/>
  <c r="H285"/>
  <c r="E277"/>
  <c r="H277"/>
  <c r="K327"/>
  <c r="H327"/>
  <c r="K342"/>
  <c r="H342"/>
  <c r="K348"/>
  <c r="H348"/>
  <c r="K362"/>
  <c r="H362"/>
  <c r="H20"/>
  <c r="H19"/>
  <c r="H26"/>
  <c r="H22"/>
  <c r="E175"/>
  <c r="E183"/>
  <c r="E225"/>
  <c r="E170"/>
  <c r="E68"/>
  <c r="E337"/>
  <c r="E85"/>
  <c r="E149"/>
  <c r="E247"/>
  <c r="E293"/>
  <c r="E58"/>
  <c r="K128"/>
  <c r="E199"/>
  <c r="E280"/>
  <c r="E357"/>
  <c r="K77"/>
  <c r="E129"/>
  <c r="E151"/>
  <c r="E184"/>
  <c r="E230"/>
  <c r="E265"/>
  <c r="K307"/>
  <c r="E342"/>
  <c r="E378"/>
  <c r="E74"/>
  <c r="E146"/>
  <c r="E212"/>
  <c r="E313"/>
  <c r="E364"/>
  <c r="E120"/>
  <c r="E223"/>
  <c r="E276"/>
  <c r="E361"/>
  <c r="E84"/>
  <c r="E122"/>
  <c r="E163"/>
  <c r="E197"/>
  <c r="E217"/>
  <c r="E250"/>
  <c r="E308"/>
  <c r="E332"/>
  <c r="E67"/>
  <c r="E119"/>
  <c r="E190"/>
  <c r="E270"/>
  <c r="E344"/>
  <c r="E91"/>
  <c r="E150"/>
  <c r="E227"/>
  <c r="E314"/>
  <c r="E365"/>
  <c r="E76"/>
  <c r="E104"/>
  <c r="E166"/>
  <c r="E200"/>
  <c r="E220"/>
  <c r="E253"/>
  <c r="E311"/>
  <c r="K319"/>
  <c r="E358"/>
  <c r="E99"/>
  <c r="E156"/>
  <c r="E233"/>
  <c r="E305"/>
  <c r="E367"/>
  <c r="E103"/>
  <c r="E205"/>
  <c r="E284"/>
  <c r="E347"/>
  <c r="E88"/>
  <c r="E126"/>
  <c r="E155"/>
  <c r="E201"/>
  <c r="K221"/>
  <c r="E254"/>
  <c r="E312"/>
  <c r="E320"/>
  <c r="E359"/>
  <c r="E19"/>
  <c r="AN19" i="7"/>
  <c r="AG19"/>
  <c r="AM57"/>
  <c r="AM19"/>
  <c r="AG57"/>
  <c r="AO8"/>
  <c r="V381"/>
  <c r="U381"/>
  <c r="W29"/>
  <c r="W19"/>
  <c r="B379" i="8" l="1"/>
  <c r="N17"/>
  <c r="N55"/>
  <c r="Q55"/>
  <c r="Q17"/>
  <c r="AM381" i="7"/>
  <c r="E17" i="8"/>
  <c r="K17"/>
  <c r="AG381" i="7"/>
  <c r="H17" i="8"/>
  <c r="E55"/>
  <c r="K55"/>
  <c r="H55"/>
  <c r="AO57" i="7"/>
  <c r="AN57"/>
  <c r="AO29"/>
  <c r="W8"/>
  <c r="W57"/>
  <c r="W381" s="1"/>
  <c r="X57"/>
  <c r="X19"/>
  <c r="X8"/>
  <c r="N379" i="8" l="1"/>
  <c r="AN381" i="7"/>
  <c r="Q379" i="8"/>
  <c r="E379"/>
  <c r="K379"/>
  <c r="H379"/>
  <c r="X381" i="7"/>
  <c r="AO19"/>
  <c r="AO381" s="1"/>
</calcChain>
</file>

<file path=xl/sharedStrings.xml><?xml version="1.0" encoding="utf-8"?>
<sst xmlns="http://schemas.openxmlformats.org/spreadsheetml/2006/main" count="842" uniqueCount="439">
  <si>
    <t>Алексеевский</t>
  </si>
  <si>
    <t>Красноярский</t>
  </si>
  <si>
    <t>Хворостянский</t>
  </si>
  <si>
    <t>Шенталинский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</si>
  <si>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</si>
  <si>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</si>
  <si>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</si>
  <si>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</si>
  <si>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</si>
  <si>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</si>
  <si>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</si>
  <si>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</si>
  <si>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</si>
  <si>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</si>
  <si>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</si>
  <si>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</si>
  <si>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</si>
  <si>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</si>
  <si>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</si>
  <si>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</si>
  <si>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</si>
  <si>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</si>
  <si>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</si>
  <si>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</si>
  <si>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</si>
  <si>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</si>
  <si>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</si>
  <si>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</si>
  <si>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</si>
  <si>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</si>
  <si>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</si>
  <si>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</si>
  <si>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</si>
  <si>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</si>
  <si>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</si>
  <si>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</si>
  <si>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</si>
  <si>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</si>
  <si>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</si>
  <si>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</si>
  <si>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>Городские и сельские поселения</t>
  </si>
  <si>
    <t xml:space="preserve">Муниципальный район Алексеевский </t>
  </si>
  <si>
    <t>Сельское поселение Авангард</t>
  </si>
  <si>
    <t>Сельское поселение Алексеевка</t>
  </si>
  <si>
    <t>Сельское поселение Гавриловка</t>
  </si>
  <si>
    <t>Сельское поселение Герасимовка</t>
  </si>
  <si>
    <t>Сельское поселение Летниково</t>
  </si>
  <si>
    <t xml:space="preserve">Муниципальный район Безенчукский </t>
  </si>
  <si>
    <t>Городское поселение Безенчук</t>
  </si>
  <si>
    <t>Сельское поселение Васильевка</t>
  </si>
  <si>
    <t>Сельское поселение Екатериновка</t>
  </si>
  <si>
    <t>Сельское поселение Звезда</t>
  </si>
  <si>
    <t>Сельское поселение Купино</t>
  </si>
  <si>
    <t>Сельское поселение Натальино</t>
  </si>
  <si>
    <t>Сельское поселение Ольгино</t>
  </si>
  <si>
    <t>Городское поселение Осинки</t>
  </si>
  <si>
    <t>Сельское поселение Переволоки</t>
  </si>
  <si>
    <t>Сельское поселение Песочное</t>
  </si>
  <si>
    <t>Сельское поселение Преполовенка</t>
  </si>
  <si>
    <t>Сельское поселение Прибой</t>
  </si>
  <si>
    <t xml:space="preserve">Муниципальный район Богатовский </t>
  </si>
  <si>
    <t>Сельское поселение Арзамасцевка</t>
  </si>
  <si>
    <t>Сельское поселение Богатое</t>
  </si>
  <si>
    <t>Сельское поселение Виловатое</t>
  </si>
  <si>
    <t>Сельское поселение Максимовка</t>
  </si>
  <si>
    <t>Сельское поселение Печинено</t>
  </si>
  <si>
    <t xml:space="preserve">Муниципальный район Большеглушицкий </t>
  </si>
  <si>
    <t>Сельское поселение Александровка</t>
  </si>
  <si>
    <t>Сельское поселение Большая Глушица</t>
  </si>
  <si>
    <t>Сельское поселение Большая Дергуновка</t>
  </si>
  <si>
    <t>Сельское поселение Малая Глушица</t>
  </si>
  <si>
    <t>Сельское поселение Мокша</t>
  </si>
  <si>
    <t>Сельское поселение Новопавловка</t>
  </si>
  <si>
    <t>Сельское поселение Фрунзенское</t>
  </si>
  <si>
    <t>Сельское поселение Южное</t>
  </si>
  <si>
    <t xml:space="preserve">Муниципальный район Большечерниговский </t>
  </si>
  <si>
    <t>Сельское поселение Августовка</t>
  </si>
  <si>
    <t>Сельское поселение Большая Черниговка</t>
  </si>
  <si>
    <t>Сельское поселение Восточный</t>
  </si>
  <si>
    <t>Сельское поселение Глушицкий</t>
  </si>
  <si>
    <t>Сельское поселение Краснооктябрьский</t>
  </si>
  <si>
    <t>Сельское поселение Пензено</t>
  </si>
  <si>
    <t>Сельское поселение Петровский</t>
  </si>
  <si>
    <t>Сельское поселение Поляков</t>
  </si>
  <si>
    <t>Сельское поселение Украинка</t>
  </si>
  <si>
    <t xml:space="preserve">Муниципальный район Борский </t>
  </si>
  <si>
    <t>Сельское поселение Большое Алдаркино</t>
  </si>
  <si>
    <t>Сельское поселение Борское</t>
  </si>
  <si>
    <t>Сельское поселение Гвардейцы</t>
  </si>
  <si>
    <t>Сельское поселение Долматовка</t>
  </si>
  <si>
    <t>Сельское поселение Заплавное</t>
  </si>
  <si>
    <t>Сельское поселение Коноваловка</t>
  </si>
  <si>
    <t>Сельское поселение Новоборское</t>
  </si>
  <si>
    <t>Сельское поселение Новый Кутулук</t>
  </si>
  <si>
    <t>Сельское поселение Петровка</t>
  </si>
  <si>
    <t>Сельское поселение Подгорное</t>
  </si>
  <si>
    <t>Сельское поселение Подсолнечное</t>
  </si>
  <si>
    <t>Сельское поселение Таволжанка</t>
  </si>
  <si>
    <t>Сельское поселение Усманка</t>
  </si>
  <si>
    <t xml:space="preserve">Муниципальный район Волжский </t>
  </si>
  <si>
    <t>Сельское поселение Верхняя Подстепновка</t>
  </si>
  <si>
    <t>Сельское поселение Воскресенка</t>
  </si>
  <si>
    <t>Сельское поселение Дубовый Умет</t>
  </si>
  <si>
    <t>Сельское поселение Курумоч</t>
  </si>
  <si>
    <t>Сельское поселение Лопатино</t>
  </si>
  <si>
    <t>Городское поселение Петра Дубрава</t>
  </si>
  <si>
    <t>Сельское поселение Подъем-Михайловка</t>
  </si>
  <si>
    <t>Сельское поселение Просвет</t>
  </si>
  <si>
    <t>Сельское поселение Рождествено</t>
  </si>
  <si>
    <t>Городское поселение Рощинский</t>
  </si>
  <si>
    <t>Городское поселение Смышляевка</t>
  </si>
  <si>
    <t>Сельское поселение Спиридоновка</t>
  </si>
  <si>
    <t>Сельское поселение Сухая Вязовка</t>
  </si>
  <si>
    <t>Сельское поселение Черновский</t>
  </si>
  <si>
    <t>Сельское поселение Черноречье</t>
  </si>
  <si>
    <t xml:space="preserve">Муниципальный район Елховский </t>
  </si>
  <si>
    <t>Сельское поселение Березовка</t>
  </si>
  <si>
    <t>Сельское поселение Елховка</t>
  </si>
  <si>
    <t>Сельское поселение Красное Поселение</t>
  </si>
  <si>
    <t>Сельское поселение Красные Дома</t>
  </si>
  <si>
    <t>Сельское поселение Никитинка</t>
  </si>
  <si>
    <t>Сельское поселение Сухие Аврали</t>
  </si>
  <si>
    <t>Сельское поселение Теплый Стан</t>
  </si>
  <si>
    <t xml:space="preserve">Муниципальный район Исаклинский </t>
  </si>
  <si>
    <t>Сельское поселение Большое Микушкино</t>
  </si>
  <si>
    <t>Сельское поселение Два Ключа</t>
  </si>
  <si>
    <t>Сельское поселение Исаклы</t>
  </si>
  <si>
    <t>Сельское поселение Ключи</t>
  </si>
  <si>
    <t>Сельское поселение Мордово-Ишуткино</t>
  </si>
  <si>
    <t>Сельское поселение Новое Ганькино</t>
  </si>
  <si>
    <t>Сельское поселение Новое Якушкино</t>
  </si>
  <si>
    <t>Сельское поселение Старое Вечканово</t>
  </si>
  <si>
    <t xml:space="preserve">Муниципальный район Камышлинский </t>
  </si>
  <si>
    <t>Сельское поселение Байтуган</t>
  </si>
  <si>
    <t>Сельское поселение Балыкла</t>
  </si>
  <si>
    <t>Сельское поселение Ермаково</t>
  </si>
  <si>
    <t>Сельское поселение Камышла</t>
  </si>
  <si>
    <t>Сельское поселение Новое Усманово</t>
  </si>
  <si>
    <t>Сельское поселение Старое Усманово</t>
  </si>
  <si>
    <t xml:space="preserve">Муниципальный район Кинельский </t>
  </si>
  <si>
    <t>Сельское поселение Алакаевка</t>
  </si>
  <si>
    <t>Сельское поселение Бобровка</t>
  </si>
  <si>
    <t>Сельское поселение Богдановка</t>
  </si>
  <si>
    <t>Сельское поселение Георгиевка</t>
  </si>
  <si>
    <t>Сельское поселение Домашка</t>
  </si>
  <si>
    <t>Сельское поселение Кинельский</t>
  </si>
  <si>
    <t>Сельское поселение Комсомольский</t>
  </si>
  <si>
    <t>Сельское поселение Красносамарское</t>
  </si>
  <si>
    <t>Сельское поселение Малая Малышевка</t>
  </si>
  <si>
    <t>Сельское поселение Новый Сарбай</t>
  </si>
  <si>
    <t>Сельское поселение Сколково</t>
  </si>
  <si>
    <t>Сельское поселение Чубовка</t>
  </si>
  <si>
    <t xml:space="preserve">Муниципальный район Кинель-Черкасский </t>
  </si>
  <si>
    <t>Сельское поселение Березняки</t>
  </si>
  <si>
    <t>Сельское поселение Ерзовка</t>
  </si>
  <si>
    <t>Сельское поселение Кабановка</t>
  </si>
  <si>
    <t>Сельское поселение Кинель-Черкассы</t>
  </si>
  <si>
    <t>Сельское поселение Красная Горка</t>
  </si>
  <si>
    <t>Сельское поселение Кротовка</t>
  </si>
  <si>
    <t>Сельское поселение Муханово</t>
  </si>
  <si>
    <t>Сельское поселение Новые Ключи</t>
  </si>
  <si>
    <t>Сельское поселение Садгород</t>
  </si>
  <si>
    <t>Сельское поселение Тимашево</t>
  </si>
  <si>
    <t>Сельское поселение Черновка</t>
  </si>
  <si>
    <t xml:space="preserve">Муниципальный район Клявлинский </t>
  </si>
  <si>
    <t>Сельское поселение Борискино-Игар</t>
  </si>
  <si>
    <t>Сельское поселение станция Клявлино</t>
  </si>
  <si>
    <t>Сельское поселение Назаровка</t>
  </si>
  <si>
    <t>Сельское поселение Старое Семенкино</t>
  </si>
  <si>
    <t>Сельское поселение Старый Маклауш</t>
  </si>
  <si>
    <t>Сельское поселение Черный Ключ</t>
  </si>
  <si>
    <t xml:space="preserve">Муниципальный район Кошкинский </t>
  </si>
  <si>
    <t>Сельское поселение Большая Константиновка</t>
  </si>
  <si>
    <t>Сельское поселение Большая Романовка</t>
  </si>
  <si>
    <t>Сельское поселение Большое Ермаково</t>
  </si>
  <si>
    <t>Сельское поселение Кошки</t>
  </si>
  <si>
    <t>Сельское поселение Надеждино</t>
  </si>
  <si>
    <t>Сельское поселение Нижняя Быковка</t>
  </si>
  <si>
    <t>Сельское поселение Новая Кармала</t>
  </si>
  <si>
    <t>Сельское поселение Орловка</t>
  </si>
  <si>
    <t>Сельское поселение Русская Васильевка</t>
  </si>
  <si>
    <t>Сельское поселение Старое Максимкино</t>
  </si>
  <si>
    <t>Сельское поселение Степная Шентала</t>
  </si>
  <si>
    <t>Сельское поселение Четыровка</t>
  </si>
  <si>
    <t>Сельское поселение Шпановка</t>
  </si>
  <si>
    <t xml:space="preserve">Муниципальный район Красноармейский </t>
  </si>
  <si>
    <t>Сельское поселение Алексеевский</t>
  </si>
  <si>
    <t>Сельское поселение Андросовка</t>
  </si>
  <si>
    <t>Сельское поселение Волчанка</t>
  </si>
  <si>
    <t>Сельское поселение Гражданский</t>
  </si>
  <si>
    <t>Сельское поселение Кировский</t>
  </si>
  <si>
    <t>Сельское поселение Колывань</t>
  </si>
  <si>
    <t>Сельское поселение Красноармейское</t>
  </si>
  <si>
    <t>Сельское поселение Криволучье-Ивановка</t>
  </si>
  <si>
    <t>Сельское поселение Куйбышевский</t>
  </si>
  <si>
    <t>Сельское поселение Ленинский</t>
  </si>
  <si>
    <t>Сельское поселение Павловка</t>
  </si>
  <si>
    <t>Сельское поселение Чапаевский</t>
  </si>
  <si>
    <t xml:space="preserve">Муниципальный район Красноярский </t>
  </si>
  <si>
    <t>Сельское поселение Большая Каменка</t>
  </si>
  <si>
    <t>Сельское поселение Большая Раковка</t>
  </si>
  <si>
    <t>Городское поселение Волжский</t>
  </si>
  <si>
    <t>Сельское поселение Коммунарский</t>
  </si>
  <si>
    <t>Сельское поселение Красный Яр</t>
  </si>
  <si>
    <t>Городское поселение Мирный</t>
  </si>
  <si>
    <t>Городское поселение Новосемейкино</t>
  </si>
  <si>
    <t>Сельское поселение Новый Буян</t>
  </si>
  <si>
    <t>Сельское поселение Светлое Поле</t>
  </si>
  <si>
    <t>Сельское поселение Старая Бинарадка</t>
  </si>
  <si>
    <t>Сельское поселение Хилково</t>
  </si>
  <si>
    <t>Сельское поселение Хорошенькое</t>
  </si>
  <si>
    <t>Сельское поселение Шилан</t>
  </si>
  <si>
    <t xml:space="preserve">Муниципальный район Нефтегорский </t>
  </si>
  <si>
    <t>Сельское поселение Бариновка</t>
  </si>
  <si>
    <t>Сельское поселение Дмитриевка</t>
  </si>
  <si>
    <t>Сельское поселение Зуевка</t>
  </si>
  <si>
    <t>Сельское поселение Кулешовка</t>
  </si>
  <si>
    <t>Городское поселение Нефтегорск</t>
  </si>
  <si>
    <t>Сельское поселение Покровка</t>
  </si>
  <si>
    <t>Сельское поселение Семеновка</t>
  </si>
  <si>
    <t>Сельское поселение Утевка</t>
  </si>
  <si>
    <t xml:space="preserve">Муниципальный район Пестравский </t>
  </si>
  <si>
    <t>Сельское поселение Высокое</t>
  </si>
  <si>
    <t>Сельское поселение Красная Поляна</t>
  </si>
  <si>
    <t>Сельское поселение Майское</t>
  </si>
  <si>
    <t>Сельское поселение Марьевка</t>
  </si>
  <si>
    <t>Сельское поселение Михайло-Овсянка</t>
  </si>
  <si>
    <t>Сельское поселение Мосты</t>
  </si>
  <si>
    <t>Сельское поселение Падовка</t>
  </si>
  <si>
    <t>Сельское поселение Пестравка</t>
  </si>
  <si>
    <t xml:space="preserve">Муниципальный район Похвистневский </t>
  </si>
  <si>
    <t>Сельское поселение Алькино</t>
  </si>
  <si>
    <t>Сельское поселение Большой Толкай</t>
  </si>
  <si>
    <t>Сельское поселение Красные Ключи</t>
  </si>
  <si>
    <t>Сельское поселение Кротково</t>
  </si>
  <si>
    <t>Сельское поселение Малое Ибряйкино</t>
  </si>
  <si>
    <t>Сельское поселение Малый Толкай</t>
  </si>
  <si>
    <t>Сельское поселение Мочалеевка</t>
  </si>
  <si>
    <t>Сельское поселение Новое Мансуркино</t>
  </si>
  <si>
    <t>Сельское поселение Подбельск</t>
  </si>
  <si>
    <t>Сельское поселение Рысайкино</t>
  </si>
  <si>
    <t>Сельское поселение Савруха</t>
  </si>
  <si>
    <t>Сельское поселение Среднее Аверкино</t>
  </si>
  <si>
    <t>Сельское поселение Староганькино</t>
  </si>
  <si>
    <t>Сельское поселение Старопохвистнево</t>
  </si>
  <si>
    <t>Сельское поселение Старый Аманак</t>
  </si>
  <si>
    <t xml:space="preserve">Муниципальный район Приволжский </t>
  </si>
  <si>
    <t>Сельское поселение Давыдовка</t>
  </si>
  <si>
    <t>Сельское поселение Заволжье</t>
  </si>
  <si>
    <t>Сельское поселение Ильмень</t>
  </si>
  <si>
    <t>Сельское поселение Новоспасский</t>
  </si>
  <si>
    <t>Сельское поселение Обшаровка</t>
  </si>
  <si>
    <t>Сельское поселение Приволжье</t>
  </si>
  <si>
    <t>Сельское поселение Спасское</t>
  </si>
  <si>
    <t xml:space="preserve">Муниципальный район Сергиевский </t>
  </si>
  <si>
    <t>Сельское поселение Антоновка</t>
  </si>
  <si>
    <t>Сельское поселение Верхняя Орлянка</t>
  </si>
  <si>
    <t>Сельское поселение Воротнее</t>
  </si>
  <si>
    <t>Сельское поселение Елшанка</t>
  </si>
  <si>
    <t>Сельское поселение Захаркино</t>
  </si>
  <si>
    <t>Сельское поселение Калиновка</t>
  </si>
  <si>
    <t>Сельское поселение Кандабулак</t>
  </si>
  <si>
    <t>Сельское поселение Кармало-Аделяково</t>
  </si>
  <si>
    <t>Сельское поселение Красносельское</t>
  </si>
  <si>
    <t>Сельское поселение Кутузовский</t>
  </si>
  <si>
    <t>Сельское поселение Липовка</t>
  </si>
  <si>
    <t>Сельское поселение Светлодольск</t>
  </si>
  <si>
    <t>Сельское поселение  Сергиевск</t>
  </si>
  <si>
    <t>Сельское поселение Серноводск</t>
  </si>
  <si>
    <t>Сельское поселение Сургут</t>
  </si>
  <si>
    <t>Городское поселение Суходол</t>
  </si>
  <si>
    <t xml:space="preserve">Муниципальный район Ставропольский </t>
  </si>
  <si>
    <t>Сельское поселение Бахилово</t>
  </si>
  <si>
    <t>Сельское поселение Большая Рязань</t>
  </si>
  <si>
    <t>Сельское поселение Верхнее Санчелеево</t>
  </si>
  <si>
    <t>Сельское поселение Верхние Белозерки</t>
  </si>
  <si>
    <t>Сельское поселение Выселки</t>
  </si>
  <si>
    <t>Сельское поселение Жигули</t>
  </si>
  <si>
    <t>Сельское поселение Кирилловка</t>
  </si>
  <si>
    <t>Сельское поселение Луначарский</t>
  </si>
  <si>
    <t>Сельское поселение Мусорка</t>
  </si>
  <si>
    <t>Сельское поселение Нижнее Санчелеево</t>
  </si>
  <si>
    <t>Сельское поселение Новая Бинарадка</t>
  </si>
  <si>
    <t>Сельское поселение Осиновка</t>
  </si>
  <si>
    <t>Сельское поселение Пискалы</t>
  </si>
  <si>
    <t>Сельское поселение Подстепки</t>
  </si>
  <si>
    <t>Сельское поселение Приморский</t>
  </si>
  <si>
    <t>Сельское поселение Севрюкаево</t>
  </si>
  <si>
    <t>Сельское поселение Сосновый Солонец</t>
  </si>
  <si>
    <t>Сельское поселение Ташелка</t>
  </si>
  <si>
    <t>Сельское поселение Тимофеевка</t>
  </si>
  <si>
    <t>Сельское поселение Узюково</t>
  </si>
  <si>
    <t>Сельское поселение Хрящевка</t>
  </si>
  <si>
    <t>Сельское поселение Ягодное</t>
  </si>
  <si>
    <t xml:space="preserve">Муниципальный район Сызранский </t>
  </si>
  <si>
    <t>Городское поселение Балашейка</t>
  </si>
  <si>
    <t>Сельское поселение Варламово</t>
  </si>
  <si>
    <t>Сельское поселение Волжское</t>
  </si>
  <si>
    <t>Сельское поселение Жемковка</t>
  </si>
  <si>
    <t>Сельское поселение Заборовка</t>
  </si>
  <si>
    <t>Сельское поселение Ивашевка</t>
  </si>
  <si>
    <t>Городское поселение Междуреченск</t>
  </si>
  <si>
    <t>Сельское поселение Новая Рачейка</t>
  </si>
  <si>
    <t>Сельское поселение Новозаборовский</t>
  </si>
  <si>
    <t>Сельское поселение Печерское</t>
  </si>
  <si>
    <t>Сельское поселение Рамено</t>
  </si>
  <si>
    <t>Сельское поселение Старая Рачейка</t>
  </si>
  <si>
    <t>Сельское поселение Троицкое</t>
  </si>
  <si>
    <t>Сельское поселение Усинское</t>
  </si>
  <si>
    <t>Сельское поселение Чекалино</t>
  </si>
  <si>
    <t xml:space="preserve">Муниципальный район Хворостянский </t>
  </si>
  <si>
    <t>Сельское поселение Абашево</t>
  </si>
  <si>
    <t>Сельское поселение Владимировка</t>
  </si>
  <si>
    <t>Сельское поселение Масленниково</t>
  </si>
  <si>
    <t>Сельское поселение Новокуровка</t>
  </si>
  <si>
    <t>Сельское поселение Новотулка</t>
  </si>
  <si>
    <t>Сельское поселение Прогресс</t>
  </si>
  <si>
    <t>Сельское поселение Романовка</t>
  </si>
  <si>
    <t>Сельское поселение Соловьево</t>
  </si>
  <si>
    <t>Сельское поселение Студенцы</t>
  </si>
  <si>
    <t>Сельское поселение Хворостянка</t>
  </si>
  <si>
    <t xml:space="preserve">Муниципальный район Челно-Вершинский </t>
  </si>
  <si>
    <t>Сельское поселение Девлезеркино</t>
  </si>
  <si>
    <t>Сельское поселение Каменный Брод</t>
  </si>
  <si>
    <t>Сельское поселение Краснояриха</t>
  </si>
  <si>
    <t>Сельское поселение Красный Строитель</t>
  </si>
  <si>
    <t>Сельское поселение Новое Аделяково</t>
  </si>
  <si>
    <t>Сельское поселение Озерки</t>
  </si>
  <si>
    <t>Сельское поселение Сиделькино</t>
  </si>
  <si>
    <t>Сельское поселение Токмакла</t>
  </si>
  <si>
    <t>Сельское поселение Челно-Вершины</t>
  </si>
  <si>
    <t>Сельское поселение Чувашское Урметьево</t>
  </si>
  <si>
    <t>Сельское поселение Эштебенькино</t>
  </si>
  <si>
    <t xml:space="preserve">Муниципальный район Шенталинский </t>
  </si>
  <si>
    <t>Сельское поселение Артюшкино</t>
  </si>
  <si>
    <t>Сельское поселение Денискино</t>
  </si>
  <si>
    <t>Сельское поселение Каменка</t>
  </si>
  <si>
    <t>Сельское поселение Канаш</t>
  </si>
  <si>
    <t>Сельское поселение Салейкино</t>
  </si>
  <si>
    <t>Сельское поселение Старая Шентала</t>
  </si>
  <si>
    <t>Сельское поселение Туарма</t>
  </si>
  <si>
    <t>Сельское поселение Четырла</t>
  </si>
  <si>
    <t>Сельское поселение Шентала</t>
  </si>
  <si>
    <t xml:space="preserve">Муниципальный район Шигонский </t>
  </si>
  <si>
    <t>Сельское поселение Береговой</t>
  </si>
  <si>
    <t>Сельское поселение Бичевная</t>
  </si>
  <si>
    <t>Сельское поселение Волжский Утес</t>
  </si>
  <si>
    <t>Сельское поселение Малячкино</t>
  </si>
  <si>
    <t>Сельское поселение Муранка</t>
  </si>
  <si>
    <t>Сельское поселение Новодевичье</t>
  </si>
  <si>
    <t>Сельское поселение Пионерский</t>
  </si>
  <si>
    <t>Сельское поселение Подвалье</t>
  </si>
  <si>
    <t>Сельское поселение Суринск</t>
  </si>
  <si>
    <t>Сельское поселение Тайдаково</t>
  </si>
  <si>
    <t>Сельское поселение Усолье</t>
  </si>
  <si>
    <t>Сельское поселение Шигоны</t>
  </si>
  <si>
    <t>Прогнозное значение</t>
  </si>
  <si>
    <t>Фактически сложившийся уровень</t>
  </si>
  <si>
    <t>ИТОГО</t>
  </si>
  <si>
    <t>4=3/2</t>
  </si>
  <si>
    <t>Сводная оценка выполнения социально-экономических показателей</t>
  </si>
  <si>
    <t>Исполнение с уч. корректир. макс.  перевыполнения</t>
  </si>
  <si>
    <t>Внутригородские районы г.о.Самара</t>
  </si>
  <si>
    <t>Железнодорожный</t>
  </si>
  <si>
    <t>Кировский</t>
  </si>
  <si>
    <t>Красноглинский</t>
  </si>
  <si>
    <t>Куйбышевский</t>
  </si>
  <si>
    <t>Ленинский</t>
  </si>
  <si>
    <t>Октябрьский</t>
  </si>
  <si>
    <t>Промышленный</t>
  </si>
  <si>
    <t>Советский</t>
  </si>
  <si>
    <t>Самарский</t>
  </si>
  <si>
    <t>Исполнение</t>
  </si>
  <si>
    <t>Городские округа (городской округ с внутригородским делением)</t>
  </si>
  <si>
    <t>Объем налоговых и неналоговых поступлений в местный бюджет (консолидированный бюджет городского округа с внутригородским делением, консолидированный бюджет муниципального района), за исключением поступлений доходов от уплаты акцизов и  доходов от продажи материальных и нематериальных активов (тыс.рублей)</t>
  </si>
  <si>
    <t>Отсутствие просроченной кредиторской задолженности
 местного бюджета (консолидированного бюджета городского округа с внутригородским делением, консолидированного бюджета муниципального района)</t>
  </si>
  <si>
    <t>10=9/8</t>
  </si>
  <si>
    <t>Эффективность муниципального земельного контроля (единиц)</t>
  </si>
  <si>
    <t>14=13/12</t>
  </si>
  <si>
    <t>За январь</t>
  </si>
  <si>
    <t>За февраль</t>
  </si>
  <si>
    <t>Распределение субсидий местным бюджетам для софинансирования расходных обязательств по вопросам местного значения, предоставляемых с учетом выполнения 
показателей социально-экономического развития</t>
  </si>
  <si>
    <t>тыс. рублей</t>
  </si>
  <si>
    <t xml:space="preserve"> +/- по итогам отчётного периода</t>
  </si>
  <si>
    <t xml:space="preserve">Объем налоговых и неналоговых поступлений в местный бюджет (консолидированный бюджет городского округа с внутригородским делением, консолидированный бюджет муниципального района), за исключением поступлений доходов от уплаты акцизов и  доходов от продажи материальных и нематериальных активов </t>
  </si>
  <si>
    <t>Объем алкогольной продукции, зафиксированный в единой государственной автоматизированной информационной системе</t>
  </si>
  <si>
    <t>Эффективность муниципального земельного контроля</t>
  </si>
  <si>
    <t>Уровень задолженности предприятий жилищно-коммунального хозяйства за ранее потребленные топливно-энергетические ресурсы</t>
  </si>
  <si>
    <t>Общая сумма весов влияния</t>
  </si>
  <si>
    <t>Отклонение от прогноза</t>
  </si>
  <si>
    <t>Вес влияния на результат</t>
  </si>
  <si>
    <t>Городские округа</t>
  </si>
  <si>
    <r>
      <t>Соблюдение условий предоставления субсидий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</si>
  <si>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>для муниципальных районов и городских округов (городских округов с внутригородским делением)</t>
  </si>
  <si>
    <t>для всех поселений</t>
  </si>
  <si>
    <t>для всех муниципальных образований</t>
  </si>
  <si>
    <t>доля дотаций на выравнивание бюджетной обеспеченности в доходах бюджета (без учета субвенций) за 2018 год &gt; 20 %</t>
  </si>
  <si>
    <t xml:space="preserve">* </t>
  </si>
  <si>
    <t>- на муниципальное образование распространяется соответствующее ограничение</t>
  </si>
  <si>
    <t>+</t>
  </si>
  <si>
    <t>- условие предоставления субсидии не выполнено</t>
  </si>
  <si>
    <t>Соблюдение норматива формирования расходов на содержание органов местного самоуправления</t>
  </si>
  <si>
    <t>Авансирование (распоряжение МУФ СО 
от 23.01.2019 
№ 01-08/4)</t>
  </si>
  <si>
    <t>Отсутствие просроченной кредиторской задолженности
 местного бюджета (консолидированного бюджета городского округа с внутригородским делением, консолидированного бюджета муниципального района) по состоянию на конец отчетного периода</t>
  </si>
  <si>
    <t>Объем алкогольной продукции, зафиксированный в единой государственной автоматизированной информационной системе (дкл.)</t>
  </si>
  <si>
    <t>Уровень задолженности предприятий жилищно-коммунального хозяйства за ранее потребленные топливно-энергетические ресурсы  по состоянию на конец отчетного периода (млн. рублей)</t>
  </si>
  <si>
    <t>18=16/17</t>
  </si>
  <si>
    <t>23=20*22</t>
  </si>
  <si>
    <t>24=23-22</t>
  </si>
  <si>
    <t>За I полугодие 2019 года</t>
  </si>
  <si>
    <t>Факторный анализ влияния отдельных показателей на итоговое распределение за I полугодие 2019 года</t>
  </si>
  <si>
    <t>22=21/11м*6м</t>
  </si>
  <si>
    <t>За март</t>
  </si>
  <si>
    <t>За апрель</t>
  </si>
  <si>
    <t>За май</t>
  </si>
  <si>
    <t>Авансирование (распоряжение МУФ СО 
от 19.06.2019 
№ 01-08/22)</t>
  </si>
  <si>
    <t>33=23-(25+…+32)</t>
  </si>
  <si>
    <t>непривлечение кредитов кредитных организаций в январе-июне 2019 года</t>
  </si>
  <si>
    <t>муниципальный долг на 01.07.2019 &gt; 90% от утвержденного общего годового объема доходов без учета утвержденного объема безвозмездных поступлений</t>
  </si>
  <si>
    <t>неувеличение объема муниципального долга в части кредитов кредитных организаций в январе-июне 2019 года</t>
  </si>
  <si>
    <t>41=39-40</t>
  </si>
  <si>
    <t>Годовое значение, тыс. рублей</t>
  </si>
  <si>
    <t>План распределения за период, тыс. рублей</t>
  </si>
  <si>
    <t>Распределение за отчетный период, тыс. рублей</t>
  </si>
  <si>
    <t>Отклонение от планируемого распределения, тыс. рублей</t>
  </si>
  <si>
    <t>Ранее предоставленные субсидии, тыс. рублей</t>
  </si>
  <si>
    <t>Удержано субсидий за март-май 2019 года в связи с исполнением показателей за 2018 год, тыс. рублей</t>
  </si>
  <si>
    <t>Распределение за отчётный период за вычетом предоставлен-ных субсидий за январь-май 2019 года, тыс. рублей</t>
  </si>
  <si>
    <t>Распределение за отчётный период с учетом выполнения условий предоставления субсидий, тыс. рублей</t>
  </si>
  <si>
    <t>Ежемесячное удержание субсидий в связи с исполнением показателей за 2018 год, тыс. рублей</t>
  </si>
  <si>
    <t>Распределение за отчётный период с учетом выполнения условий предоставления субсидий и удержания, тыс. рублей</t>
  </si>
  <si>
    <t xml:space="preserve"> + / -
(5)=(2)*(4)/(18)</t>
  </si>
  <si>
    <t xml:space="preserve"> + / -
(8)=(2)*(7)/(18)</t>
  </si>
  <si>
    <t xml:space="preserve"> + / -
(11)=(2)*(10)/(18)</t>
  </si>
  <si>
    <t xml:space="preserve"> + / -
(14)=(2)*(13)/(18)</t>
  </si>
  <si>
    <t xml:space="preserve"> + / -
(17)=(2)*(16)/(18)</t>
  </si>
  <si>
    <t>38=36-37</t>
  </si>
  <si>
    <t>Предоставлено субсидий 
за I полугодие без учета выполнения показателей "Эффективность муниципального земельного контроля" и "Уровень задолженности предприятий жилищно-коммунального хозяйства за ранее потребленные топливно-энергетические ресурсы  по состоянию на конец отчетного периода", тыс. рублей</t>
  </si>
  <si>
    <t>Корректировка распределения стимулирующих субсидий за 
I полугодие 2019 года, тыс. рублей</t>
  </si>
</sst>
</file>

<file path=xl/styles.xml><?xml version="1.0" encoding="utf-8"?>
<styleSheet xmlns="http://schemas.openxmlformats.org/spreadsheetml/2006/main">
  <numFmts count="7">
    <numFmt numFmtId="164" formatCode="_-* #,##0.00_р_._-;\-* #,##0.00_р_._-;_-* &quot;-&quot;??_р_._-;_-@_-"/>
    <numFmt numFmtId="165" formatCode="_-* #,##0_р_._-;\-* #,##0_р_._-;_-* &quot;-&quot;??_р_._-;_-@_-"/>
    <numFmt numFmtId="166" formatCode="#,##0.0"/>
    <numFmt numFmtId="167" formatCode="#,##0_ ;[Red]\-#,##0\ "/>
    <numFmt numFmtId="168" formatCode="#,##0.000_ ;[Red]\-#,##0.000\ "/>
    <numFmt numFmtId="169" formatCode="#,##0.0_ ;[Red]\-#,##0.0\ "/>
    <numFmt numFmtId="170" formatCode="#,##0.00_ ;[Red]\-#,##0.00\ "/>
  </numFmts>
  <fonts count="23">
    <font>
      <sz val="10"/>
      <name val="Arial Cyr"/>
      <charset val="204"/>
    </font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name val="Arial Narrow"/>
      <family val="2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999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6">
    <xf numFmtId="0" fontId="0" fillId="0" borderId="0"/>
    <xf numFmtId="0" fontId="4" fillId="0" borderId="1" applyNumberFormat="0">
      <alignment horizontal="right" vertical="top"/>
    </xf>
    <xf numFmtId="0" fontId="4" fillId="0" borderId="1" applyNumberFormat="0">
      <alignment horizontal="right" vertical="top"/>
    </xf>
    <xf numFmtId="0" fontId="4" fillId="4" borderId="1" applyNumberFormat="0">
      <alignment horizontal="right" vertical="top"/>
    </xf>
    <xf numFmtId="49" fontId="4" fillId="2" borderId="1">
      <alignment horizontal="left" vertical="top"/>
    </xf>
    <xf numFmtId="49" fontId="7" fillId="0" borderId="1">
      <alignment horizontal="left" vertical="top"/>
    </xf>
    <xf numFmtId="0" fontId="4" fillId="5" borderId="1">
      <alignment horizontal="left" vertical="top" wrapText="1"/>
    </xf>
    <xf numFmtId="0" fontId="7" fillId="0" borderId="1">
      <alignment horizontal="left" vertical="top" wrapText="1"/>
    </xf>
    <xf numFmtId="0" fontId="4" fillId="6" borderId="1">
      <alignment horizontal="left" vertical="top" wrapText="1"/>
    </xf>
    <xf numFmtId="0" fontId="4" fillId="7" borderId="1">
      <alignment horizontal="left" vertical="top" wrapText="1"/>
    </xf>
    <xf numFmtId="0" fontId="4" fillId="8" borderId="1">
      <alignment horizontal="left" vertical="top" wrapText="1"/>
    </xf>
    <xf numFmtId="0" fontId="4" fillId="9" borderId="1">
      <alignment horizontal="left" vertical="top" wrapText="1"/>
    </xf>
    <xf numFmtId="0" fontId="4" fillId="0" borderId="1">
      <alignment horizontal="left" vertical="top" wrapText="1"/>
    </xf>
    <xf numFmtId="0" fontId="8" fillId="0" borderId="0">
      <alignment horizontal="left" vertical="top"/>
    </xf>
    <xf numFmtId="0" fontId="11" fillId="0" borderId="0"/>
    <xf numFmtId="0" fontId="4" fillId="0" borderId="0">
      <alignment vertical="center" wrapText="1"/>
    </xf>
    <xf numFmtId="0" fontId="4" fillId="0" borderId="0">
      <alignment vertical="center" wrapText="1"/>
    </xf>
    <xf numFmtId="0" fontId="6" fillId="0" borderId="0">
      <alignment vertical="top" wrapText="1"/>
    </xf>
    <xf numFmtId="0" fontId="5" fillId="0" borderId="0">
      <alignment vertical="top" wrapText="1"/>
    </xf>
    <xf numFmtId="0" fontId="5" fillId="0" borderId="0">
      <alignment vertical="top" wrapText="1"/>
    </xf>
    <xf numFmtId="0" fontId="5" fillId="0" borderId="0"/>
    <xf numFmtId="0" fontId="4" fillId="0" borderId="0">
      <alignment vertical="center" wrapText="1"/>
    </xf>
    <xf numFmtId="0" fontId="5" fillId="0" borderId="0"/>
    <xf numFmtId="0" fontId="10" fillId="0" borderId="0"/>
    <xf numFmtId="0" fontId="11" fillId="0" borderId="0"/>
    <xf numFmtId="0" fontId="12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4" fillId="5" borderId="2" applyNumberFormat="0">
      <alignment horizontal="right" vertical="top"/>
    </xf>
    <xf numFmtId="0" fontId="4" fillId="6" borderId="2" applyNumberFormat="0">
      <alignment horizontal="right" vertical="top"/>
    </xf>
    <xf numFmtId="0" fontId="4" fillId="0" borderId="1" applyNumberFormat="0">
      <alignment horizontal="right" vertical="top"/>
    </xf>
    <xf numFmtId="0" fontId="4" fillId="0" borderId="1" applyNumberFormat="0">
      <alignment horizontal="right" vertical="top"/>
    </xf>
    <xf numFmtId="0" fontId="4" fillId="7" borderId="2" applyNumberFormat="0">
      <alignment horizontal="right" vertical="top"/>
    </xf>
    <xf numFmtId="0" fontId="4" fillId="0" borderId="1" applyNumberFormat="0">
      <alignment horizontal="right" vertical="top"/>
    </xf>
    <xf numFmtId="49" fontId="9" fillId="3" borderId="1">
      <alignment horizontal="left" vertical="top" wrapText="1"/>
    </xf>
    <xf numFmtId="49" fontId="4" fillId="0" borderId="1">
      <alignment horizontal="left" vertical="top" wrapText="1"/>
    </xf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5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9" borderId="1">
      <alignment horizontal="left" vertical="top" wrapText="1"/>
    </xf>
    <xf numFmtId="0" fontId="4" fillId="0" borderId="1">
      <alignment horizontal="left" vertical="top" wrapText="1"/>
    </xf>
    <xf numFmtId="0" fontId="13" fillId="0" borderId="0"/>
  </cellStyleXfs>
  <cellXfs count="116">
    <xf numFmtId="0" fontId="0" fillId="0" borderId="0" xfId="0"/>
    <xf numFmtId="0" fontId="3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4" fontId="14" fillId="0" borderId="3" xfId="0" applyNumberFormat="1" applyFont="1" applyFill="1" applyBorder="1" applyAlignment="1">
      <alignment horizontal="center" vertical="center"/>
    </xf>
    <xf numFmtId="3" fontId="14" fillId="0" borderId="3" xfId="0" applyNumberFormat="1" applyFont="1" applyFill="1" applyBorder="1" applyAlignment="1">
      <alignment horizontal="center" vertical="center"/>
    </xf>
    <xf numFmtId="4" fontId="16" fillId="11" borderId="3" xfId="0" applyNumberFormat="1" applyFont="1" applyFill="1" applyBorder="1" applyAlignment="1">
      <alignment horizontal="center" vertical="center"/>
    </xf>
    <xf numFmtId="0" fontId="14" fillId="11" borderId="3" xfId="0" applyFont="1" applyFill="1" applyBorder="1" applyAlignment="1">
      <alignment vertical="center"/>
    </xf>
    <xf numFmtId="4" fontId="14" fillId="0" borderId="0" xfId="0" applyNumberFormat="1" applyFont="1" applyFill="1" applyBorder="1" applyAlignment="1">
      <alignment horizontal="center" vertical="center"/>
    </xf>
    <xf numFmtId="165" fontId="14" fillId="0" borderId="0" xfId="38" applyNumberFormat="1" applyFont="1" applyFill="1" applyBorder="1" applyAlignment="1">
      <alignment horizontal="left" vertical="center" wrapText="1"/>
    </xf>
    <xf numFmtId="0" fontId="15" fillId="0" borderId="3" xfId="45" applyFont="1" applyFill="1" applyBorder="1" applyAlignment="1">
      <alignment horizontal="center" vertical="top" wrapText="1"/>
    </xf>
    <xf numFmtId="0" fontId="15" fillId="0" borderId="3" xfId="45" applyFont="1" applyBorder="1" applyAlignment="1">
      <alignment vertical="top" wrapText="1"/>
    </xf>
    <xf numFmtId="0" fontId="15" fillId="0" borderId="3" xfId="0" applyFont="1" applyFill="1" applyBorder="1" applyAlignment="1">
      <alignment vertical="top" wrapText="1"/>
    </xf>
    <xf numFmtId="0" fontId="14" fillId="0" borderId="3" xfId="0" applyFont="1" applyBorder="1" applyAlignment="1">
      <alignment vertical="top" wrapText="1"/>
    </xf>
    <xf numFmtId="0" fontId="15" fillId="11" borderId="3" xfId="45" applyFont="1" applyFill="1" applyBorder="1" applyAlignment="1">
      <alignment vertical="top" wrapText="1"/>
    </xf>
    <xf numFmtId="0" fontId="15" fillId="11" borderId="3" xfId="45" applyFont="1" applyFill="1" applyBorder="1" applyAlignment="1">
      <alignment horizontal="center" vertical="top" wrapText="1"/>
    </xf>
    <xf numFmtId="0" fontId="15" fillId="11" borderId="3" xfId="0" applyFont="1" applyFill="1" applyBorder="1" applyAlignment="1">
      <alignment vertical="top" wrapText="1"/>
    </xf>
    <xf numFmtId="0" fontId="14" fillId="13" borderId="3" xfId="0" applyFont="1" applyFill="1" applyBorder="1" applyAlignment="1">
      <alignment vertical="top" wrapText="1"/>
    </xf>
    <xf numFmtId="0" fontId="17" fillId="0" borderId="0" xfId="0" applyFont="1" applyFill="1" applyBorder="1" applyAlignment="1">
      <alignment vertical="center"/>
    </xf>
    <xf numFmtId="167" fontId="16" fillId="11" borderId="3" xfId="0" applyNumberFormat="1" applyFont="1" applyFill="1" applyBorder="1" applyAlignment="1">
      <alignment vertical="center"/>
    </xf>
    <xf numFmtId="0" fontId="18" fillId="11" borderId="3" xfId="45" applyFont="1" applyFill="1" applyBorder="1" applyAlignment="1">
      <alignment horizontal="center" vertical="top" wrapText="1"/>
    </xf>
    <xf numFmtId="0" fontId="16" fillId="11" borderId="3" xfId="0" applyFont="1" applyFill="1" applyBorder="1" applyAlignment="1">
      <alignment vertical="center"/>
    </xf>
    <xf numFmtId="0" fontId="17" fillId="14" borderId="3" xfId="0" applyFont="1" applyFill="1" applyBorder="1" applyAlignment="1">
      <alignment horizontal="center" vertical="center" wrapText="1"/>
    </xf>
    <xf numFmtId="169" fontId="16" fillId="11" borderId="3" xfId="0" applyNumberFormat="1" applyFont="1" applyFill="1" applyBorder="1" applyAlignment="1">
      <alignment vertical="center"/>
    </xf>
    <xf numFmtId="169" fontId="14" fillId="0" borderId="3" xfId="0" applyNumberFormat="1" applyFont="1" applyFill="1" applyBorder="1" applyAlignment="1">
      <alignment horizontal="right" vertical="center"/>
    </xf>
    <xf numFmtId="0" fontId="15" fillId="11" borderId="3" xfId="45" applyFont="1" applyFill="1" applyBorder="1" applyAlignment="1">
      <alignment horizontal="left" vertical="top" wrapText="1"/>
    </xf>
    <xf numFmtId="166" fontId="16" fillId="11" borderId="3" xfId="0" applyNumberFormat="1" applyFont="1" applyFill="1" applyBorder="1" applyAlignment="1">
      <alignment vertical="center"/>
    </xf>
    <xf numFmtId="0" fontId="16" fillId="12" borderId="3" xfId="0" applyFont="1" applyFill="1" applyBorder="1" applyAlignment="1">
      <alignment vertical="center"/>
    </xf>
    <xf numFmtId="0" fontId="19" fillId="0" borderId="0" xfId="0" applyFont="1" applyFill="1" applyBorder="1" applyAlignment="1">
      <alignment vertical="center"/>
    </xf>
    <xf numFmtId="169" fontId="16" fillId="12" borderId="3" xfId="0" applyNumberFormat="1" applyFont="1" applyFill="1" applyBorder="1" applyAlignment="1">
      <alignment vertical="center"/>
    </xf>
    <xf numFmtId="4" fontId="16" fillId="12" borderId="3" xfId="0" applyNumberFormat="1" applyFont="1" applyFill="1" applyBorder="1" applyAlignment="1">
      <alignment horizontal="center" vertical="center"/>
    </xf>
    <xf numFmtId="168" fontId="14" fillId="0" borderId="3" xfId="0" applyNumberFormat="1" applyFont="1" applyFill="1" applyBorder="1" applyAlignment="1">
      <alignment horizontal="right" vertical="center"/>
    </xf>
    <xf numFmtId="167" fontId="14" fillId="0" borderId="3" xfId="0" applyNumberFormat="1" applyFont="1" applyFill="1" applyBorder="1" applyAlignment="1">
      <alignment horizontal="right" vertical="center"/>
    </xf>
    <xf numFmtId="0" fontId="14" fillId="0" borderId="3" xfId="0" applyFont="1" applyFill="1" applyBorder="1" applyAlignment="1">
      <alignment vertical="top" wrapText="1"/>
    </xf>
    <xf numFmtId="167" fontId="16" fillId="12" borderId="3" xfId="0" applyNumberFormat="1" applyFont="1" applyFill="1" applyBorder="1" applyAlignment="1">
      <alignment vertical="center"/>
    </xf>
    <xf numFmtId="0" fontId="15" fillId="0" borderId="3" xfId="45" applyFont="1" applyFill="1" applyBorder="1" applyAlignment="1">
      <alignment vertical="top" wrapText="1"/>
    </xf>
    <xf numFmtId="0" fontId="14" fillId="0" borderId="0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horizontal="center" vertical="center"/>
    </xf>
    <xf numFmtId="169" fontId="3" fillId="0" borderId="0" xfId="0" applyNumberFormat="1" applyFont="1" applyFill="1" applyBorder="1" applyAlignment="1">
      <alignment vertical="center"/>
    </xf>
    <xf numFmtId="4" fontId="15" fillId="11" borderId="3" xfId="45" applyNumberFormat="1" applyFont="1" applyFill="1" applyBorder="1" applyAlignment="1">
      <alignment horizontal="center" vertical="top" wrapText="1"/>
    </xf>
    <xf numFmtId="169" fontId="14" fillId="0" borderId="3" xfId="0" applyNumberFormat="1" applyFont="1" applyFill="1" applyBorder="1" applyAlignment="1">
      <alignment horizontal="center" vertical="center"/>
    </xf>
    <xf numFmtId="3" fontId="16" fillId="12" borderId="3" xfId="0" applyNumberFormat="1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vertical="center" wrapText="1"/>
    </xf>
    <xf numFmtId="0" fontId="0" fillId="0" borderId="0" xfId="0" applyFont="1"/>
    <xf numFmtId="0" fontId="17" fillId="0" borderId="3" xfId="0" applyFont="1" applyBorder="1" applyAlignment="1">
      <alignment horizontal="center" vertical="center" wrapText="1"/>
    </xf>
    <xf numFmtId="0" fontId="17" fillId="17" borderId="3" xfId="0" applyFont="1" applyFill="1" applyBorder="1" applyAlignment="1">
      <alignment horizontal="center" vertical="center" wrapText="1"/>
    </xf>
    <xf numFmtId="0" fontId="17" fillId="14" borderId="3" xfId="0" applyNumberFormat="1" applyFont="1" applyFill="1" applyBorder="1" applyAlignment="1">
      <alignment horizontal="center" vertical="center" wrapText="1"/>
    </xf>
    <xf numFmtId="0" fontId="20" fillId="11" borderId="3" xfId="45" applyFont="1" applyFill="1" applyBorder="1" applyAlignment="1">
      <alignment horizontal="left" vertical="top" wrapText="1"/>
    </xf>
    <xf numFmtId="169" fontId="21" fillId="11" borderId="3" xfId="0" applyNumberFormat="1" applyFont="1" applyFill="1" applyBorder="1" applyAlignment="1">
      <alignment vertical="center"/>
    </xf>
    <xf numFmtId="0" fontId="20" fillId="0" borderId="3" xfId="45" applyFont="1" applyBorder="1" applyAlignment="1">
      <alignment vertical="top" wrapText="1"/>
    </xf>
    <xf numFmtId="169" fontId="17" fillId="0" borderId="3" xfId="0" applyNumberFormat="1" applyFont="1" applyFill="1" applyBorder="1" applyAlignment="1">
      <alignment horizontal="right" vertical="center"/>
    </xf>
    <xf numFmtId="170" fontId="17" fillId="0" borderId="3" xfId="0" applyNumberFormat="1" applyFont="1" applyBorder="1" applyAlignment="1">
      <alignment horizontal="center"/>
    </xf>
    <xf numFmtId="169" fontId="17" fillId="19" borderId="3" xfId="0" applyNumberFormat="1" applyFont="1" applyFill="1" applyBorder="1"/>
    <xf numFmtId="170" fontId="17" fillId="0" borderId="3" xfId="0" applyNumberFormat="1" applyFont="1" applyBorder="1"/>
    <xf numFmtId="0" fontId="20" fillId="0" borderId="3" xfId="0" applyFont="1" applyFill="1" applyBorder="1" applyAlignment="1">
      <alignment vertical="top" wrapText="1"/>
    </xf>
    <xf numFmtId="0" fontId="20" fillId="11" borderId="3" xfId="45" applyFont="1" applyFill="1" applyBorder="1" applyAlignment="1">
      <alignment vertical="top" wrapText="1"/>
    </xf>
    <xf numFmtId="0" fontId="20" fillId="11" borderId="3" xfId="0" applyFont="1" applyFill="1" applyBorder="1" applyAlignment="1">
      <alignment vertical="top" wrapText="1"/>
    </xf>
    <xf numFmtId="0" fontId="17" fillId="13" borderId="3" xfId="0" applyFont="1" applyFill="1" applyBorder="1" applyAlignment="1">
      <alignment vertical="top" wrapText="1"/>
    </xf>
    <xf numFmtId="3" fontId="17" fillId="0" borderId="3" xfId="0" applyNumberFormat="1" applyFont="1" applyFill="1" applyBorder="1" applyAlignment="1">
      <alignment horizontal="center" vertical="center"/>
    </xf>
    <xf numFmtId="3" fontId="17" fillId="0" borderId="3" xfId="0" applyNumberFormat="1" applyFont="1" applyBorder="1" applyAlignment="1">
      <alignment horizontal="center"/>
    </xf>
    <xf numFmtId="3" fontId="17" fillId="0" borderId="3" xfId="0" applyNumberFormat="1" applyFont="1" applyFill="1" applyBorder="1" applyAlignment="1">
      <alignment horizontal="center"/>
    </xf>
    <xf numFmtId="0" fontId="17" fillId="0" borderId="3" xfId="0" applyFont="1" applyBorder="1" applyAlignment="1">
      <alignment vertical="top" wrapText="1"/>
    </xf>
    <xf numFmtId="0" fontId="21" fillId="13" borderId="3" xfId="0" applyFont="1" applyFill="1" applyBorder="1" applyAlignment="1">
      <alignment vertical="top" wrapText="1"/>
    </xf>
    <xf numFmtId="169" fontId="21" fillId="13" borderId="3" xfId="0" applyNumberFormat="1" applyFont="1" applyFill="1" applyBorder="1" applyAlignment="1">
      <alignment vertical="center"/>
    </xf>
    <xf numFmtId="0" fontId="7" fillId="0" borderId="0" xfId="0" applyFont="1"/>
    <xf numFmtId="169" fontId="14" fillId="20" borderId="3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/>
    </xf>
    <xf numFmtId="0" fontId="14" fillId="20" borderId="3" xfId="0" applyFont="1" applyFill="1" applyBorder="1" applyAlignment="1">
      <alignment horizontal="center" vertical="center" wrapText="1"/>
    </xf>
    <xf numFmtId="49" fontId="3" fillId="20" borderId="3" xfId="0" applyNumberFormat="1" applyFont="1" applyFill="1" applyBorder="1" applyAlignment="1">
      <alignment horizontal="center" vertical="center"/>
    </xf>
    <xf numFmtId="0" fontId="2" fillId="17" borderId="3" xfId="0" applyFont="1" applyFill="1" applyBorder="1" applyAlignment="1">
      <alignment horizontal="center" vertical="center" wrapText="1"/>
    </xf>
    <xf numFmtId="0" fontId="2" fillId="10" borderId="3" xfId="0" applyFont="1" applyFill="1" applyBorder="1" applyAlignment="1">
      <alignment horizontal="center" vertical="center" wrapText="1"/>
    </xf>
    <xf numFmtId="0" fontId="3" fillId="20" borderId="3" xfId="0" applyFont="1" applyFill="1" applyBorder="1" applyAlignment="1">
      <alignment horizontal="center" vertical="center" wrapText="1"/>
    </xf>
    <xf numFmtId="169" fontId="16" fillId="11" borderId="3" xfId="0" applyNumberFormat="1" applyFont="1" applyFill="1" applyBorder="1" applyAlignment="1">
      <alignment horizontal="right" vertical="center"/>
    </xf>
    <xf numFmtId="1" fontId="14" fillId="0" borderId="3" xfId="0" applyNumberFormat="1" applyFont="1" applyFill="1" applyBorder="1" applyAlignment="1">
      <alignment horizontal="center" vertical="center"/>
    </xf>
    <xf numFmtId="1" fontId="16" fillId="11" borderId="3" xfId="0" applyNumberFormat="1" applyFont="1" applyFill="1" applyBorder="1" applyAlignment="1">
      <alignment vertical="center"/>
    </xf>
    <xf numFmtId="1" fontId="18" fillId="11" borderId="3" xfId="45" applyNumberFormat="1" applyFont="1" applyFill="1" applyBorder="1" applyAlignment="1">
      <alignment horizontal="center" vertical="top" wrapText="1"/>
    </xf>
    <xf numFmtId="1" fontId="15" fillId="11" borderId="3" xfId="45" applyNumberFormat="1" applyFont="1" applyFill="1" applyBorder="1" applyAlignment="1">
      <alignment horizontal="center" vertical="top" wrapText="1"/>
    </xf>
    <xf numFmtId="1" fontId="15" fillId="0" borderId="3" xfId="45" applyNumberFormat="1" applyFont="1" applyFill="1" applyBorder="1" applyAlignment="1">
      <alignment horizontal="center" vertical="top" wrapText="1"/>
    </xf>
    <xf numFmtId="1" fontId="16" fillId="12" borderId="3" xfId="0" applyNumberFormat="1" applyFont="1" applyFill="1" applyBorder="1" applyAlignment="1">
      <alignment vertical="center"/>
    </xf>
    <xf numFmtId="3" fontId="16" fillId="11" borderId="3" xfId="0" applyNumberFormat="1" applyFont="1" applyFill="1" applyBorder="1" applyAlignment="1">
      <alignment horizontal="right" vertical="center"/>
    </xf>
    <xf numFmtId="0" fontId="22" fillId="14" borderId="3" xfId="0" applyFont="1" applyFill="1" applyBorder="1" applyAlignment="1">
      <alignment horizontal="center" vertical="center" wrapText="1"/>
    </xf>
    <xf numFmtId="4" fontId="3" fillId="0" borderId="0" xfId="0" applyNumberFormat="1" applyFont="1" applyFill="1" applyBorder="1" applyAlignment="1">
      <alignment vertical="center"/>
    </xf>
    <xf numFmtId="4" fontId="14" fillId="0" borderId="0" xfId="0" applyNumberFormat="1" applyFont="1" applyFill="1" applyBorder="1" applyAlignment="1">
      <alignment vertical="center"/>
    </xf>
    <xf numFmtId="0" fontId="0" fillId="0" borderId="0" xfId="0" applyFont="1" applyFill="1"/>
    <xf numFmtId="0" fontId="3" fillId="20" borderId="3" xfId="0" applyFont="1" applyFill="1" applyBorder="1" applyAlignment="1">
      <alignment horizontal="center" vertical="center" wrapText="1"/>
    </xf>
    <xf numFmtId="0" fontId="17" fillId="10" borderId="3" xfId="0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right"/>
    </xf>
    <xf numFmtId="0" fontId="2" fillId="17" borderId="3" xfId="0" applyFont="1" applyFill="1" applyBorder="1" applyAlignment="1">
      <alignment horizontal="center" vertical="center" wrapText="1"/>
    </xf>
    <xf numFmtId="3" fontId="14" fillId="0" borderId="3" xfId="0" applyNumberFormat="1" applyFont="1" applyFill="1" applyBorder="1" applyAlignment="1">
      <alignment horizontal="right" vertical="center"/>
    </xf>
    <xf numFmtId="166" fontId="14" fillId="0" borderId="3" xfId="0" applyNumberFormat="1" applyFont="1" applyFill="1" applyBorder="1" applyAlignment="1">
      <alignment horizontal="right" vertical="center"/>
    </xf>
    <xf numFmtId="49" fontId="14" fillId="0" borderId="0" xfId="0" applyNumberFormat="1" applyFont="1" applyFill="1" applyBorder="1" applyAlignment="1">
      <alignment horizontal="left" vertical="center" wrapText="1"/>
    </xf>
    <xf numFmtId="0" fontId="2" fillId="16" borderId="3" xfId="0" applyFont="1" applyFill="1" applyBorder="1" applyAlignment="1">
      <alignment horizontal="center" vertical="center" wrapText="1"/>
    </xf>
    <xf numFmtId="0" fontId="3" fillId="16" borderId="3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3" fillId="15" borderId="3" xfId="0" applyFont="1" applyFill="1" applyBorder="1" applyAlignment="1">
      <alignment horizontal="center" vertical="center" wrapText="1"/>
    </xf>
    <xf numFmtId="0" fontId="3" fillId="16" borderId="7" xfId="0" applyFont="1" applyFill="1" applyBorder="1" applyAlignment="1">
      <alignment horizontal="center" vertical="center" wrapText="1"/>
    </xf>
    <xf numFmtId="0" fontId="3" fillId="16" borderId="9" xfId="0" applyFont="1" applyFill="1" applyBorder="1" applyAlignment="1">
      <alignment horizontal="center" vertical="center" wrapText="1"/>
    </xf>
    <xf numFmtId="0" fontId="3" fillId="16" borderId="8" xfId="0" applyFont="1" applyFill="1" applyBorder="1" applyAlignment="1">
      <alignment horizontal="center" vertical="center" wrapText="1"/>
    </xf>
    <xf numFmtId="0" fontId="3" fillId="20" borderId="3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3" fillId="16" borderId="4" xfId="0" applyFont="1" applyFill="1" applyBorder="1" applyAlignment="1">
      <alignment horizontal="center" vertical="center" wrapText="1"/>
    </xf>
    <xf numFmtId="0" fontId="3" fillId="16" borderId="6" xfId="0" applyFont="1" applyFill="1" applyBorder="1" applyAlignment="1">
      <alignment horizontal="center" vertical="center" wrapText="1"/>
    </xf>
    <xf numFmtId="0" fontId="3" fillId="16" borderId="5" xfId="0" applyFont="1" applyFill="1" applyBorder="1" applyAlignment="1">
      <alignment horizontal="center" vertical="center" wrapText="1"/>
    </xf>
    <xf numFmtId="0" fontId="2" fillId="10" borderId="3" xfId="0" applyFont="1" applyFill="1" applyBorder="1" applyAlignment="1">
      <alignment horizontal="center" vertical="center" wrapText="1"/>
    </xf>
    <xf numFmtId="0" fontId="3" fillId="12" borderId="3" xfId="0" applyFont="1" applyFill="1" applyBorder="1" applyAlignment="1">
      <alignment horizontal="center" vertical="center" wrapText="1"/>
    </xf>
    <xf numFmtId="0" fontId="17" fillId="18" borderId="3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17" fillId="16" borderId="3" xfId="0" applyFont="1" applyFill="1" applyBorder="1" applyAlignment="1">
      <alignment horizontal="center" vertical="center" wrapText="1"/>
    </xf>
    <xf numFmtId="0" fontId="17" fillId="15" borderId="3" xfId="0" applyNumberFormat="1" applyFont="1" applyFill="1" applyBorder="1" applyAlignment="1">
      <alignment horizontal="center" vertical="center" wrapText="1"/>
    </xf>
    <xf numFmtId="0" fontId="17" fillId="10" borderId="4" xfId="0" applyFont="1" applyFill="1" applyBorder="1" applyAlignment="1">
      <alignment horizontal="center" vertical="center" wrapText="1"/>
    </xf>
    <xf numFmtId="0" fontId="17" fillId="10" borderId="6" xfId="0" applyFont="1" applyFill="1" applyBorder="1" applyAlignment="1">
      <alignment horizontal="center" vertical="center" wrapText="1"/>
    </xf>
    <xf numFmtId="0" fontId="17" fillId="10" borderId="5" xfId="0" applyFont="1" applyFill="1" applyBorder="1" applyAlignment="1">
      <alignment horizontal="center" vertical="center" wrapText="1"/>
    </xf>
    <xf numFmtId="0" fontId="17" fillId="10" borderId="3" xfId="0" applyFont="1" applyFill="1" applyBorder="1" applyAlignment="1">
      <alignment horizontal="center" vertical="center" wrapText="1"/>
    </xf>
    <xf numFmtId="0" fontId="2" fillId="17" borderId="4" xfId="0" applyFont="1" applyFill="1" applyBorder="1" applyAlignment="1">
      <alignment horizontal="center" vertical="center" wrapText="1"/>
    </xf>
    <xf numFmtId="0" fontId="2" fillId="17" borderId="6" xfId="0" applyFont="1" applyFill="1" applyBorder="1" applyAlignment="1">
      <alignment horizontal="center" vertical="center" wrapText="1"/>
    </xf>
    <xf numFmtId="0" fontId="2" fillId="17" borderId="5" xfId="0" applyFont="1" applyFill="1" applyBorder="1" applyAlignment="1">
      <alignment horizontal="center" vertical="center" wrapText="1"/>
    </xf>
  </cellXfs>
  <cellStyles count="46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5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" xfId="38" builtinId="3"/>
    <cellStyle name="Финансовый 2" xfId="39"/>
    <cellStyle name="Финансовый 2 2" xfId="40"/>
    <cellStyle name="Финансовый 2 2 2" xfId="41"/>
    <cellStyle name="Финансовый 3" xfId="42"/>
    <cellStyle name="Элементы осей" xfId="43"/>
    <cellStyle name="Элементы осей [печать]" xfId="4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99"/>
      <color rgb="FFF8F8F8"/>
      <color rgb="FFCCFFCC"/>
      <color rgb="FFFF9999"/>
      <color rgb="FF6699FF"/>
      <color rgb="FFCCCCFF"/>
      <color rgb="FF99CCFF"/>
      <color rgb="FFCCECFF"/>
      <color rgb="FFFFFFCC"/>
      <color rgb="FF008A3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GF386"/>
  <sheetViews>
    <sheetView tabSelected="1" view="pageBreakPreview" zoomScale="80" zoomScaleNormal="80" zoomScaleSheetLayoutView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2" sqref="A2"/>
    </sheetView>
  </sheetViews>
  <sheetFormatPr defaultColWidth="9.140625" defaultRowHeight="12.75"/>
  <cols>
    <col min="1" max="1" width="43.7109375" style="1" customWidth="1"/>
    <col min="2" max="2" width="13.5703125" style="1" customWidth="1"/>
    <col min="3" max="3" width="14.140625" style="1" customWidth="1"/>
    <col min="4" max="4" width="13.42578125" style="1" customWidth="1"/>
    <col min="5" max="5" width="5" style="1" customWidth="1"/>
    <col min="6" max="6" width="9.7109375" style="1" customWidth="1"/>
    <col min="7" max="7" width="7.42578125" style="1" customWidth="1"/>
    <col min="8" max="8" width="11.85546875" style="1" customWidth="1"/>
    <col min="9" max="9" width="11.7109375" style="1" customWidth="1"/>
    <col min="10" max="10" width="13.28515625" style="1" customWidth="1"/>
    <col min="11" max="11" width="5.140625" style="1" customWidth="1"/>
    <col min="12" max="12" width="9.7109375" style="1" customWidth="1"/>
    <col min="13" max="13" width="10.5703125" style="1" customWidth="1"/>
    <col min="14" max="14" width="13.28515625" style="1" customWidth="1"/>
    <col min="15" max="15" width="5.140625" style="1" customWidth="1"/>
    <col min="16" max="16" width="9.7109375" style="1" customWidth="1"/>
    <col min="17" max="17" width="10.5703125" style="1" customWidth="1"/>
    <col min="18" max="18" width="13.28515625" style="1" customWidth="1"/>
    <col min="19" max="19" width="5.140625" style="1" customWidth="1"/>
    <col min="20" max="20" width="12.140625" style="1" customWidth="1"/>
    <col min="21" max="21" width="11" style="1" customWidth="1"/>
    <col min="22" max="22" width="13.42578125" style="1" customWidth="1"/>
    <col min="23" max="23" width="14.140625" style="1" customWidth="1"/>
    <col min="24" max="24" width="13" style="1" customWidth="1"/>
    <col min="25" max="25" width="12.7109375" style="1" customWidth="1"/>
    <col min="26" max="26" width="10.5703125" style="1" customWidth="1"/>
    <col min="27" max="27" width="11" style="1" customWidth="1"/>
    <col min="28" max="29" width="10.7109375" style="1" customWidth="1"/>
    <col min="30" max="30" width="12" style="1" customWidth="1"/>
    <col min="31" max="31" width="10.5703125" style="1" customWidth="1"/>
    <col min="32" max="32" width="11.5703125" style="1" customWidth="1"/>
    <col min="33" max="33" width="13.85546875" style="1" customWidth="1"/>
    <col min="34" max="34" width="13.7109375" style="1" customWidth="1"/>
    <col min="35" max="35" width="18.5703125" style="1" customWidth="1"/>
    <col min="36" max="36" width="22.5703125" style="1" customWidth="1"/>
    <col min="37" max="37" width="9.42578125" style="1" customWidth="1"/>
    <col min="38" max="38" width="13.85546875" style="1" customWidth="1"/>
    <col min="39" max="39" width="12.28515625" style="1" customWidth="1"/>
    <col min="40" max="40" width="10.85546875" style="1" customWidth="1"/>
    <col min="41" max="41" width="13" style="1" customWidth="1"/>
    <col min="42" max="42" width="20.85546875" style="1" customWidth="1"/>
    <col min="43" max="43" width="14" style="1" customWidth="1"/>
    <col min="44" max="44" width="14.5703125" style="81" bestFit="1" customWidth="1"/>
    <col min="45" max="45" width="10.5703125" style="1" bestFit="1" customWidth="1"/>
    <col min="46" max="46" width="63.140625" style="1" customWidth="1"/>
    <col min="47" max="48" width="14.5703125" style="1" bestFit="1" customWidth="1"/>
    <col min="49" max="50" width="10.5703125" style="1" bestFit="1" customWidth="1"/>
    <col min="51" max="51" width="67.5703125" style="1" customWidth="1"/>
    <col min="52" max="52" width="9.7109375" style="1" bestFit="1" customWidth="1"/>
    <col min="53" max="53" width="11.85546875" style="1" bestFit="1" customWidth="1"/>
    <col min="54" max="16384" width="9.140625" style="1"/>
  </cols>
  <sheetData>
    <row r="1" spans="1:54" ht="39" customHeight="1">
      <c r="B1" s="99" t="s">
        <v>381</v>
      </c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</row>
    <row r="2" spans="1:54" ht="15.75">
      <c r="A2" s="37" t="s">
        <v>409</v>
      </c>
    </row>
    <row r="3" spans="1:54" ht="27" customHeight="1">
      <c r="A3" s="92" t="s">
        <v>14</v>
      </c>
      <c r="B3" s="103" t="s">
        <v>374</v>
      </c>
      <c r="C3" s="103"/>
      <c r="D3" s="103"/>
      <c r="E3" s="103"/>
      <c r="F3" s="103" t="s">
        <v>403</v>
      </c>
      <c r="G3" s="103"/>
      <c r="H3" s="93" t="s">
        <v>404</v>
      </c>
      <c r="I3" s="93"/>
      <c r="J3" s="93"/>
      <c r="K3" s="93"/>
      <c r="L3" s="93" t="s">
        <v>377</v>
      </c>
      <c r="M3" s="93"/>
      <c r="N3" s="93"/>
      <c r="O3" s="93"/>
      <c r="P3" s="93" t="s">
        <v>405</v>
      </c>
      <c r="Q3" s="93"/>
      <c r="R3" s="93"/>
      <c r="S3" s="93"/>
      <c r="T3" s="94" t="s">
        <v>360</v>
      </c>
      <c r="U3" s="104" t="s">
        <v>421</v>
      </c>
      <c r="V3" s="92" t="s">
        <v>422</v>
      </c>
      <c r="W3" s="92" t="s">
        <v>423</v>
      </c>
      <c r="X3" s="92" t="s">
        <v>424</v>
      </c>
      <c r="Y3" s="100" t="s">
        <v>425</v>
      </c>
      <c r="Z3" s="101"/>
      <c r="AA3" s="101"/>
      <c r="AB3" s="101"/>
      <c r="AC3" s="101"/>
      <c r="AD3" s="101"/>
      <c r="AE3" s="102"/>
      <c r="AF3" s="95" t="s">
        <v>426</v>
      </c>
      <c r="AG3" s="92" t="s">
        <v>427</v>
      </c>
      <c r="AH3" s="98" t="s">
        <v>392</v>
      </c>
      <c r="AI3" s="98"/>
      <c r="AJ3" s="98"/>
      <c r="AK3" s="98"/>
      <c r="AL3" s="98"/>
      <c r="AM3" s="92" t="s">
        <v>428</v>
      </c>
      <c r="AN3" s="92" t="s">
        <v>429</v>
      </c>
      <c r="AO3" s="92" t="s">
        <v>430</v>
      </c>
      <c r="AP3" s="92" t="s">
        <v>437</v>
      </c>
      <c r="AQ3" s="92" t="s">
        <v>438</v>
      </c>
    </row>
    <row r="4" spans="1:54" ht="45.75" customHeight="1">
      <c r="A4" s="92"/>
      <c r="B4" s="103"/>
      <c r="C4" s="103"/>
      <c r="D4" s="103"/>
      <c r="E4" s="103"/>
      <c r="F4" s="103"/>
      <c r="G4" s="10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4"/>
      <c r="U4" s="104"/>
      <c r="V4" s="92"/>
      <c r="W4" s="92"/>
      <c r="X4" s="92"/>
      <c r="Y4" s="92" t="s">
        <v>402</v>
      </c>
      <c r="Z4" s="91" t="s">
        <v>379</v>
      </c>
      <c r="AA4" s="91" t="s">
        <v>380</v>
      </c>
      <c r="AB4" s="91" t="s">
        <v>412</v>
      </c>
      <c r="AC4" s="91" t="s">
        <v>413</v>
      </c>
      <c r="AD4" s="92" t="s">
        <v>415</v>
      </c>
      <c r="AE4" s="91" t="s">
        <v>414</v>
      </c>
      <c r="AF4" s="96"/>
      <c r="AG4" s="92"/>
      <c r="AH4" s="98" t="s">
        <v>401</v>
      </c>
      <c r="AI4" s="98" t="s">
        <v>393</v>
      </c>
      <c r="AJ4" s="98"/>
      <c r="AK4" s="98" t="s">
        <v>394</v>
      </c>
      <c r="AL4" s="71" t="s">
        <v>395</v>
      </c>
      <c r="AM4" s="92"/>
      <c r="AN4" s="92"/>
      <c r="AO4" s="92"/>
      <c r="AP4" s="92"/>
      <c r="AQ4" s="92"/>
    </row>
    <row r="5" spans="1:54" ht="97.5" customHeight="1">
      <c r="A5" s="92"/>
      <c r="B5" s="103"/>
      <c r="C5" s="103"/>
      <c r="D5" s="103"/>
      <c r="E5" s="103"/>
      <c r="F5" s="103"/>
      <c r="G5" s="10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94"/>
      <c r="U5" s="104"/>
      <c r="V5" s="92"/>
      <c r="W5" s="92"/>
      <c r="X5" s="92"/>
      <c r="Y5" s="92"/>
      <c r="Z5" s="91"/>
      <c r="AA5" s="91"/>
      <c r="AB5" s="91"/>
      <c r="AC5" s="91"/>
      <c r="AD5" s="92"/>
      <c r="AE5" s="91"/>
      <c r="AF5" s="96"/>
      <c r="AG5" s="92"/>
      <c r="AH5" s="98"/>
      <c r="AI5" s="71" t="s">
        <v>396</v>
      </c>
      <c r="AJ5" s="84" t="s">
        <v>418</v>
      </c>
      <c r="AK5" s="98"/>
      <c r="AL5" s="98" t="s">
        <v>419</v>
      </c>
      <c r="AM5" s="92"/>
      <c r="AN5" s="92"/>
      <c r="AO5" s="92"/>
      <c r="AP5" s="92"/>
      <c r="AQ5" s="92"/>
    </row>
    <row r="6" spans="1:54" ht="45" customHeight="1">
      <c r="A6" s="92"/>
      <c r="B6" s="70" t="s">
        <v>356</v>
      </c>
      <c r="C6" s="70" t="s">
        <v>357</v>
      </c>
      <c r="D6" s="70" t="s">
        <v>361</v>
      </c>
      <c r="E6" s="70" t="s">
        <v>15</v>
      </c>
      <c r="F6" s="70" t="s">
        <v>372</v>
      </c>
      <c r="G6" s="70" t="s">
        <v>15</v>
      </c>
      <c r="H6" s="69" t="s">
        <v>356</v>
      </c>
      <c r="I6" s="69" t="s">
        <v>357</v>
      </c>
      <c r="J6" s="69" t="s">
        <v>361</v>
      </c>
      <c r="K6" s="69" t="s">
        <v>15</v>
      </c>
      <c r="L6" s="69" t="s">
        <v>356</v>
      </c>
      <c r="M6" s="69" t="s">
        <v>357</v>
      </c>
      <c r="N6" s="69" t="s">
        <v>361</v>
      </c>
      <c r="O6" s="87" t="s">
        <v>15</v>
      </c>
      <c r="P6" s="69" t="s">
        <v>356</v>
      </c>
      <c r="Q6" s="69" t="s">
        <v>357</v>
      </c>
      <c r="R6" s="69" t="s">
        <v>361</v>
      </c>
      <c r="S6" s="87" t="s">
        <v>15</v>
      </c>
      <c r="T6" s="94"/>
      <c r="U6" s="104"/>
      <c r="V6" s="92"/>
      <c r="W6" s="92"/>
      <c r="X6" s="92"/>
      <c r="Y6" s="92"/>
      <c r="Z6" s="91"/>
      <c r="AA6" s="91"/>
      <c r="AB6" s="91"/>
      <c r="AC6" s="91"/>
      <c r="AD6" s="92"/>
      <c r="AE6" s="91"/>
      <c r="AF6" s="97"/>
      <c r="AG6" s="92"/>
      <c r="AH6" s="98"/>
      <c r="AI6" s="98" t="s">
        <v>417</v>
      </c>
      <c r="AJ6" s="98"/>
      <c r="AK6" s="98"/>
      <c r="AL6" s="98"/>
      <c r="AM6" s="92"/>
      <c r="AN6" s="92"/>
      <c r="AO6" s="92"/>
      <c r="AP6" s="92"/>
      <c r="AQ6" s="92"/>
    </row>
    <row r="7" spans="1:54" s="18" customFormat="1" ht="29.25" customHeight="1">
      <c r="A7" s="22">
        <v>1</v>
      </c>
      <c r="B7" s="22">
        <v>2</v>
      </c>
      <c r="C7" s="22">
        <v>3</v>
      </c>
      <c r="D7" s="22" t="s">
        <v>359</v>
      </c>
      <c r="E7" s="22">
        <v>5</v>
      </c>
      <c r="F7" s="22">
        <v>6</v>
      </c>
      <c r="G7" s="22">
        <v>7</v>
      </c>
      <c r="H7" s="22">
        <v>8</v>
      </c>
      <c r="I7" s="22">
        <v>9</v>
      </c>
      <c r="J7" s="22" t="s">
        <v>376</v>
      </c>
      <c r="K7" s="22">
        <v>11</v>
      </c>
      <c r="L7" s="22">
        <v>12</v>
      </c>
      <c r="M7" s="22">
        <v>13</v>
      </c>
      <c r="N7" s="22" t="s">
        <v>378</v>
      </c>
      <c r="O7" s="22">
        <v>15</v>
      </c>
      <c r="P7" s="22">
        <v>16</v>
      </c>
      <c r="Q7" s="22">
        <v>17</v>
      </c>
      <c r="R7" s="22" t="s">
        <v>406</v>
      </c>
      <c r="S7" s="22">
        <v>19</v>
      </c>
      <c r="T7" s="22">
        <v>20</v>
      </c>
      <c r="U7" s="22">
        <v>21</v>
      </c>
      <c r="V7" s="22" t="s">
        <v>411</v>
      </c>
      <c r="W7" s="22" t="s">
        <v>407</v>
      </c>
      <c r="X7" s="22" t="s">
        <v>408</v>
      </c>
      <c r="Y7" s="22">
        <v>25</v>
      </c>
      <c r="Z7" s="22">
        <v>26</v>
      </c>
      <c r="AA7" s="22">
        <v>27</v>
      </c>
      <c r="AB7" s="22">
        <v>28</v>
      </c>
      <c r="AC7" s="22">
        <v>29</v>
      </c>
      <c r="AD7" s="22">
        <v>30</v>
      </c>
      <c r="AE7" s="22">
        <v>31</v>
      </c>
      <c r="AF7" s="22">
        <v>32</v>
      </c>
      <c r="AG7" s="80" t="s">
        <v>416</v>
      </c>
      <c r="AH7" s="22">
        <v>34</v>
      </c>
      <c r="AI7" s="22">
        <v>35</v>
      </c>
      <c r="AJ7" s="22">
        <v>36</v>
      </c>
      <c r="AK7" s="22">
        <v>37</v>
      </c>
      <c r="AL7" s="22">
        <v>38</v>
      </c>
      <c r="AM7" s="22">
        <v>39</v>
      </c>
      <c r="AN7" s="22">
        <v>40</v>
      </c>
      <c r="AO7" s="22" t="s">
        <v>420</v>
      </c>
      <c r="AP7" s="22">
        <v>37</v>
      </c>
      <c r="AQ7" s="22" t="s">
        <v>436</v>
      </c>
      <c r="AR7" s="81"/>
      <c r="AS7" s="1"/>
      <c r="AT7" s="1"/>
      <c r="AU7" s="1"/>
      <c r="AV7" s="1"/>
      <c r="AW7" s="1"/>
      <c r="AX7" s="1"/>
      <c r="AY7" s="1"/>
      <c r="AZ7" s="1"/>
      <c r="BA7" s="1"/>
      <c r="BB7" s="1"/>
    </row>
    <row r="8" spans="1:54" s="3" customFormat="1" ht="32.85" customHeight="1">
      <c r="A8" s="25" t="s">
        <v>373</v>
      </c>
      <c r="B8" s="23">
        <f>SUM(B9:B18)</f>
        <v>12468164</v>
      </c>
      <c r="C8" s="23">
        <f>SUM(C9:C18)</f>
        <v>11788891.499999998</v>
      </c>
      <c r="D8" s="6">
        <f>IF(C8/B8&gt;1.2,IF((C8/B8-1.2)*0.1+1.2&gt;1.3,1.3,(C8/B8-1.2)*0.1+1.2),C8/B8)</f>
        <v>0.94551944456296844</v>
      </c>
      <c r="E8" s="20"/>
      <c r="F8" s="20"/>
      <c r="G8" s="20"/>
      <c r="H8" s="23">
        <f>SUM(H9:H18)</f>
        <v>715444</v>
      </c>
      <c r="I8" s="23">
        <f>SUM(I9:I18)</f>
        <v>728504.3600000001</v>
      </c>
      <c r="J8" s="6">
        <f>IF(I8/H8&gt;1.2,IF((I8/H8-1.2)*0.1+1.2&gt;1.3,1.3,(I8/H8-1.2)*0.1+1.2),I8/H8)</f>
        <v>1.0182549018511584</v>
      </c>
      <c r="K8" s="20"/>
      <c r="L8" s="79">
        <f>SUM(L9:L18)</f>
        <v>42463</v>
      </c>
      <c r="M8" s="79">
        <f>SUM(M9:M18)</f>
        <v>53137</v>
      </c>
      <c r="N8" s="6">
        <f>IF(M8/L8&gt;1.2,IF((M8/L8-1.2)*0.1+1.2&gt;1.3,1.3,(M8/L8-1.2)*0.1+1.2),M8/L8)</f>
        <v>1.2051371782492994</v>
      </c>
      <c r="O8" s="20"/>
      <c r="P8" s="72">
        <f>SUM(P9:P18)</f>
        <v>3959.3999999999996</v>
      </c>
      <c r="Q8" s="72">
        <f>SUM(Q9:Q18)</f>
        <v>3872.1000000000004</v>
      </c>
      <c r="R8" s="6">
        <f>IF(P8/Q8&gt;1.2,IF((P8/Q8-1.2)*0.1+1.2&gt;1.3,1.3,(P8/Q8-1.2)*0.1+1.2),P8/Q8)</f>
        <v>1.0225459053226928</v>
      </c>
      <c r="S8" s="20"/>
      <c r="T8" s="21"/>
      <c r="U8" s="19">
        <f>SUM(U9:U18)</f>
        <v>1812100</v>
      </c>
      <c r="V8" s="23">
        <f>SUM(V9:V18)</f>
        <v>988418.18181818177</v>
      </c>
      <c r="W8" s="23">
        <f>SUM(W9:W18)</f>
        <v>1030190.7000000001</v>
      </c>
      <c r="X8" s="23">
        <f>SUM(X9:X18)</f>
        <v>41772.518181818203</v>
      </c>
      <c r="Y8" s="23">
        <f t="shared" ref="Y8:AM8" si="0">SUM(Y9:Y18)</f>
        <v>0</v>
      </c>
      <c r="Z8" s="23">
        <f t="shared" si="0"/>
        <v>152874.70000000001</v>
      </c>
      <c r="AA8" s="23">
        <f t="shared" si="0"/>
        <v>152227.19999999995</v>
      </c>
      <c r="AB8" s="23">
        <f t="shared" si="0"/>
        <v>166414.69999999998</v>
      </c>
      <c r="AC8" s="23">
        <f t="shared" si="0"/>
        <v>183190.2</v>
      </c>
      <c r="AD8" s="23">
        <f t="shared" si="0"/>
        <v>0</v>
      </c>
      <c r="AE8" s="23">
        <f t="shared" si="0"/>
        <v>160962.20000000001</v>
      </c>
      <c r="AF8" s="23">
        <f t="shared" si="0"/>
        <v>23111.699999999997</v>
      </c>
      <c r="AG8" s="23">
        <f t="shared" si="0"/>
        <v>191410</v>
      </c>
      <c r="AH8" s="23"/>
      <c r="AI8" s="23"/>
      <c r="AJ8" s="23"/>
      <c r="AK8" s="23"/>
      <c r="AL8" s="23"/>
      <c r="AM8" s="23">
        <f t="shared" si="0"/>
        <v>191410</v>
      </c>
      <c r="AN8" s="23">
        <f t="shared" ref="AN8:AQ8" si="1">SUM(AN9:AN18)</f>
        <v>0</v>
      </c>
      <c r="AO8" s="23">
        <f t="shared" si="1"/>
        <v>191410</v>
      </c>
      <c r="AP8" s="23">
        <f t="shared" si="1"/>
        <v>133039.20000000001</v>
      </c>
      <c r="AQ8" s="23">
        <f t="shared" si="1"/>
        <v>58370.8</v>
      </c>
      <c r="AR8" s="81"/>
      <c r="AS8" s="1"/>
      <c r="AT8" s="1"/>
      <c r="AU8" s="1"/>
      <c r="AV8" s="1"/>
      <c r="AW8" s="1"/>
      <c r="AX8" s="1"/>
      <c r="AY8" s="1"/>
      <c r="AZ8" s="1"/>
      <c r="BA8" s="1"/>
      <c r="BB8" s="1"/>
    </row>
    <row r="9" spans="1:54" s="2" customFormat="1" ht="16.5" customHeight="1">
      <c r="A9" s="11" t="s">
        <v>4</v>
      </c>
      <c r="B9" s="24">
        <v>7228655.0999999996</v>
      </c>
      <c r="C9" s="24">
        <v>6804185.2000000002</v>
      </c>
      <c r="D9" s="4">
        <f>IF(E9=0,0,IF(B9=0,1,IF(C9&lt;0,0,IF(C9/B9&gt;1.2,IF((C9/B9-1.2)*0.1+1.2&gt;1.3,1.3,(C9/B9-1.2)*0.1+1.2),C9/B9))))</f>
        <v>0.94127954728397545</v>
      </c>
      <c r="E9" s="10">
        <v>20</v>
      </c>
      <c r="F9" s="5">
        <v>1</v>
      </c>
      <c r="G9" s="5">
        <v>15</v>
      </c>
      <c r="H9" s="24">
        <v>382704</v>
      </c>
      <c r="I9" s="24">
        <v>391577.86000000004</v>
      </c>
      <c r="J9" s="4">
        <f>IF(K9=0,0,IF(H9=0,1,IF(I9&lt;0,0,IF(I9/H9&gt;1.2,IF((I9/H9-1.2)*0.1+1.2&gt;1.3,1.3,(I9/H9-1.2)*0.1+1.2),I9/H9))))</f>
        <v>1.0231872674442912</v>
      </c>
      <c r="K9" s="5">
        <v>15</v>
      </c>
      <c r="L9" s="88">
        <v>5034</v>
      </c>
      <c r="M9" s="88">
        <v>9108</v>
      </c>
      <c r="N9" s="4">
        <f>IF(O9=0,0,IF(L9=0,1,IF(M9&lt;0,0,IF(M9/L9&gt;1.2,IF((M9/L9-1.2)*0.1+1.2&gt;1.3,1.3,(M9/L9-1.2)*0.1+1.2),M9/L9))))</f>
        <v>1.2609296781883195</v>
      </c>
      <c r="O9" s="73">
        <v>20</v>
      </c>
      <c r="P9" s="89">
        <v>1631.3</v>
      </c>
      <c r="Q9" s="89">
        <v>1422.8</v>
      </c>
      <c r="R9" s="4">
        <f>IF(S9=0,0,IF(Q9=0,1.3,IF(Q9&lt;0,0,IF(P9/Q9&gt;1.2,IF((P9/Q9-1.2)*0.1+1.2&gt;1.3,1.3,(P9/Q9-1.2)*0.1+1.2),P9/Q9))))</f>
        <v>1.1465420298003937</v>
      </c>
      <c r="S9" s="5">
        <v>15</v>
      </c>
      <c r="T9" s="31">
        <f>(D9*E9+F9*G9+J9*K9+N9*O9+R9*S9)/(E9+G9+K9+O9+S9)</f>
        <v>1.0775308702131314</v>
      </c>
      <c r="U9" s="32">
        <v>296098</v>
      </c>
      <c r="V9" s="24">
        <f>U9/11*6</f>
        <v>161508</v>
      </c>
      <c r="W9" s="24">
        <f>ROUND(T9*V9,1)</f>
        <v>174029.9</v>
      </c>
      <c r="X9" s="24">
        <f>W9-V9</f>
        <v>12521.899999999994</v>
      </c>
      <c r="Y9" s="24"/>
      <c r="Z9" s="24">
        <v>25174.799999999999</v>
      </c>
      <c r="AA9" s="24">
        <v>26268.6</v>
      </c>
      <c r="AB9" s="24">
        <v>29461.4</v>
      </c>
      <c r="AC9" s="24">
        <v>31975.9</v>
      </c>
      <c r="AD9" s="24"/>
      <c r="AE9" s="24">
        <v>24790.5</v>
      </c>
      <c r="AF9" s="24">
        <v>1708.3</v>
      </c>
      <c r="AG9" s="24">
        <f>ROUND(W9-SUM(Y9:AF9),1)</f>
        <v>34650.400000000001</v>
      </c>
      <c r="AH9" s="40"/>
      <c r="AI9" s="40"/>
      <c r="AJ9" s="40"/>
      <c r="AK9" s="40"/>
      <c r="AL9" s="65"/>
      <c r="AM9" s="24">
        <f>IF(OR(AG9&lt;0,AH9="+",AI9="+",AJ9="+",AK9="+",AL9="+"),0,AG9)</f>
        <v>34650.400000000001</v>
      </c>
      <c r="AN9" s="24"/>
      <c r="AO9" s="24">
        <f>ROUND(AM9-AN9,1)</f>
        <v>34650.400000000001</v>
      </c>
      <c r="AP9" s="24">
        <v>19458.400000000001</v>
      </c>
      <c r="AQ9" s="24">
        <f>ROUND(AO9-AP9,1)</f>
        <v>15192</v>
      </c>
      <c r="AR9" s="81"/>
      <c r="AS9" s="38"/>
      <c r="AT9" s="1"/>
      <c r="AU9" s="1"/>
      <c r="AV9" s="1"/>
      <c r="AW9" s="1"/>
      <c r="AX9" s="1"/>
      <c r="AY9" s="1"/>
      <c r="AZ9" s="1"/>
      <c r="BA9" s="1"/>
      <c r="BB9" s="1"/>
    </row>
    <row r="10" spans="1:54" s="2" customFormat="1" ht="17.100000000000001" customHeight="1">
      <c r="A10" s="11" t="s">
        <v>5</v>
      </c>
      <c r="B10" s="24">
        <v>3070817.9</v>
      </c>
      <c r="C10" s="24">
        <v>2914733.7</v>
      </c>
      <c r="D10" s="4">
        <f t="shared" ref="D10:D56" si="2">IF(E10=0,0,IF(B10=0,1,IF(C10&lt;0,0,IF(C10/B10&gt;1.2,IF((C10/B10-1.2)*0.1+1.2&gt;1.3,1.3,(C10/B10-1.2)*0.1+1.2),C10/B10))))</f>
        <v>0.94917178254041057</v>
      </c>
      <c r="E10" s="10">
        <v>20</v>
      </c>
      <c r="F10" s="5">
        <v>1</v>
      </c>
      <c r="G10" s="5">
        <v>15</v>
      </c>
      <c r="H10" s="24">
        <v>164356</v>
      </c>
      <c r="I10" s="24">
        <v>167273.69999999998</v>
      </c>
      <c r="J10" s="4">
        <f t="shared" ref="J10:J18" si="3">IF(K10=0,0,IF(H10=0,1,IF(I10&lt;0,0,IF(I10/H10&gt;1.2,IF((I10/H10-1.2)*0.1+1.2&gt;1.3,1.3,(I10/H10-1.2)*0.1+1.2),I10/H10))))</f>
        <v>1.0177523181386745</v>
      </c>
      <c r="K10" s="5">
        <v>15</v>
      </c>
      <c r="L10" s="88">
        <v>9337</v>
      </c>
      <c r="M10" s="88">
        <v>11063</v>
      </c>
      <c r="N10" s="4">
        <f t="shared" ref="N10:N56" si="4">IF(O10=0,0,IF(L10=0,1,IF(M10&lt;0,0,IF(M10/L10&gt;1.2,IF((M10/L10-1.2)*0.1+1.2&gt;1.3,1.3,(M10/L10-1.2)*0.1+1.2),M10/L10))))</f>
        <v>1.184855949448431</v>
      </c>
      <c r="O10" s="73">
        <v>20</v>
      </c>
      <c r="P10" s="89">
        <v>619.6</v>
      </c>
      <c r="Q10" s="89">
        <v>377.9</v>
      </c>
      <c r="R10" s="4">
        <f t="shared" ref="R10:R18" si="5">IF(S10=0,0,IF(Q10=0,1.3,IF(Q10&lt;0,0,IF(P10/Q10&gt;1.2,IF((P10/Q10-1.2)*0.1+1.2&gt;1.3,1.3,(P10/Q10-1.2)*0.1+1.2),P10/Q10))))</f>
        <v>1.2439587192378936</v>
      </c>
      <c r="S10" s="5">
        <v>15</v>
      </c>
      <c r="T10" s="31">
        <f t="shared" ref="T10:T56" si="6">(D10*E10+F10*G10+J10*K10+N10*O10+R10*S10)/(E10+G10+K10+O10+S10)</f>
        <v>1.0777202376520629</v>
      </c>
      <c r="U10" s="32">
        <v>712744</v>
      </c>
      <c r="V10" s="24">
        <f>U10/11*6</f>
        <v>388769.45454545453</v>
      </c>
      <c r="W10" s="24">
        <f>ROUND(T10*V10,1)</f>
        <v>418984.7</v>
      </c>
      <c r="X10" s="24">
        <f>W10-V10</f>
        <v>30215.245454545482</v>
      </c>
      <c r="Y10" s="24"/>
      <c r="Z10" s="24">
        <v>55175</v>
      </c>
      <c r="AA10" s="24">
        <v>55079.3</v>
      </c>
      <c r="AB10" s="24">
        <v>72825.2</v>
      </c>
      <c r="AC10" s="24">
        <v>92364.6</v>
      </c>
      <c r="AD10" s="24"/>
      <c r="AE10" s="24">
        <v>66494.3</v>
      </c>
      <c r="AF10" s="24"/>
      <c r="AG10" s="24">
        <f t="shared" ref="AG10:AG56" si="7">ROUND(W10-SUM(Y10:AF10),1)</f>
        <v>77046.3</v>
      </c>
      <c r="AH10" s="40"/>
      <c r="AI10" s="40"/>
      <c r="AJ10" s="40"/>
      <c r="AK10" s="40"/>
      <c r="AL10" s="65"/>
      <c r="AM10" s="24">
        <f t="shared" ref="AM10:AM56" si="8">IF(OR(AG10&lt;0,AH10="+",AI10="+",AJ10="+",AK10="+",AL10="+"),0,AG10)</f>
        <v>77046.3</v>
      </c>
      <c r="AN10" s="24"/>
      <c r="AO10" s="24">
        <f t="shared" ref="AO10:AO56" si="9">ROUND(AM10-AN10,1)</f>
        <v>77046.3</v>
      </c>
      <c r="AP10" s="24">
        <v>40997.300000000003</v>
      </c>
      <c r="AQ10" s="24">
        <f t="shared" ref="AQ10:AQ56" si="10">ROUND(AO10-AP10,1)</f>
        <v>36049</v>
      </c>
      <c r="AR10" s="81"/>
      <c r="AS10" s="38"/>
      <c r="AT10" s="1"/>
      <c r="AU10" s="1"/>
      <c r="AV10" s="1"/>
      <c r="AW10" s="1"/>
      <c r="AX10" s="1"/>
      <c r="AY10" s="1"/>
      <c r="AZ10" s="1"/>
      <c r="BA10" s="1"/>
      <c r="BB10" s="1"/>
    </row>
    <row r="11" spans="1:54" s="2" customFormat="1" ht="17.100000000000001" customHeight="1">
      <c r="A11" s="11" t="s">
        <v>6</v>
      </c>
      <c r="B11" s="24">
        <v>637828.80000000005</v>
      </c>
      <c r="C11" s="24">
        <v>592400.69999999995</v>
      </c>
      <c r="D11" s="4">
        <f t="shared" si="2"/>
        <v>0.92877696961943379</v>
      </c>
      <c r="E11" s="10">
        <v>20</v>
      </c>
      <c r="F11" s="5">
        <v>1</v>
      </c>
      <c r="G11" s="5">
        <v>15</v>
      </c>
      <c r="H11" s="24">
        <v>53919</v>
      </c>
      <c r="I11" s="24">
        <v>52748.6</v>
      </c>
      <c r="J11" s="4">
        <f t="shared" si="3"/>
        <v>0.97829336597488825</v>
      </c>
      <c r="K11" s="5">
        <v>15</v>
      </c>
      <c r="L11" s="88">
        <v>4669</v>
      </c>
      <c r="M11" s="88">
        <v>5394</v>
      </c>
      <c r="N11" s="4">
        <f t="shared" si="4"/>
        <v>1.15527950310559</v>
      </c>
      <c r="O11" s="73">
        <v>20</v>
      </c>
      <c r="P11" s="89">
        <v>1027.0999999999999</v>
      </c>
      <c r="Q11" s="89">
        <v>1405.1</v>
      </c>
      <c r="R11" s="4">
        <f t="shared" si="5"/>
        <v>0.73098000142338626</v>
      </c>
      <c r="S11" s="5">
        <v>15</v>
      </c>
      <c r="T11" s="31">
        <f t="shared" si="6"/>
        <v>0.96847329371146584</v>
      </c>
      <c r="U11" s="32">
        <v>167666</v>
      </c>
      <c r="V11" s="24">
        <f t="shared" ref="V11:V56" si="11">U11/11*6</f>
        <v>91454.181818181823</v>
      </c>
      <c r="W11" s="24">
        <f t="shared" ref="W11:W18" si="12">ROUND(T11*V11,1)</f>
        <v>88570.9</v>
      </c>
      <c r="X11" s="24">
        <f t="shared" ref="X11:X17" si="13">W11-V11</f>
        <v>-2883.2818181818293</v>
      </c>
      <c r="Y11" s="24"/>
      <c r="Z11" s="24">
        <v>14092</v>
      </c>
      <c r="AA11" s="24">
        <v>15633.9</v>
      </c>
      <c r="AB11" s="24">
        <v>4420.1000000000004</v>
      </c>
      <c r="AC11" s="24">
        <v>10966.7</v>
      </c>
      <c r="AD11" s="24"/>
      <c r="AE11" s="24">
        <v>12429.7</v>
      </c>
      <c r="AF11" s="24">
        <v>16395.599999999999</v>
      </c>
      <c r="AG11" s="24">
        <f t="shared" si="7"/>
        <v>14632.9</v>
      </c>
      <c r="AH11" s="65"/>
      <c r="AI11" s="40"/>
      <c r="AJ11" s="40"/>
      <c r="AK11" s="40"/>
      <c r="AL11" s="65"/>
      <c r="AM11" s="24">
        <f t="shared" si="8"/>
        <v>14632.9</v>
      </c>
      <c r="AN11" s="24"/>
      <c r="AO11" s="24">
        <f t="shared" si="9"/>
        <v>14632.9</v>
      </c>
      <c r="AP11" s="24">
        <v>14315.2</v>
      </c>
      <c r="AQ11" s="24">
        <f t="shared" si="10"/>
        <v>317.7</v>
      </c>
      <c r="AR11" s="81"/>
      <c r="AS11" s="38"/>
      <c r="AT11" s="1"/>
      <c r="AU11" s="1"/>
      <c r="AV11" s="1"/>
      <c r="AW11" s="1"/>
      <c r="AX11" s="1"/>
      <c r="AY11" s="1"/>
      <c r="AZ11" s="1"/>
      <c r="BA11" s="1"/>
      <c r="BB11" s="1"/>
    </row>
    <row r="12" spans="1:54" s="2" customFormat="1" ht="17.100000000000001" customHeight="1">
      <c r="A12" s="11" t="s">
        <v>7</v>
      </c>
      <c r="B12" s="24">
        <v>579595.69999999995</v>
      </c>
      <c r="C12" s="24">
        <v>605957</v>
      </c>
      <c r="D12" s="4">
        <f t="shared" si="2"/>
        <v>1.0454822214864603</v>
      </c>
      <c r="E12" s="10">
        <v>20</v>
      </c>
      <c r="F12" s="5">
        <v>1</v>
      </c>
      <c r="G12" s="5">
        <v>15</v>
      </c>
      <c r="H12" s="24">
        <v>35567</v>
      </c>
      <c r="I12" s="24">
        <v>35406.9</v>
      </c>
      <c r="J12" s="4">
        <f t="shared" si="3"/>
        <v>0.99549863637641633</v>
      </c>
      <c r="K12" s="5">
        <v>15</v>
      </c>
      <c r="L12" s="88">
        <v>3613</v>
      </c>
      <c r="M12" s="88">
        <v>4178</v>
      </c>
      <c r="N12" s="4">
        <f t="shared" si="4"/>
        <v>1.1563797398283975</v>
      </c>
      <c r="O12" s="73">
        <v>20</v>
      </c>
      <c r="P12" s="89">
        <v>253.2</v>
      </c>
      <c r="Q12" s="89">
        <v>235.3</v>
      </c>
      <c r="R12" s="4">
        <f t="shared" si="5"/>
        <v>1.0760730981725455</v>
      </c>
      <c r="S12" s="5">
        <v>15</v>
      </c>
      <c r="T12" s="31">
        <f t="shared" si="6"/>
        <v>1.0601272381709597</v>
      </c>
      <c r="U12" s="32">
        <v>72029</v>
      </c>
      <c r="V12" s="24">
        <f t="shared" si="11"/>
        <v>39288.545454545456</v>
      </c>
      <c r="W12" s="24">
        <f t="shared" si="12"/>
        <v>41650.9</v>
      </c>
      <c r="X12" s="24">
        <f t="shared" si="13"/>
        <v>2362.3545454545456</v>
      </c>
      <c r="Y12" s="24"/>
      <c r="Z12" s="24">
        <v>7303.6</v>
      </c>
      <c r="AA12" s="24">
        <v>6389.4</v>
      </c>
      <c r="AB12" s="24">
        <v>7588.6</v>
      </c>
      <c r="AC12" s="24">
        <v>0</v>
      </c>
      <c r="AD12" s="24"/>
      <c r="AE12" s="24">
        <v>6062</v>
      </c>
      <c r="AF12" s="24"/>
      <c r="AG12" s="24">
        <f t="shared" si="7"/>
        <v>14307.3</v>
      </c>
      <c r="AH12" s="40"/>
      <c r="AI12" s="40"/>
      <c r="AJ12" s="40"/>
      <c r="AK12" s="40"/>
      <c r="AL12" s="65"/>
      <c r="AM12" s="24">
        <f t="shared" si="8"/>
        <v>14307.3</v>
      </c>
      <c r="AN12" s="24"/>
      <c r="AO12" s="24">
        <f t="shared" si="9"/>
        <v>14307.3</v>
      </c>
      <c r="AP12" s="24">
        <v>12606.7</v>
      </c>
      <c r="AQ12" s="24">
        <f t="shared" si="10"/>
        <v>1700.6</v>
      </c>
      <c r="AR12" s="81"/>
      <c r="AS12" s="38"/>
      <c r="AT12" s="1"/>
      <c r="AU12" s="1"/>
      <c r="AV12" s="1"/>
      <c r="AW12" s="1"/>
      <c r="AX12" s="1"/>
      <c r="AY12" s="1"/>
      <c r="AZ12" s="1"/>
      <c r="BA12" s="1"/>
      <c r="BB12" s="1"/>
    </row>
    <row r="13" spans="1:54" s="2" customFormat="1" ht="17.100000000000001" customHeight="1">
      <c r="A13" s="11" t="s">
        <v>8</v>
      </c>
      <c r="B13" s="24">
        <v>211440.2</v>
      </c>
      <c r="C13" s="24">
        <v>184425.1</v>
      </c>
      <c r="D13" s="4">
        <f t="shared" si="2"/>
        <v>0.87223290556857214</v>
      </c>
      <c r="E13" s="10">
        <v>20</v>
      </c>
      <c r="F13" s="5">
        <v>1</v>
      </c>
      <c r="G13" s="5">
        <v>15</v>
      </c>
      <c r="H13" s="24">
        <v>15210</v>
      </c>
      <c r="I13" s="24">
        <v>16158.9</v>
      </c>
      <c r="J13" s="4">
        <f t="shared" si="3"/>
        <v>1.0623865877712031</v>
      </c>
      <c r="K13" s="5">
        <v>15</v>
      </c>
      <c r="L13" s="88">
        <v>3613</v>
      </c>
      <c r="M13" s="88">
        <v>6444</v>
      </c>
      <c r="N13" s="4">
        <f t="shared" si="4"/>
        <v>1.2583559368945474</v>
      </c>
      <c r="O13" s="73">
        <v>20</v>
      </c>
      <c r="P13" s="89">
        <v>7.2</v>
      </c>
      <c r="Q13" s="89">
        <v>5.9</v>
      </c>
      <c r="R13" s="4">
        <f t="shared" si="5"/>
        <v>1.2020338983050847</v>
      </c>
      <c r="S13" s="5">
        <v>15</v>
      </c>
      <c r="T13" s="31">
        <f t="shared" si="6"/>
        <v>1.0773892251812553</v>
      </c>
      <c r="U13" s="32">
        <v>138220</v>
      </c>
      <c r="V13" s="24">
        <f t="shared" si="11"/>
        <v>75392.727272727279</v>
      </c>
      <c r="W13" s="24">
        <f t="shared" si="12"/>
        <v>81227.3</v>
      </c>
      <c r="X13" s="24">
        <f t="shared" si="13"/>
        <v>5834.5727272727236</v>
      </c>
      <c r="Y13" s="24"/>
      <c r="Z13" s="24">
        <v>12378.7</v>
      </c>
      <c r="AA13" s="24">
        <v>14025.2</v>
      </c>
      <c r="AB13" s="24">
        <v>12348.7</v>
      </c>
      <c r="AC13" s="24">
        <v>15547.4</v>
      </c>
      <c r="AD13" s="24"/>
      <c r="AE13" s="24">
        <v>14100.5</v>
      </c>
      <c r="AF13" s="24"/>
      <c r="AG13" s="24">
        <f t="shared" si="7"/>
        <v>12826.8</v>
      </c>
      <c r="AH13" s="65"/>
      <c r="AI13" s="40"/>
      <c r="AJ13" s="40"/>
      <c r="AK13" s="40"/>
      <c r="AL13" s="65"/>
      <c r="AM13" s="24">
        <f t="shared" si="8"/>
        <v>12826.8</v>
      </c>
      <c r="AN13" s="24"/>
      <c r="AO13" s="24">
        <f t="shared" si="9"/>
        <v>12826.8</v>
      </c>
      <c r="AP13" s="24">
        <v>4550.2</v>
      </c>
      <c r="AQ13" s="24">
        <f t="shared" si="10"/>
        <v>8276.6</v>
      </c>
      <c r="AR13" s="81"/>
      <c r="AS13" s="38"/>
      <c r="AT13" s="1"/>
      <c r="AU13" s="1"/>
      <c r="AV13" s="1"/>
      <c r="AW13" s="1"/>
      <c r="AX13" s="1"/>
      <c r="AY13" s="1"/>
      <c r="AZ13" s="1"/>
      <c r="BA13" s="1"/>
      <c r="BB13" s="1"/>
    </row>
    <row r="14" spans="1:54" s="2" customFormat="1" ht="17.100000000000001" customHeight="1">
      <c r="A14" s="11" t="s">
        <v>9</v>
      </c>
      <c r="B14" s="24">
        <v>228462.1</v>
      </c>
      <c r="C14" s="24">
        <v>216113.3</v>
      </c>
      <c r="D14" s="4">
        <f t="shared" si="2"/>
        <v>0.94594814632273794</v>
      </c>
      <c r="E14" s="10">
        <v>20</v>
      </c>
      <c r="F14" s="5">
        <v>1</v>
      </c>
      <c r="G14" s="5">
        <v>15</v>
      </c>
      <c r="H14" s="24">
        <v>17020</v>
      </c>
      <c r="I14" s="24">
        <v>16835.2</v>
      </c>
      <c r="J14" s="4">
        <f t="shared" si="3"/>
        <v>0.98914218566392487</v>
      </c>
      <c r="K14" s="5">
        <v>15</v>
      </c>
      <c r="L14" s="88">
        <v>3613</v>
      </c>
      <c r="M14" s="88">
        <v>2257</v>
      </c>
      <c r="N14" s="4">
        <f t="shared" si="4"/>
        <v>0.62468862441184614</v>
      </c>
      <c r="O14" s="73">
        <v>20</v>
      </c>
      <c r="P14" s="89">
        <v>97.8</v>
      </c>
      <c r="Q14" s="89">
        <v>69.5</v>
      </c>
      <c r="R14" s="4">
        <f t="shared" si="5"/>
        <v>1.2207194244604316</v>
      </c>
      <c r="S14" s="5">
        <v>15</v>
      </c>
      <c r="T14" s="31">
        <f t="shared" si="6"/>
        <v>0.93600775960655336</v>
      </c>
      <c r="U14" s="32">
        <v>49201</v>
      </c>
      <c r="V14" s="24">
        <f t="shared" si="11"/>
        <v>26836.909090909092</v>
      </c>
      <c r="W14" s="24">
        <f t="shared" si="12"/>
        <v>25119.599999999999</v>
      </c>
      <c r="X14" s="24">
        <f t="shared" si="13"/>
        <v>-1717.3090909090934</v>
      </c>
      <c r="Y14" s="24"/>
      <c r="Z14" s="24">
        <v>4373.5</v>
      </c>
      <c r="AA14" s="24">
        <v>4578</v>
      </c>
      <c r="AB14" s="24">
        <v>4822.3</v>
      </c>
      <c r="AC14" s="24">
        <v>2908.9</v>
      </c>
      <c r="AD14" s="24"/>
      <c r="AE14" s="24">
        <v>4404.7</v>
      </c>
      <c r="AF14" s="24"/>
      <c r="AG14" s="24">
        <f t="shared" si="7"/>
        <v>4032.2</v>
      </c>
      <c r="AH14" s="40"/>
      <c r="AI14" s="40"/>
      <c r="AJ14" s="40"/>
      <c r="AK14" s="40"/>
      <c r="AL14" s="65"/>
      <c r="AM14" s="24">
        <f t="shared" si="8"/>
        <v>4032.2</v>
      </c>
      <c r="AN14" s="24"/>
      <c r="AO14" s="24">
        <f t="shared" si="9"/>
        <v>4032.2</v>
      </c>
      <c r="AP14" s="24">
        <v>5081.8999999999996</v>
      </c>
      <c r="AQ14" s="24">
        <f t="shared" si="10"/>
        <v>-1049.7</v>
      </c>
      <c r="AR14" s="81"/>
      <c r="AS14" s="38"/>
      <c r="AT14" s="1"/>
      <c r="AU14" s="1"/>
      <c r="AV14" s="1"/>
      <c r="AW14" s="1"/>
      <c r="AX14" s="1"/>
      <c r="AY14" s="1"/>
      <c r="AZ14" s="1"/>
      <c r="BA14" s="1"/>
      <c r="BB14" s="1"/>
    </row>
    <row r="15" spans="1:54" s="2" customFormat="1" ht="17.100000000000001" customHeight="1">
      <c r="A15" s="11" t="s">
        <v>10</v>
      </c>
      <c r="B15" s="24">
        <v>166437.29999999999</v>
      </c>
      <c r="C15" s="24">
        <v>168453.2</v>
      </c>
      <c r="D15" s="4">
        <f t="shared" si="2"/>
        <v>1.0121120686288472</v>
      </c>
      <c r="E15" s="10">
        <v>20</v>
      </c>
      <c r="F15" s="5">
        <v>1</v>
      </c>
      <c r="G15" s="5">
        <v>15</v>
      </c>
      <c r="H15" s="24">
        <v>16147</v>
      </c>
      <c r="I15" s="24">
        <v>16445.3</v>
      </c>
      <c r="J15" s="4">
        <f t="shared" si="3"/>
        <v>1.0184740199417848</v>
      </c>
      <c r="K15" s="5">
        <v>15</v>
      </c>
      <c r="L15" s="88">
        <v>3613</v>
      </c>
      <c r="M15" s="88">
        <v>4458</v>
      </c>
      <c r="N15" s="4">
        <f t="shared" si="4"/>
        <v>1.2033877663991142</v>
      </c>
      <c r="O15" s="73">
        <v>20</v>
      </c>
      <c r="P15" s="89">
        <v>161.19999999999999</v>
      </c>
      <c r="Q15" s="89">
        <v>219.8</v>
      </c>
      <c r="R15" s="4">
        <f t="shared" si="5"/>
        <v>0.73339399454049126</v>
      </c>
      <c r="S15" s="5">
        <v>15</v>
      </c>
      <c r="T15" s="31">
        <f t="shared" si="6"/>
        <v>1.0069178460916868</v>
      </c>
      <c r="U15" s="32">
        <v>120632</v>
      </c>
      <c r="V15" s="24">
        <f t="shared" si="11"/>
        <v>65799.272727272721</v>
      </c>
      <c r="W15" s="24">
        <f t="shared" si="12"/>
        <v>66254.5</v>
      </c>
      <c r="X15" s="24">
        <f t="shared" si="13"/>
        <v>455.22727272727934</v>
      </c>
      <c r="Y15" s="24"/>
      <c r="Z15" s="24">
        <v>11428.8</v>
      </c>
      <c r="AA15" s="24">
        <v>9658.9</v>
      </c>
      <c r="AB15" s="24">
        <v>10222.9</v>
      </c>
      <c r="AC15" s="24">
        <v>12393.8</v>
      </c>
      <c r="AD15" s="24"/>
      <c r="AE15" s="24">
        <v>11216</v>
      </c>
      <c r="AF15" s="24">
        <v>417</v>
      </c>
      <c r="AG15" s="24">
        <f t="shared" si="7"/>
        <v>10917.1</v>
      </c>
      <c r="AH15" s="65"/>
      <c r="AI15" s="40"/>
      <c r="AJ15" s="40"/>
      <c r="AK15" s="40"/>
      <c r="AL15" s="65"/>
      <c r="AM15" s="24">
        <f t="shared" si="8"/>
        <v>10917.1</v>
      </c>
      <c r="AN15" s="24"/>
      <c r="AO15" s="24">
        <f t="shared" si="9"/>
        <v>10917.1</v>
      </c>
      <c r="AP15" s="24">
        <v>11145.3</v>
      </c>
      <c r="AQ15" s="24">
        <f t="shared" si="10"/>
        <v>-228.2</v>
      </c>
      <c r="AR15" s="81"/>
      <c r="AS15" s="38"/>
      <c r="AT15" s="1"/>
      <c r="AU15" s="1"/>
      <c r="AV15" s="1"/>
      <c r="AW15" s="1"/>
      <c r="AX15" s="1"/>
      <c r="AY15" s="1"/>
      <c r="AZ15" s="1"/>
      <c r="BA15" s="1"/>
      <c r="BB15" s="1"/>
    </row>
    <row r="16" spans="1:54" s="2" customFormat="1" ht="17.100000000000001" customHeight="1">
      <c r="A16" s="35" t="s">
        <v>11</v>
      </c>
      <c r="B16" s="24">
        <v>52349</v>
      </c>
      <c r="C16" s="24">
        <v>53617.599999999999</v>
      </c>
      <c r="D16" s="4">
        <f t="shared" si="2"/>
        <v>1.0242335097136526</v>
      </c>
      <c r="E16" s="10">
        <v>20</v>
      </c>
      <c r="F16" s="5">
        <v>1</v>
      </c>
      <c r="G16" s="5">
        <v>15</v>
      </c>
      <c r="H16" s="24">
        <v>5977</v>
      </c>
      <c r="I16" s="24">
        <v>6136</v>
      </c>
      <c r="J16" s="4">
        <f t="shared" si="3"/>
        <v>1.0266019742345658</v>
      </c>
      <c r="K16" s="5">
        <v>15</v>
      </c>
      <c r="L16" s="88">
        <v>2679</v>
      </c>
      <c r="M16" s="88">
        <v>2694</v>
      </c>
      <c r="N16" s="4">
        <f t="shared" si="4"/>
        <v>1.005599104143337</v>
      </c>
      <c r="O16" s="73">
        <v>20</v>
      </c>
      <c r="P16" s="89">
        <v>83.7</v>
      </c>
      <c r="Q16" s="89">
        <v>98.5</v>
      </c>
      <c r="R16" s="4">
        <f t="shared" si="5"/>
        <v>0.84974619289340103</v>
      </c>
      <c r="S16" s="5">
        <v>15</v>
      </c>
      <c r="T16" s="31">
        <f t="shared" si="6"/>
        <v>0.98519852687128573</v>
      </c>
      <c r="U16" s="32">
        <v>79578</v>
      </c>
      <c r="V16" s="24">
        <f t="shared" si="11"/>
        <v>43406.181818181816</v>
      </c>
      <c r="W16" s="24">
        <f t="shared" si="12"/>
        <v>42763.7</v>
      </c>
      <c r="X16" s="24">
        <f t="shared" si="13"/>
        <v>-642.48181818181911</v>
      </c>
      <c r="Y16" s="24"/>
      <c r="Z16" s="24">
        <v>8061.9</v>
      </c>
      <c r="AA16" s="24">
        <v>6373.3</v>
      </c>
      <c r="AB16" s="24">
        <v>8386.2999999999993</v>
      </c>
      <c r="AC16" s="24">
        <v>7276.2</v>
      </c>
      <c r="AD16" s="24"/>
      <c r="AE16" s="24">
        <v>7255</v>
      </c>
      <c r="AF16" s="24"/>
      <c r="AG16" s="24">
        <f t="shared" si="7"/>
        <v>5411</v>
      </c>
      <c r="AH16" s="65"/>
      <c r="AI16" s="40"/>
      <c r="AJ16" s="65"/>
      <c r="AK16" s="40"/>
      <c r="AL16" s="65"/>
      <c r="AM16" s="24">
        <f t="shared" si="8"/>
        <v>5411</v>
      </c>
      <c r="AN16" s="24"/>
      <c r="AO16" s="24">
        <f t="shared" si="9"/>
        <v>5411</v>
      </c>
      <c r="AP16" s="24">
        <v>6820.6</v>
      </c>
      <c r="AQ16" s="24">
        <f t="shared" si="10"/>
        <v>-1409.6</v>
      </c>
      <c r="AR16" s="81"/>
      <c r="AS16" s="38"/>
      <c r="AT16" s="1"/>
      <c r="AU16" s="1"/>
      <c r="AV16" s="1"/>
      <c r="AW16" s="1"/>
      <c r="AX16" s="1"/>
      <c r="AY16" s="1"/>
      <c r="AZ16" s="1"/>
      <c r="BA16" s="1"/>
      <c r="BB16" s="1"/>
    </row>
    <row r="17" spans="1:54" s="2" customFormat="1" ht="17.100000000000001" customHeight="1">
      <c r="A17" s="11" t="s">
        <v>12</v>
      </c>
      <c r="B17" s="24">
        <v>183000.4</v>
      </c>
      <c r="C17" s="24">
        <v>158251.5</v>
      </c>
      <c r="D17" s="4">
        <f t="shared" si="2"/>
        <v>0.86476040489528982</v>
      </c>
      <c r="E17" s="10">
        <v>20</v>
      </c>
      <c r="F17" s="5">
        <v>1</v>
      </c>
      <c r="G17" s="5">
        <v>15</v>
      </c>
      <c r="H17" s="24">
        <v>17544</v>
      </c>
      <c r="I17" s="24">
        <v>18076.599999999999</v>
      </c>
      <c r="J17" s="4">
        <f t="shared" si="3"/>
        <v>1.0303579571363428</v>
      </c>
      <c r="K17" s="5">
        <v>15</v>
      </c>
      <c r="L17" s="88">
        <v>3613</v>
      </c>
      <c r="M17" s="88">
        <v>1432</v>
      </c>
      <c r="N17" s="4">
        <f t="shared" si="4"/>
        <v>0.39634652643232771</v>
      </c>
      <c r="O17" s="73">
        <v>20</v>
      </c>
      <c r="P17" s="89">
        <v>35</v>
      </c>
      <c r="Q17" s="89">
        <v>22.3</v>
      </c>
      <c r="R17" s="4">
        <f t="shared" si="5"/>
        <v>1.2369506726457398</v>
      </c>
      <c r="S17" s="5">
        <v>15</v>
      </c>
      <c r="T17" s="31">
        <f t="shared" si="6"/>
        <v>0.87331491850921872</v>
      </c>
      <c r="U17" s="32">
        <v>114188</v>
      </c>
      <c r="V17" s="24">
        <f t="shared" si="11"/>
        <v>62284.363636363632</v>
      </c>
      <c r="W17" s="24">
        <f t="shared" si="12"/>
        <v>54393.9</v>
      </c>
      <c r="X17" s="24">
        <f t="shared" si="13"/>
        <v>-7890.4636363636309</v>
      </c>
      <c r="Y17" s="24"/>
      <c r="Z17" s="24">
        <v>9327.5</v>
      </c>
      <c r="AA17" s="24">
        <v>8938.7999999999993</v>
      </c>
      <c r="AB17" s="24">
        <v>11723.9</v>
      </c>
      <c r="AC17" s="24">
        <v>5685.5</v>
      </c>
      <c r="AD17" s="24"/>
      <c r="AE17" s="24">
        <v>9448.7999999999993</v>
      </c>
      <c r="AF17" s="24"/>
      <c r="AG17" s="24">
        <f t="shared" si="7"/>
        <v>9269.4</v>
      </c>
      <c r="AH17" s="65"/>
      <c r="AI17" s="40"/>
      <c r="AJ17" s="40"/>
      <c r="AK17" s="40"/>
      <c r="AL17" s="65"/>
      <c r="AM17" s="24">
        <f t="shared" si="8"/>
        <v>9269.4</v>
      </c>
      <c r="AN17" s="24"/>
      <c r="AO17" s="24">
        <f t="shared" si="9"/>
        <v>9269.4</v>
      </c>
      <c r="AP17" s="24">
        <v>14357.8</v>
      </c>
      <c r="AQ17" s="24">
        <f t="shared" si="10"/>
        <v>-5088.3999999999996</v>
      </c>
      <c r="AR17" s="81"/>
      <c r="AS17" s="38"/>
      <c r="AT17" s="1"/>
      <c r="AU17" s="1"/>
      <c r="AV17" s="1"/>
      <c r="AW17" s="1"/>
      <c r="AX17" s="1"/>
      <c r="AY17" s="1"/>
      <c r="AZ17" s="1"/>
      <c r="BA17" s="1"/>
      <c r="BB17" s="1"/>
    </row>
    <row r="18" spans="1:54" s="2" customFormat="1" ht="17.100000000000001" customHeight="1">
      <c r="A18" s="11" t="s">
        <v>13</v>
      </c>
      <c r="B18" s="24">
        <v>109577.5</v>
      </c>
      <c r="C18" s="24">
        <v>90754.2</v>
      </c>
      <c r="D18" s="4">
        <f t="shared" si="2"/>
        <v>0.82821929684469897</v>
      </c>
      <c r="E18" s="10">
        <v>20</v>
      </c>
      <c r="F18" s="5">
        <v>1</v>
      </c>
      <c r="G18" s="5">
        <v>15</v>
      </c>
      <c r="H18" s="24">
        <v>7000</v>
      </c>
      <c r="I18" s="24">
        <v>7845.3</v>
      </c>
      <c r="J18" s="4">
        <f t="shared" si="3"/>
        <v>1.1207571428571428</v>
      </c>
      <c r="K18" s="5">
        <v>15</v>
      </c>
      <c r="L18" s="88">
        <v>2679</v>
      </c>
      <c r="M18" s="88">
        <v>6109</v>
      </c>
      <c r="N18" s="4">
        <f t="shared" si="4"/>
        <v>1.3</v>
      </c>
      <c r="O18" s="73">
        <v>20</v>
      </c>
      <c r="P18" s="89">
        <v>43.3</v>
      </c>
      <c r="Q18" s="89">
        <v>15</v>
      </c>
      <c r="R18" s="4">
        <f t="shared" si="5"/>
        <v>1.3</v>
      </c>
      <c r="S18" s="5">
        <v>15</v>
      </c>
      <c r="T18" s="31">
        <f t="shared" si="6"/>
        <v>1.1044205068206014</v>
      </c>
      <c r="U18" s="32">
        <v>61744</v>
      </c>
      <c r="V18" s="24">
        <f t="shared" si="11"/>
        <v>33678.545454545456</v>
      </c>
      <c r="W18" s="24">
        <f t="shared" si="12"/>
        <v>37195.300000000003</v>
      </c>
      <c r="X18" s="24">
        <f>W18-V18</f>
        <v>3516.754545454547</v>
      </c>
      <c r="Y18" s="24"/>
      <c r="Z18" s="24">
        <v>5558.9</v>
      </c>
      <c r="AA18" s="24">
        <v>5281.8</v>
      </c>
      <c r="AB18" s="24">
        <v>4615.3</v>
      </c>
      <c r="AC18" s="24">
        <v>4071.2</v>
      </c>
      <c r="AD18" s="24"/>
      <c r="AE18" s="24">
        <v>4760.7</v>
      </c>
      <c r="AF18" s="24">
        <v>4590.8</v>
      </c>
      <c r="AG18" s="24">
        <f>ROUND(W18-SUM(Y18:AF18),1)</f>
        <v>8316.6</v>
      </c>
      <c r="AH18" s="65"/>
      <c r="AI18" s="40"/>
      <c r="AJ18" s="40"/>
      <c r="AK18" s="40"/>
      <c r="AL18" s="65"/>
      <c r="AM18" s="24">
        <f>IF(OR(AG18&lt;0,AH18="+",AI18="+",AJ18="+",AK18="+",AL18="+"),0,AG18)</f>
        <v>8316.6</v>
      </c>
      <c r="AN18" s="24"/>
      <c r="AO18" s="24">
        <f t="shared" si="9"/>
        <v>8316.6</v>
      </c>
      <c r="AP18" s="24">
        <v>3705.8</v>
      </c>
      <c r="AQ18" s="24">
        <f t="shared" si="10"/>
        <v>4610.8</v>
      </c>
      <c r="AR18" s="81"/>
      <c r="AS18" s="38"/>
      <c r="AT18" s="1"/>
      <c r="AU18" s="1"/>
      <c r="AV18" s="1"/>
      <c r="AW18" s="1"/>
      <c r="AX18" s="1"/>
      <c r="AY18" s="1"/>
      <c r="AZ18" s="1"/>
      <c r="BA18" s="1"/>
      <c r="BB18" s="1"/>
    </row>
    <row r="19" spans="1:54" s="2" customFormat="1" ht="17.100000000000001" customHeight="1">
      <c r="A19" s="25" t="s">
        <v>362</v>
      </c>
      <c r="B19" s="26">
        <f>SUM(B20:B28)</f>
        <v>206207.40000000002</v>
      </c>
      <c r="C19" s="26">
        <f>SUM(C20:C28)</f>
        <v>210987.9</v>
      </c>
      <c r="D19" s="6">
        <f>IF(C19/B19&gt;1.2,IF((C19/B19-1.2)*0.1+1.2&gt;1.3,1.3,(C19/B19-1.2)*0.1+1.2),C19/B19)</f>
        <v>1.0231829701552901</v>
      </c>
      <c r="E19" s="26"/>
      <c r="F19" s="26"/>
      <c r="G19" s="26"/>
      <c r="H19" s="26"/>
      <c r="I19" s="26"/>
      <c r="J19" s="6">
        <f>J8</f>
        <v>1.0182549018511584</v>
      </c>
      <c r="K19" s="26"/>
      <c r="L19" s="79">
        <f>SUM(L20:L28)</f>
        <v>5036</v>
      </c>
      <c r="M19" s="79">
        <f>SUM(M20:M28)</f>
        <v>9108</v>
      </c>
      <c r="N19" s="6">
        <f>IF(M19/L19&gt;1.2,IF((M19/L19-1.2)*0.1+1.2&gt;1.3,1.3,(M19/L19-1.2)*0.1+1.2),M19/L19)</f>
        <v>1.2608578236695789</v>
      </c>
      <c r="O19" s="74"/>
      <c r="P19" s="26"/>
      <c r="Q19" s="26"/>
      <c r="R19" s="6">
        <f>R9</f>
        <v>1.1465420298003937</v>
      </c>
      <c r="S19" s="26"/>
      <c r="T19" s="26"/>
      <c r="U19" s="19">
        <f t="shared" ref="U19:AQ19" si="14">SUM(U20:U28)</f>
        <v>1175</v>
      </c>
      <c r="V19" s="23">
        <f t="shared" si="14"/>
        <v>640.90909090909088</v>
      </c>
      <c r="W19" s="23">
        <f t="shared" si="14"/>
        <v>679.6</v>
      </c>
      <c r="X19" s="23">
        <f t="shared" si="14"/>
        <v>38.690909090909145</v>
      </c>
      <c r="Y19" s="23">
        <f t="shared" si="14"/>
        <v>235</v>
      </c>
      <c r="Z19" s="23">
        <f t="shared" si="14"/>
        <v>120.6</v>
      </c>
      <c r="AA19" s="23">
        <f t="shared" si="14"/>
        <v>116.4</v>
      </c>
      <c r="AB19" s="23">
        <f t="shared" si="14"/>
        <v>0</v>
      </c>
      <c r="AC19" s="23">
        <f t="shared" si="14"/>
        <v>112.6</v>
      </c>
      <c r="AD19" s="23">
        <f t="shared" si="14"/>
        <v>0</v>
      </c>
      <c r="AE19" s="23">
        <f t="shared" si="14"/>
        <v>62.5</v>
      </c>
      <c r="AF19" s="23">
        <f t="shared" si="14"/>
        <v>0</v>
      </c>
      <c r="AG19" s="23">
        <f t="shared" si="14"/>
        <v>32.5</v>
      </c>
      <c r="AH19" s="23"/>
      <c r="AI19" s="23"/>
      <c r="AJ19" s="23"/>
      <c r="AK19" s="23"/>
      <c r="AL19" s="23"/>
      <c r="AM19" s="23">
        <f t="shared" si="14"/>
        <v>32.5</v>
      </c>
      <c r="AN19" s="23">
        <f t="shared" si="14"/>
        <v>0</v>
      </c>
      <c r="AO19" s="23">
        <f t="shared" si="14"/>
        <v>32.5</v>
      </c>
      <c r="AP19" s="23">
        <f t="shared" si="14"/>
        <v>0</v>
      </c>
      <c r="AQ19" s="23">
        <f t="shared" si="14"/>
        <v>32.5</v>
      </c>
      <c r="AR19" s="81"/>
      <c r="AS19" s="38"/>
      <c r="AT19" s="1"/>
      <c r="AU19" s="1"/>
      <c r="AV19" s="1"/>
      <c r="AW19" s="1"/>
      <c r="AX19" s="1"/>
      <c r="AY19" s="1"/>
      <c r="AZ19" s="1"/>
      <c r="BA19" s="1"/>
      <c r="BB19" s="1"/>
    </row>
    <row r="20" spans="1:54" s="2" customFormat="1" ht="17.100000000000001" customHeight="1">
      <c r="A20" s="11" t="s">
        <v>363</v>
      </c>
      <c r="B20" s="24">
        <v>18034.8</v>
      </c>
      <c r="C20" s="24">
        <v>13394.7</v>
      </c>
      <c r="D20" s="4">
        <f t="shared" si="2"/>
        <v>0.74271408610020628</v>
      </c>
      <c r="E20" s="5">
        <v>20</v>
      </c>
      <c r="F20" s="5">
        <f>F$9</f>
        <v>1</v>
      </c>
      <c r="G20" s="5">
        <v>15</v>
      </c>
      <c r="H20" s="5"/>
      <c r="I20" s="5"/>
      <c r="J20" s="4">
        <f>J$9</f>
        <v>1.0231872674442912</v>
      </c>
      <c r="K20" s="5">
        <v>15</v>
      </c>
      <c r="L20" s="88">
        <v>384</v>
      </c>
      <c r="M20" s="88">
        <v>778</v>
      </c>
      <c r="N20" s="4">
        <f t="shared" si="4"/>
        <v>1.2826041666666665</v>
      </c>
      <c r="O20" s="73">
        <v>20</v>
      </c>
      <c r="P20" s="5"/>
      <c r="Q20" s="5"/>
      <c r="R20" s="4">
        <f>R$9</f>
        <v>1.1465420298003937</v>
      </c>
      <c r="S20" s="5">
        <v>15</v>
      </c>
      <c r="T20" s="31">
        <f t="shared" si="6"/>
        <v>1.0359094648706793</v>
      </c>
      <c r="U20" s="32">
        <v>0</v>
      </c>
      <c r="V20" s="24">
        <f t="shared" si="11"/>
        <v>0</v>
      </c>
      <c r="W20" s="24">
        <f t="shared" ref="W20:W28" si="15">ROUND(T20*V20,1)</f>
        <v>0</v>
      </c>
      <c r="X20" s="24">
        <f t="shared" ref="X20:X28" si="16">W20-V20</f>
        <v>0</v>
      </c>
      <c r="Y20" s="24"/>
      <c r="Z20" s="24">
        <v>0</v>
      </c>
      <c r="AA20" s="24">
        <v>0</v>
      </c>
      <c r="AB20" s="24">
        <v>0</v>
      </c>
      <c r="AC20" s="24">
        <v>0</v>
      </c>
      <c r="AD20" s="24"/>
      <c r="AE20" s="24">
        <v>0</v>
      </c>
      <c r="AF20" s="24"/>
      <c r="AG20" s="24">
        <f t="shared" si="7"/>
        <v>0</v>
      </c>
      <c r="AH20" s="65"/>
      <c r="AI20" s="40"/>
      <c r="AJ20" s="40"/>
      <c r="AK20" s="40"/>
      <c r="AL20" s="65"/>
      <c r="AM20" s="24">
        <f t="shared" si="8"/>
        <v>0</v>
      </c>
      <c r="AN20" s="24"/>
      <c r="AO20" s="24">
        <f t="shared" si="9"/>
        <v>0</v>
      </c>
      <c r="AP20" s="24">
        <v>0</v>
      </c>
      <c r="AQ20" s="24">
        <f t="shared" si="10"/>
        <v>0</v>
      </c>
      <c r="AR20" s="82"/>
      <c r="AS20" s="38"/>
      <c r="AT20" s="1"/>
      <c r="AU20" s="1"/>
      <c r="AV20" s="1"/>
      <c r="AW20" s="1"/>
      <c r="AX20" s="1"/>
      <c r="AY20" s="1"/>
      <c r="AZ20" s="1"/>
      <c r="BA20" s="1"/>
      <c r="BB20" s="1"/>
    </row>
    <row r="21" spans="1:54" s="2" customFormat="1" ht="17.100000000000001" customHeight="1">
      <c r="A21" s="35" t="s">
        <v>364</v>
      </c>
      <c r="B21" s="24">
        <v>35027.199999999997</v>
      </c>
      <c r="C21" s="24">
        <v>28083.7</v>
      </c>
      <c r="D21" s="4">
        <f t="shared" si="2"/>
        <v>0.80176834003288877</v>
      </c>
      <c r="E21" s="5">
        <v>20</v>
      </c>
      <c r="F21" s="5">
        <f t="shared" ref="F21:F27" si="17">F$9</f>
        <v>1</v>
      </c>
      <c r="G21" s="5">
        <v>15</v>
      </c>
      <c r="H21" s="5"/>
      <c r="I21" s="5"/>
      <c r="J21" s="4">
        <f t="shared" ref="J21:J27" si="18">J$9</f>
        <v>1.0231872674442912</v>
      </c>
      <c r="K21" s="5">
        <v>15</v>
      </c>
      <c r="L21" s="88">
        <v>1261</v>
      </c>
      <c r="M21" s="88">
        <v>2379</v>
      </c>
      <c r="N21" s="4">
        <f t="shared" si="4"/>
        <v>1.2686597938144328</v>
      </c>
      <c r="O21" s="73">
        <v>20</v>
      </c>
      <c r="P21" s="5"/>
      <c r="Q21" s="5"/>
      <c r="R21" s="4">
        <f t="shared" ref="R21:R27" si="19">R$9</f>
        <v>1.1465420298003937</v>
      </c>
      <c r="S21" s="5">
        <v>15</v>
      </c>
      <c r="T21" s="31">
        <f t="shared" si="6"/>
        <v>1.0465235545366671</v>
      </c>
      <c r="U21" s="32">
        <v>0</v>
      </c>
      <c r="V21" s="24">
        <f t="shared" si="11"/>
        <v>0</v>
      </c>
      <c r="W21" s="24">
        <f t="shared" si="15"/>
        <v>0</v>
      </c>
      <c r="X21" s="24">
        <f t="shared" si="16"/>
        <v>0</v>
      </c>
      <c r="Y21" s="24"/>
      <c r="Z21" s="24">
        <v>0</v>
      </c>
      <c r="AA21" s="24">
        <v>0</v>
      </c>
      <c r="AB21" s="24">
        <v>0</v>
      </c>
      <c r="AC21" s="24">
        <v>0</v>
      </c>
      <c r="AD21" s="24"/>
      <c r="AE21" s="24">
        <v>0</v>
      </c>
      <c r="AF21" s="24"/>
      <c r="AG21" s="24">
        <f t="shared" si="7"/>
        <v>0</v>
      </c>
      <c r="AH21" s="65"/>
      <c r="AI21" s="40"/>
      <c r="AJ21" s="40"/>
      <c r="AK21" s="40"/>
      <c r="AL21" s="65"/>
      <c r="AM21" s="24">
        <f t="shared" si="8"/>
        <v>0</v>
      </c>
      <c r="AN21" s="24"/>
      <c r="AO21" s="24">
        <f t="shared" si="9"/>
        <v>0</v>
      </c>
      <c r="AP21" s="24">
        <v>0</v>
      </c>
      <c r="AQ21" s="24">
        <f t="shared" si="10"/>
        <v>0</v>
      </c>
      <c r="AR21" s="82"/>
      <c r="AS21" s="38"/>
      <c r="AT21" s="1"/>
      <c r="AU21" s="1"/>
      <c r="AV21" s="1"/>
      <c r="AW21" s="1"/>
      <c r="AX21" s="1"/>
      <c r="AY21" s="1"/>
      <c r="AZ21" s="1"/>
      <c r="BA21" s="1"/>
      <c r="BB21" s="1"/>
    </row>
    <row r="22" spans="1:54" s="2" customFormat="1" ht="17.100000000000001" customHeight="1">
      <c r="A22" s="35" t="s">
        <v>365</v>
      </c>
      <c r="B22" s="24">
        <v>14171</v>
      </c>
      <c r="C22" s="24">
        <v>15082.7</v>
      </c>
      <c r="D22" s="4">
        <f t="shared" si="2"/>
        <v>1.0643356149883565</v>
      </c>
      <c r="E22" s="5">
        <v>20</v>
      </c>
      <c r="F22" s="5">
        <f t="shared" si="17"/>
        <v>1</v>
      </c>
      <c r="G22" s="5">
        <v>15</v>
      </c>
      <c r="H22" s="5"/>
      <c r="I22" s="5"/>
      <c r="J22" s="4">
        <f t="shared" si="18"/>
        <v>1.0231872674442912</v>
      </c>
      <c r="K22" s="5">
        <v>15</v>
      </c>
      <c r="L22" s="88">
        <v>1212</v>
      </c>
      <c r="M22" s="88">
        <v>2018</v>
      </c>
      <c r="N22" s="4">
        <f t="shared" si="4"/>
        <v>1.2465016501650164</v>
      </c>
      <c r="O22" s="73">
        <v>20</v>
      </c>
      <c r="P22" s="5"/>
      <c r="Q22" s="5"/>
      <c r="R22" s="4">
        <f t="shared" si="19"/>
        <v>1.1465420298003937</v>
      </c>
      <c r="S22" s="5">
        <v>15</v>
      </c>
      <c r="T22" s="31">
        <f t="shared" si="6"/>
        <v>1.1030904089616205</v>
      </c>
      <c r="U22" s="32">
        <v>0</v>
      </c>
      <c r="V22" s="24">
        <f t="shared" si="11"/>
        <v>0</v>
      </c>
      <c r="W22" s="24">
        <f t="shared" si="15"/>
        <v>0</v>
      </c>
      <c r="X22" s="24">
        <f t="shared" si="16"/>
        <v>0</v>
      </c>
      <c r="Y22" s="24"/>
      <c r="Z22" s="24">
        <v>0</v>
      </c>
      <c r="AA22" s="24">
        <v>0</v>
      </c>
      <c r="AB22" s="24">
        <v>0</v>
      </c>
      <c r="AC22" s="24">
        <v>0</v>
      </c>
      <c r="AD22" s="24"/>
      <c r="AE22" s="24">
        <v>0</v>
      </c>
      <c r="AF22" s="24"/>
      <c r="AG22" s="24">
        <f t="shared" si="7"/>
        <v>0</v>
      </c>
      <c r="AH22" s="65"/>
      <c r="AI22" s="40"/>
      <c r="AJ22" s="40"/>
      <c r="AK22" s="40"/>
      <c r="AL22" s="65"/>
      <c r="AM22" s="24">
        <f t="shared" si="8"/>
        <v>0</v>
      </c>
      <c r="AN22" s="24"/>
      <c r="AO22" s="24">
        <f t="shared" si="9"/>
        <v>0</v>
      </c>
      <c r="AP22" s="24">
        <v>0</v>
      </c>
      <c r="AQ22" s="24">
        <f t="shared" si="10"/>
        <v>0</v>
      </c>
      <c r="AR22" s="82"/>
      <c r="AS22" s="38"/>
      <c r="AT22" s="1"/>
      <c r="AU22" s="1"/>
      <c r="AV22" s="1"/>
      <c r="AW22" s="1"/>
      <c r="AX22" s="1"/>
      <c r="AY22" s="1"/>
      <c r="AZ22" s="1"/>
      <c r="BA22" s="1"/>
      <c r="BB22" s="1"/>
    </row>
    <row r="23" spans="1:54" s="2" customFormat="1" ht="17.100000000000001" customHeight="1">
      <c r="A23" s="35" t="s">
        <v>366</v>
      </c>
      <c r="B23" s="24">
        <v>19841.599999999999</v>
      </c>
      <c r="C23" s="24">
        <v>18596.5</v>
      </c>
      <c r="D23" s="4">
        <f t="shared" si="2"/>
        <v>0.9372480041932103</v>
      </c>
      <c r="E23" s="5">
        <v>20</v>
      </c>
      <c r="F23" s="5">
        <f t="shared" si="17"/>
        <v>1</v>
      </c>
      <c r="G23" s="5">
        <v>15</v>
      </c>
      <c r="H23" s="5"/>
      <c r="I23" s="5"/>
      <c r="J23" s="4">
        <f t="shared" si="18"/>
        <v>1.0231872674442912</v>
      </c>
      <c r="K23" s="5">
        <v>15</v>
      </c>
      <c r="L23" s="88">
        <v>482</v>
      </c>
      <c r="M23" s="88">
        <v>570</v>
      </c>
      <c r="N23" s="4">
        <f t="shared" si="4"/>
        <v>1.1825726141078838</v>
      </c>
      <c r="O23" s="73">
        <v>20</v>
      </c>
      <c r="P23" s="5"/>
      <c r="Q23" s="5"/>
      <c r="R23" s="4">
        <f t="shared" si="19"/>
        <v>1.1465420298003937</v>
      </c>
      <c r="S23" s="5">
        <v>15</v>
      </c>
      <c r="T23" s="31">
        <f t="shared" si="6"/>
        <v>1.0581453155846137</v>
      </c>
      <c r="U23" s="32">
        <v>0</v>
      </c>
      <c r="V23" s="24">
        <f t="shared" si="11"/>
        <v>0</v>
      </c>
      <c r="W23" s="24">
        <f t="shared" si="15"/>
        <v>0</v>
      </c>
      <c r="X23" s="24">
        <f t="shared" si="16"/>
        <v>0</v>
      </c>
      <c r="Y23" s="24"/>
      <c r="Z23" s="24">
        <v>0</v>
      </c>
      <c r="AA23" s="24">
        <v>0</v>
      </c>
      <c r="AB23" s="24">
        <v>0</v>
      </c>
      <c r="AC23" s="24">
        <v>0</v>
      </c>
      <c r="AD23" s="24"/>
      <c r="AE23" s="24">
        <v>0</v>
      </c>
      <c r="AF23" s="24"/>
      <c r="AG23" s="24">
        <f t="shared" si="7"/>
        <v>0</v>
      </c>
      <c r="AH23" s="65"/>
      <c r="AI23" s="40"/>
      <c r="AJ23" s="40"/>
      <c r="AK23" s="40"/>
      <c r="AL23" s="65"/>
      <c r="AM23" s="24">
        <f t="shared" si="8"/>
        <v>0</v>
      </c>
      <c r="AN23" s="24"/>
      <c r="AO23" s="24">
        <f t="shared" si="9"/>
        <v>0</v>
      </c>
      <c r="AP23" s="24">
        <v>0</v>
      </c>
      <c r="AQ23" s="24">
        <f t="shared" si="10"/>
        <v>0</v>
      </c>
      <c r="AR23" s="82"/>
      <c r="AS23" s="38"/>
      <c r="AT23" s="1"/>
      <c r="AU23" s="1"/>
      <c r="AV23" s="1"/>
      <c r="AW23" s="1"/>
      <c r="AX23" s="1"/>
      <c r="AY23" s="1"/>
      <c r="AZ23" s="1"/>
      <c r="BA23" s="1"/>
      <c r="BB23" s="1"/>
    </row>
    <row r="24" spans="1:54" s="2" customFormat="1" ht="17.100000000000001" customHeight="1">
      <c r="A24" s="35" t="s">
        <v>367</v>
      </c>
      <c r="B24" s="24">
        <v>20358.7</v>
      </c>
      <c r="C24" s="24">
        <v>25815.3</v>
      </c>
      <c r="D24" s="4">
        <f t="shared" si="2"/>
        <v>1.2068023007362945</v>
      </c>
      <c r="E24" s="5">
        <v>20</v>
      </c>
      <c r="F24" s="5">
        <f>F$9</f>
        <v>1</v>
      </c>
      <c r="G24" s="5">
        <v>15</v>
      </c>
      <c r="H24" s="5"/>
      <c r="I24" s="5"/>
      <c r="J24" s="4">
        <f t="shared" si="18"/>
        <v>1.0231872674442912</v>
      </c>
      <c r="K24" s="5">
        <v>15</v>
      </c>
      <c r="L24" s="88">
        <v>115</v>
      </c>
      <c r="M24" s="88">
        <v>178</v>
      </c>
      <c r="N24" s="4">
        <f t="shared" si="4"/>
        <v>1.2347826086956522</v>
      </c>
      <c r="O24" s="73">
        <v>20</v>
      </c>
      <c r="P24" s="5"/>
      <c r="Q24" s="5"/>
      <c r="R24" s="4">
        <f t="shared" si="19"/>
        <v>1.1465420298003937</v>
      </c>
      <c r="S24" s="5">
        <v>15</v>
      </c>
      <c r="T24" s="31">
        <f t="shared" si="6"/>
        <v>1.1338545605565791</v>
      </c>
      <c r="U24" s="32">
        <v>0</v>
      </c>
      <c r="V24" s="24">
        <f t="shared" si="11"/>
        <v>0</v>
      </c>
      <c r="W24" s="24">
        <f t="shared" si="15"/>
        <v>0</v>
      </c>
      <c r="X24" s="24">
        <f t="shared" si="16"/>
        <v>0</v>
      </c>
      <c r="Y24" s="24"/>
      <c r="Z24" s="24">
        <v>0</v>
      </c>
      <c r="AA24" s="24">
        <v>0</v>
      </c>
      <c r="AB24" s="24">
        <v>0</v>
      </c>
      <c r="AC24" s="24">
        <v>0</v>
      </c>
      <c r="AD24" s="24"/>
      <c r="AE24" s="24">
        <v>0</v>
      </c>
      <c r="AF24" s="24"/>
      <c r="AG24" s="24">
        <f t="shared" si="7"/>
        <v>0</v>
      </c>
      <c r="AH24" s="65"/>
      <c r="AI24" s="40"/>
      <c r="AJ24" s="40"/>
      <c r="AK24" s="40"/>
      <c r="AL24" s="65"/>
      <c r="AM24" s="24">
        <f t="shared" si="8"/>
        <v>0</v>
      </c>
      <c r="AN24" s="24"/>
      <c r="AO24" s="24">
        <f t="shared" si="9"/>
        <v>0</v>
      </c>
      <c r="AP24" s="24">
        <v>0</v>
      </c>
      <c r="AQ24" s="24">
        <f t="shared" si="10"/>
        <v>0</v>
      </c>
      <c r="AR24" s="82"/>
      <c r="AS24" s="38"/>
      <c r="AT24" s="1"/>
      <c r="AU24" s="1"/>
      <c r="AV24" s="1"/>
      <c r="AW24" s="1"/>
      <c r="AX24" s="1"/>
      <c r="AY24" s="1"/>
      <c r="AZ24" s="1"/>
      <c r="BA24" s="1"/>
      <c r="BB24" s="1"/>
    </row>
    <row r="25" spans="1:54" s="2" customFormat="1" ht="17.100000000000001" customHeight="1">
      <c r="A25" s="35" t="s">
        <v>368</v>
      </c>
      <c r="B25" s="24">
        <v>33697.699999999997</v>
      </c>
      <c r="C25" s="24">
        <v>28280.1</v>
      </c>
      <c r="D25" s="4">
        <f t="shared" si="2"/>
        <v>0.83922938360778332</v>
      </c>
      <c r="E25" s="5">
        <v>20</v>
      </c>
      <c r="F25" s="5">
        <f t="shared" si="17"/>
        <v>1</v>
      </c>
      <c r="G25" s="5">
        <v>15</v>
      </c>
      <c r="H25" s="5"/>
      <c r="I25" s="5"/>
      <c r="J25" s="4">
        <f t="shared" si="18"/>
        <v>1.0231872674442912</v>
      </c>
      <c r="K25" s="5">
        <v>15</v>
      </c>
      <c r="L25" s="88">
        <v>417</v>
      </c>
      <c r="M25" s="88">
        <v>422</v>
      </c>
      <c r="N25" s="4">
        <f t="shared" si="4"/>
        <v>1.0119904076738608</v>
      </c>
      <c r="O25" s="73">
        <v>20</v>
      </c>
      <c r="P25" s="5"/>
      <c r="Q25" s="5"/>
      <c r="R25" s="4">
        <f t="shared" si="19"/>
        <v>1.1465420298003937</v>
      </c>
      <c r="S25" s="5">
        <v>15</v>
      </c>
      <c r="T25" s="31">
        <f t="shared" si="6"/>
        <v>0.99494512099180188</v>
      </c>
      <c r="U25" s="32">
        <v>0</v>
      </c>
      <c r="V25" s="24">
        <f t="shared" si="11"/>
        <v>0</v>
      </c>
      <c r="W25" s="24">
        <f t="shared" si="15"/>
        <v>0</v>
      </c>
      <c r="X25" s="24">
        <f t="shared" si="16"/>
        <v>0</v>
      </c>
      <c r="Y25" s="24"/>
      <c r="Z25" s="24">
        <v>0</v>
      </c>
      <c r="AA25" s="24">
        <v>0</v>
      </c>
      <c r="AB25" s="24">
        <v>0</v>
      </c>
      <c r="AC25" s="24">
        <v>0</v>
      </c>
      <c r="AD25" s="24"/>
      <c r="AE25" s="24">
        <v>0</v>
      </c>
      <c r="AF25" s="24"/>
      <c r="AG25" s="24">
        <f t="shared" si="7"/>
        <v>0</v>
      </c>
      <c r="AH25" s="65"/>
      <c r="AI25" s="40"/>
      <c r="AJ25" s="40"/>
      <c r="AK25" s="40"/>
      <c r="AL25" s="65"/>
      <c r="AM25" s="24">
        <f t="shared" si="8"/>
        <v>0</v>
      </c>
      <c r="AN25" s="24"/>
      <c r="AO25" s="24">
        <f t="shared" si="9"/>
        <v>0</v>
      </c>
      <c r="AP25" s="24">
        <v>0</v>
      </c>
      <c r="AQ25" s="24">
        <f t="shared" si="10"/>
        <v>0</v>
      </c>
      <c r="AR25" s="82"/>
      <c r="AS25" s="38"/>
      <c r="AT25" s="1"/>
      <c r="AU25" s="1"/>
      <c r="AV25" s="1"/>
      <c r="AW25" s="1"/>
      <c r="AX25" s="1"/>
      <c r="AY25" s="1"/>
      <c r="AZ25" s="1"/>
      <c r="BA25" s="1"/>
      <c r="BB25" s="1"/>
    </row>
    <row r="26" spans="1:54" s="2" customFormat="1" ht="17.100000000000001" customHeight="1">
      <c r="A26" s="35" t="s">
        <v>369</v>
      </c>
      <c r="B26" s="24">
        <v>32086.5</v>
      </c>
      <c r="C26" s="24">
        <v>47525</v>
      </c>
      <c r="D26" s="4">
        <f t="shared" si="2"/>
        <v>1.2281152509622426</v>
      </c>
      <c r="E26" s="5">
        <v>20</v>
      </c>
      <c r="F26" s="5">
        <f t="shared" si="17"/>
        <v>1</v>
      </c>
      <c r="G26" s="5">
        <v>15</v>
      </c>
      <c r="H26" s="5"/>
      <c r="I26" s="5"/>
      <c r="J26" s="4">
        <f t="shared" si="18"/>
        <v>1.0231872674442912</v>
      </c>
      <c r="K26" s="5">
        <v>15</v>
      </c>
      <c r="L26" s="88">
        <v>690</v>
      </c>
      <c r="M26" s="88">
        <v>1529</v>
      </c>
      <c r="N26" s="4">
        <f t="shared" si="4"/>
        <v>1.3</v>
      </c>
      <c r="O26" s="73">
        <v>20</v>
      </c>
      <c r="P26" s="5"/>
      <c r="Q26" s="5"/>
      <c r="R26" s="4">
        <f t="shared" si="19"/>
        <v>1.1465420298003937</v>
      </c>
      <c r="S26" s="5">
        <v>15</v>
      </c>
      <c r="T26" s="31">
        <f t="shared" si="6"/>
        <v>1.1542146409166487</v>
      </c>
      <c r="U26" s="32">
        <v>0</v>
      </c>
      <c r="V26" s="24">
        <f t="shared" si="11"/>
        <v>0</v>
      </c>
      <c r="W26" s="24">
        <f t="shared" si="15"/>
        <v>0</v>
      </c>
      <c r="X26" s="24">
        <f t="shared" si="16"/>
        <v>0</v>
      </c>
      <c r="Y26" s="24"/>
      <c r="Z26" s="24">
        <v>0</v>
      </c>
      <c r="AA26" s="24">
        <v>0</v>
      </c>
      <c r="AB26" s="24">
        <v>0</v>
      </c>
      <c r="AC26" s="24">
        <v>0</v>
      </c>
      <c r="AD26" s="24"/>
      <c r="AE26" s="24">
        <v>0</v>
      </c>
      <c r="AF26" s="24"/>
      <c r="AG26" s="24">
        <f t="shared" si="7"/>
        <v>0</v>
      </c>
      <c r="AH26" s="65"/>
      <c r="AI26" s="40"/>
      <c r="AJ26" s="40"/>
      <c r="AK26" s="40"/>
      <c r="AL26" s="65"/>
      <c r="AM26" s="24">
        <f t="shared" si="8"/>
        <v>0</v>
      </c>
      <c r="AN26" s="24"/>
      <c r="AO26" s="24">
        <f t="shared" si="9"/>
        <v>0</v>
      </c>
      <c r="AP26" s="24">
        <v>0</v>
      </c>
      <c r="AQ26" s="24">
        <f t="shared" si="10"/>
        <v>0</v>
      </c>
      <c r="AR26" s="82"/>
      <c r="AS26" s="38"/>
      <c r="AT26" s="1"/>
      <c r="AU26" s="1"/>
      <c r="AV26" s="1"/>
      <c r="AW26" s="1"/>
      <c r="AX26" s="1"/>
      <c r="AY26" s="1"/>
      <c r="AZ26" s="1"/>
      <c r="BA26" s="1"/>
      <c r="BB26" s="1"/>
    </row>
    <row r="27" spans="1:54" s="2" customFormat="1" ht="17.100000000000001" customHeight="1">
      <c r="A27" s="11" t="s">
        <v>371</v>
      </c>
      <c r="B27" s="24">
        <v>8017.7</v>
      </c>
      <c r="C27" s="24">
        <v>13498.6</v>
      </c>
      <c r="D27" s="4">
        <f t="shared" si="2"/>
        <v>1.2483600034922733</v>
      </c>
      <c r="E27" s="5">
        <v>20</v>
      </c>
      <c r="F27" s="5">
        <f t="shared" si="17"/>
        <v>1</v>
      </c>
      <c r="G27" s="5">
        <v>15</v>
      </c>
      <c r="H27" s="5"/>
      <c r="I27" s="5"/>
      <c r="J27" s="4">
        <f t="shared" si="18"/>
        <v>1.0231872674442912</v>
      </c>
      <c r="K27" s="5">
        <v>15</v>
      </c>
      <c r="L27" s="88">
        <v>135</v>
      </c>
      <c r="M27" s="88">
        <v>250</v>
      </c>
      <c r="N27" s="4">
        <f t="shared" si="4"/>
        <v>1.2651851851851852</v>
      </c>
      <c r="O27" s="73">
        <v>20</v>
      </c>
      <c r="P27" s="5"/>
      <c r="Q27" s="5"/>
      <c r="R27" s="4">
        <f t="shared" si="19"/>
        <v>1.1465420298003937</v>
      </c>
      <c r="S27" s="5">
        <v>15</v>
      </c>
      <c r="T27" s="31">
        <f t="shared" si="6"/>
        <v>1.1507863909672875</v>
      </c>
      <c r="U27" s="32">
        <v>0</v>
      </c>
      <c r="V27" s="24">
        <f t="shared" si="11"/>
        <v>0</v>
      </c>
      <c r="W27" s="24">
        <f t="shared" si="15"/>
        <v>0</v>
      </c>
      <c r="X27" s="24">
        <f t="shared" si="16"/>
        <v>0</v>
      </c>
      <c r="Y27" s="24"/>
      <c r="Z27" s="24">
        <v>0</v>
      </c>
      <c r="AA27" s="24">
        <v>0</v>
      </c>
      <c r="AB27" s="24">
        <v>0</v>
      </c>
      <c r="AC27" s="24">
        <v>0</v>
      </c>
      <c r="AD27" s="24"/>
      <c r="AE27" s="24">
        <v>0</v>
      </c>
      <c r="AF27" s="24"/>
      <c r="AG27" s="24">
        <f t="shared" si="7"/>
        <v>0</v>
      </c>
      <c r="AH27" s="65"/>
      <c r="AI27" s="40"/>
      <c r="AJ27" s="40"/>
      <c r="AK27" s="40"/>
      <c r="AL27" s="65"/>
      <c r="AM27" s="24">
        <f t="shared" si="8"/>
        <v>0</v>
      </c>
      <c r="AN27" s="24"/>
      <c r="AO27" s="24">
        <f t="shared" si="9"/>
        <v>0</v>
      </c>
      <c r="AP27" s="24">
        <v>0</v>
      </c>
      <c r="AQ27" s="24">
        <f t="shared" si="10"/>
        <v>0</v>
      </c>
      <c r="AR27" s="82"/>
      <c r="AS27" s="38"/>
      <c r="AT27" s="1"/>
      <c r="AU27" s="1"/>
      <c r="AV27" s="1"/>
      <c r="AW27" s="1"/>
      <c r="AX27" s="1"/>
      <c r="AY27" s="1"/>
      <c r="AZ27" s="1"/>
      <c r="BA27" s="1"/>
      <c r="BB27" s="1"/>
    </row>
    <row r="28" spans="1:54" s="2" customFormat="1" ht="17.100000000000001" customHeight="1">
      <c r="A28" s="11" t="s">
        <v>370</v>
      </c>
      <c r="B28" s="24">
        <v>24972.2</v>
      </c>
      <c r="C28" s="24">
        <v>20711.3</v>
      </c>
      <c r="D28" s="4">
        <f t="shared" si="2"/>
        <v>0.82937426418177007</v>
      </c>
      <c r="E28" s="5">
        <v>20</v>
      </c>
      <c r="F28" s="5">
        <f>F$9</f>
        <v>1</v>
      </c>
      <c r="G28" s="5">
        <v>15</v>
      </c>
      <c r="H28" s="5"/>
      <c r="I28" s="5"/>
      <c r="J28" s="4">
        <f>J$9</f>
        <v>1.0231872674442912</v>
      </c>
      <c r="K28" s="5">
        <v>15</v>
      </c>
      <c r="L28" s="88">
        <v>340</v>
      </c>
      <c r="M28" s="88">
        <v>984</v>
      </c>
      <c r="N28" s="4">
        <f t="shared" si="4"/>
        <v>1.3</v>
      </c>
      <c r="O28" s="73">
        <v>20</v>
      </c>
      <c r="P28" s="5"/>
      <c r="Q28" s="5"/>
      <c r="R28" s="4">
        <f>R$9</f>
        <v>1.1465420298003937</v>
      </c>
      <c r="S28" s="5">
        <v>15</v>
      </c>
      <c r="T28" s="31">
        <f t="shared" si="6"/>
        <v>1.0603932322624197</v>
      </c>
      <c r="U28" s="32">
        <v>1175</v>
      </c>
      <c r="V28" s="24">
        <f t="shared" si="11"/>
        <v>640.90909090909088</v>
      </c>
      <c r="W28" s="24">
        <f t="shared" si="15"/>
        <v>679.6</v>
      </c>
      <c r="X28" s="24">
        <f t="shared" si="16"/>
        <v>38.690909090909145</v>
      </c>
      <c r="Y28" s="24">
        <v>235</v>
      </c>
      <c r="Z28" s="24">
        <v>120.6</v>
      </c>
      <c r="AA28" s="24">
        <v>116.4</v>
      </c>
      <c r="AB28" s="24">
        <v>0</v>
      </c>
      <c r="AC28" s="24">
        <v>112.6</v>
      </c>
      <c r="AD28" s="24"/>
      <c r="AE28" s="24">
        <v>62.5</v>
      </c>
      <c r="AF28" s="24"/>
      <c r="AG28" s="24">
        <f t="shared" si="7"/>
        <v>32.5</v>
      </c>
      <c r="AH28" s="65"/>
      <c r="AI28" s="40"/>
      <c r="AJ28" s="40"/>
      <c r="AK28" s="40"/>
      <c r="AL28" s="65"/>
      <c r="AM28" s="24">
        <f t="shared" si="8"/>
        <v>32.5</v>
      </c>
      <c r="AN28" s="24"/>
      <c r="AO28" s="24">
        <f t="shared" si="9"/>
        <v>32.5</v>
      </c>
      <c r="AP28" s="24">
        <v>0</v>
      </c>
      <c r="AQ28" s="24">
        <f t="shared" si="10"/>
        <v>32.5</v>
      </c>
      <c r="AR28" s="82"/>
      <c r="AS28" s="38"/>
      <c r="AT28" s="1"/>
      <c r="AU28" s="1"/>
      <c r="AV28" s="1"/>
      <c r="AW28" s="1"/>
      <c r="AX28" s="1"/>
      <c r="AY28" s="1"/>
      <c r="AZ28" s="1"/>
      <c r="BA28" s="1"/>
      <c r="BB28" s="1"/>
    </row>
    <row r="29" spans="1:54" s="2" customFormat="1" ht="17.100000000000001" customHeight="1">
      <c r="A29" s="14" t="s">
        <v>16</v>
      </c>
      <c r="B29" s="23">
        <f>SUM(B30:B56)</f>
        <v>2823665.4000000004</v>
      </c>
      <c r="C29" s="23">
        <f>SUM(C30:C56)</f>
        <v>2700683.1999999997</v>
      </c>
      <c r="D29" s="6">
        <f>IF(C29/B29&gt;1.2,IF((C29/B29-1.2)*0.1+1.2&gt;1.3,1.3,(C29/B29-1.2)*0.1+1.2),C29/B29)</f>
        <v>0.95644590184091904</v>
      </c>
      <c r="E29" s="20"/>
      <c r="F29" s="20"/>
      <c r="G29" s="20"/>
      <c r="H29" s="23">
        <f>SUM(H30:H56)</f>
        <v>132512</v>
      </c>
      <c r="I29" s="23">
        <f>SUM(I30:I56)</f>
        <v>133621</v>
      </c>
      <c r="J29" s="6">
        <f>IF(I29/H29&gt;1.2,IF((I29/H29-1.2)*0.1+1.2&gt;1.3,1.3,(I29/H29-1.2)*0.1+1.2),I29/H29)</f>
        <v>1.0083690533687515</v>
      </c>
      <c r="K29" s="20"/>
      <c r="L29" s="79">
        <f>SUM(L30:L56)</f>
        <v>19728</v>
      </c>
      <c r="M29" s="79">
        <f>SUM(M30:M56)</f>
        <v>27588</v>
      </c>
      <c r="N29" s="6">
        <f>IF(M29/L29&gt;1.2,IF((M29/L29-1.2)*0.1+1.2&gt;1.3,1.3,(M29/L29-1.2)*0.1+1.2),M29/L29)</f>
        <v>1.2198418491484184</v>
      </c>
      <c r="O29" s="75"/>
      <c r="P29" s="23">
        <f>SUM(P30:P56)</f>
        <v>850.30000000000018</v>
      </c>
      <c r="Q29" s="23">
        <f>SUM(Q30:Q56)</f>
        <v>802.4</v>
      </c>
      <c r="R29" s="6">
        <f>IF(P29/Q29&gt;1.2,IF((P29/Q29-1.2)*0.1+1.2&gt;1.3,1.3,(P29/Q29-1.2)*0.1+1.2),P29/Q29)</f>
        <v>1.0596959122632106</v>
      </c>
      <c r="S29" s="20"/>
      <c r="T29" s="21"/>
      <c r="U29" s="19">
        <f>SUM(U30:U56)</f>
        <v>964790</v>
      </c>
      <c r="V29" s="23">
        <f>SUM(V30:V56)</f>
        <v>526249.09090909082</v>
      </c>
      <c r="W29" s="23">
        <f>SUM(W30:W56)</f>
        <v>538558.9</v>
      </c>
      <c r="X29" s="23">
        <f t="shared" ref="X29:AM29" si="20">SUM(X30:X56)</f>
        <v>12309.809090909092</v>
      </c>
      <c r="Y29" s="23">
        <f t="shared" si="20"/>
        <v>0</v>
      </c>
      <c r="Z29" s="23">
        <f t="shared" si="20"/>
        <v>85676.099999999977</v>
      </c>
      <c r="AA29" s="23">
        <f t="shared" si="20"/>
        <v>86160.9</v>
      </c>
      <c r="AB29" s="23">
        <f t="shared" si="20"/>
        <v>75919.499999999985</v>
      </c>
      <c r="AC29" s="23">
        <f t="shared" si="20"/>
        <v>96632.4</v>
      </c>
      <c r="AD29" s="23">
        <f t="shared" si="20"/>
        <v>7590</v>
      </c>
      <c r="AE29" s="23">
        <f t="shared" si="20"/>
        <v>82299</v>
      </c>
      <c r="AF29" s="23">
        <f t="shared" si="20"/>
        <v>15400</v>
      </c>
      <c r="AG29" s="23">
        <f t="shared" si="20"/>
        <v>88880.999999999985</v>
      </c>
      <c r="AH29" s="23"/>
      <c r="AI29" s="23"/>
      <c r="AJ29" s="23"/>
      <c r="AK29" s="23"/>
      <c r="AL29" s="23"/>
      <c r="AM29" s="23">
        <f t="shared" si="20"/>
        <v>91973.499999999985</v>
      </c>
      <c r="AN29" s="23">
        <f t="shared" ref="AN29:AQ29" si="21">SUM(AN30:AN56)</f>
        <v>0</v>
      </c>
      <c r="AO29" s="23">
        <f t="shared" si="21"/>
        <v>91973.499999999985</v>
      </c>
      <c r="AP29" s="23">
        <f t="shared" si="21"/>
        <v>74393.600000000006</v>
      </c>
      <c r="AQ29" s="23">
        <f t="shared" si="21"/>
        <v>17579.900000000001</v>
      </c>
      <c r="AR29" s="82"/>
      <c r="AS29" s="38"/>
      <c r="AT29" s="1"/>
      <c r="AU29" s="1"/>
      <c r="AV29" s="1"/>
      <c r="AW29" s="1"/>
      <c r="AX29" s="1"/>
      <c r="AY29" s="1"/>
      <c r="AZ29" s="1"/>
      <c r="BA29" s="1"/>
      <c r="BB29" s="1"/>
    </row>
    <row r="30" spans="1:54" s="2" customFormat="1" ht="17.100000000000001" customHeight="1">
      <c r="A30" s="12" t="s">
        <v>0</v>
      </c>
      <c r="B30" s="24">
        <v>29815</v>
      </c>
      <c r="C30" s="24">
        <v>32605.8</v>
      </c>
      <c r="D30" s="4">
        <f t="shared" si="2"/>
        <v>1.0936038906590642</v>
      </c>
      <c r="E30" s="10">
        <v>15</v>
      </c>
      <c r="F30" s="5">
        <v>1</v>
      </c>
      <c r="G30" s="5">
        <v>10</v>
      </c>
      <c r="H30" s="24">
        <v>1100</v>
      </c>
      <c r="I30" s="24">
        <v>1108.9000000000001</v>
      </c>
      <c r="J30" s="4">
        <f t="shared" ref="J30:J56" si="22">IF(K30=0,0,IF(H30=0,1,IF(I30&lt;0,0,IF(I30/H30&gt;1.2,IF((I30/H30-1.2)*0.1+1.2&gt;1.3,1.3,(I30/H30-1.2)*0.1+1.2),I30/H30))))</f>
        <v>1.0080909090909091</v>
      </c>
      <c r="K30" s="5">
        <v>10</v>
      </c>
      <c r="L30" s="88">
        <v>561</v>
      </c>
      <c r="M30" s="88">
        <v>71</v>
      </c>
      <c r="N30" s="4">
        <f t="shared" si="4"/>
        <v>0.12655971479500891</v>
      </c>
      <c r="O30" s="73">
        <v>15</v>
      </c>
      <c r="P30" s="89">
        <v>2.7</v>
      </c>
      <c r="Q30" s="89">
        <v>3.3</v>
      </c>
      <c r="R30" s="4">
        <f t="shared" ref="R30:R56" si="23">IF(S30=0,0,IF(Q30=0,1.3,IF(Q30&lt;0,0,IF(P30/Q30&gt;1.2,IF((P30/Q30-1.2)*0.1+1.2&gt;1.3,1.3,(P30/Q30-1.2)*0.1+1.2),P30/Q30))))</f>
        <v>0.81818181818181823</v>
      </c>
      <c r="S30" s="5">
        <v>15</v>
      </c>
      <c r="T30" s="31">
        <f t="shared" si="6"/>
        <v>0.77932446839149938</v>
      </c>
      <c r="U30" s="32">
        <v>32550</v>
      </c>
      <c r="V30" s="24">
        <f t="shared" si="11"/>
        <v>17754.545454545456</v>
      </c>
      <c r="W30" s="24">
        <f t="shared" ref="W30:W56" si="24">ROUND(T30*V30,1)</f>
        <v>13836.6</v>
      </c>
      <c r="X30" s="24">
        <f t="shared" ref="X30:X56" si="25">W30-V30</f>
        <v>-3917.9454545454555</v>
      </c>
      <c r="Y30" s="24"/>
      <c r="Z30" s="24">
        <v>2619.9</v>
      </c>
      <c r="AA30" s="24">
        <v>3007.4</v>
      </c>
      <c r="AB30" s="24">
        <v>3404.7</v>
      </c>
      <c r="AC30" s="24">
        <v>1130.7</v>
      </c>
      <c r="AD30" s="24"/>
      <c r="AE30" s="24">
        <v>3402.9</v>
      </c>
      <c r="AF30" s="24"/>
      <c r="AG30" s="24">
        <f t="shared" si="7"/>
        <v>271</v>
      </c>
      <c r="AH30" s="65"/>
      <c r="AI30" s="40"/>
      <c r="AJ30" s="40"/>
      <c r="AK30" s="40"/>
      <c r="AL30" s="65"/>
      <c r="AM30" s="24">
        <f t="shared" si="8"/>
        <v>271</v>
      </c>
      <c r="AN30" s="24"/>
      <c r="AO30" s="24">
        <f t="shared" si="9"/>
        <v>271</v>
      </c>
      <c r="AP30" s="24">
        <v>4942.2</v>
      </c>
      <c r="AQ30" s="24">
        <f t="shared" si="10"/>
        <v>-4671.2</v>
      </c>
      <c r="AR30" s="81"/>
      <c r="AS30" s="38"/>
      <c r="AT30" s="1"/>
      <c r="AU30" s="1"/>
      <c r="AV30" s="1"/>
      <c r="AW30" s="1"/>
      <c r="AX30" s="1"/>
      <c r="AY30" s="1"/>
      <c r="AZ30" s="1"/>
      <c r="BA30" s="1"/>
      <c r="BB30" s="1"/>
    </row>
    <row r="31" spans="1:54" s="2" customFormat="1" ht="17.100000000000001" customHeight="1">
      <c r="A31" s="12" t="s">
        <v>17</v>
      </c>
      <c r="B31" s="24">
        <v>131219.4</v>
      </c>
      <c r="C31" s="24">
        <v>119243.8</v>
      </c>
      <c r="D31" s="4">
        <f t="shared" si="2"/>
        <v>0.90873605579662775</v>
      </c>
      <c r="E31" s="10">
        <v>15</v>
      </c>
      <c r="F31" s="5">
        <v>1</v>
      </c>
      <c r="G31" s="5">
        <v>10</v>
      </c>
      <c r="H31" s="24">
        <v>8469</v>
      </c>
      <c r="I31" s="24">
        <v>8736.1</v>
      </c>
      <c r="J31" s="4">
        <f>IF(K31=0,0,IF(H31=0,1,IF(I31&lt;0,0,IF(I31/H31&gt;1.2,IF((I31/H31-1.2)*0.1+1.2&gt;1.3,1.3,(I31/H31-1.2)*0.1+1.2),I31/H31))))</f>
        <v>1.0315385523674578</v>
      </c>
      <c r="K31" s="5">
        <v>10</v>
      </c>
      <c r="L31" s="88">
        <v>739</v>
      </c>
      <c r="M31" s="88">
        <v>854</v>
      </c>
      <c r="N31" s="4">
        <f t="shared" si="4"/>
        <v>1.1556156968876861</v>
      </c>
      <c r="O31" s="73">
        <v>15</v>
      </c>
      <c r="P31" s="89">
        <v>67.900000000000006</v>
      </c>
      <c r="Q31" s="89">
        <v>5.4</v>
      </c>
      <c r="R31" s="4">
        <f t="shared" si="23"/>
        <v>1.3</v>
      </c>
      <c r="S31" s="5">
        <v>15</v>
      </c>
      <c r="T31" s="31">
        <f t="shared" si="6"/>
        <v>1.088933258675989</v>
      </c>
      <c r="U31" s="32">
        <v>38433</v>
      </c>
      <c r="V31" s="24">
        <f t="shared" si="11"/>
        <v>20963.454545454544</v>
      </c>
      <c r="W31" s="24">
        <f t="shared" si="24"/>
        <v>22827.8</v>
      </c>
      <c r="X31" s="24">
        <f t="shared" si="25"/>
        <v>1864.3454545454551</v>
      </c>
      <c r="Y31" s="24"/>
      <c r="Z31" s="24">
        <v>3925</v>
      </c>
      <c r="AA31" s="24">
        <v>3620.4</v>
      </c>
      <c r="AB31" s="24">
        <v>4058.3</v>
      </c>
      <c r="AC31" s="24">
        <v>3751.1</v>
      </c>
      <c r="AD31" s="24"/>
      <c r="AE31" s="24">
        <v>3176.3</v>
      </c>
      <c r="AF31" s="24"/>
      <c r="AG31" s="24">
        <f t="shared" si="7"/>
        <v>4296.7</v>
      </c>
      <c r="AH31" s="65"/>
      <c r="AI31" s="40"/>
      <c r="AJ31" s="40"/>
      <c r="AK31" s="40"/>
      <c r="AL31" s="65"/>
      <c r="AM31" s="24">
        <f t="shared" si="8"/>
        <v>4296.7</v>
      </c>
      <c r="AN31" s="24"/>
      <c r="AO31" s="24">
        <f t="shared" si="9"/>
        <v>4296.7</v>
      </c>
      <c r="AP31" s="24">
        <v>1801.3</v>
      </c>
      <c r="AQ31" s="24">
        <f t="shared" si="10"/>
        <v>2495.4</v>
      </c>
      <c r="AR31" s="81"/>
      <c r="AS31" s="38"/>
      <c r="AT31" s="1"/>
      <c r="AU31" s="1"/>
      <c r="AV31" s="1"/>
      <c r="AW31" s="1"/>
      <c r="AX31" s="1"/>
      <c r="AY31" s="1"/>
      <c r="AZ31" s="1"/>
      <c r="BA31" s="1"/>
      <c r="BB31" s="1"/>
    </row>
    <row r="32" spans="1:54" s="2" customFormat="1" ht="17.100000000000001" customHeight="1">
      <c r="A32" s="12" t="s">
        <v>18</v>
      </c>
      <c r="B32" s="24">
        <v>48125.9</v>
      </c>
      <c r="C32" s="24">
        <v>42562.8</v>
      </c>
      <c r="D32" s="4">
        <f t="shared" si="2"/>
        <v>0.88440527865452911</v>
      </c>
      <c r="E32" s="10">
        <v>15</v>
      </c>
      <c r="F32" s="5">
        <v>1</v>
      </c>
      <c r="G32" s="5">
        <v>10</v>
      </c>
      <c r="H32" s="24">
        <v>2710</v>
      </c>
      <c r="I32" s="24">
        <v>2678.9</v>
      </c>
      <c r="J32" s="4">
        <f t="shared" si="22"/>
        <v>0.98852398523985241</v>
      </c>
      <c r="K32" s="5">
        <v>10</v>
      </c>
      <c r="L32" s="88">
        <v>739</v>
      </c>
      <c r="M32" s="88">
        <v>664</v>
      </c>
      <c r="N32" s="4">
        <f t="shared" si="4"/>
        <v>0.89851150202976993</v>
      </c>
      <c r="O32" s="73">
        <v>15</v>
      </c>
      <c r="P32" s="89">
        <v>11.1</v>
      </c>
      <c r="Q32" s="89">
        <v>0.6</v>
      </c>
      <c r="R32" s="4">
        <f t="shared" si="23"/>
        <v>1.3</v>
      </c>
      <c r="S32" s="5">
        <v>15</v>
      </c>
      <c r="T32" s="31">
        <f t="shared" si="6"/>
        <v>1.0173691009640462</v>
      </c>
      <c r="U32" s="32">
        <v>32641</v>
      </c>
      <c r="V32" s="24">
        <f t="shared" si="11"/>
        <v>17804.18181818182</v>
      </c>
      <c r="W32" s="24">
        <f t="shared" si="24"/>
        <v>18113.400000000001</v>
      </c>
      <c r="X32" s="24">
        <f t="shared" si="25"/>
        <v>309.21818181818162</v>
      </c>
      <c r="Y32" s="24"/>
      <c r="Z32" s="24">
        <v>2759</v>
      </c>
      <c r="AA32" s="24">
        <v>2740.5</v>
      </c>
      <c r="AB32" s="24">
        <v>3898.9</v>
      </c>
      <c r="AC32" s="24">
        <v>2513.1999999999998</v>
      </c>
      <c r="AD32" s="24"/>
      <c r="AE32" s="24">
        <v>2760.3</v>
      </c>
      <c r="AF32" s="24"/>
      <c r="AG32" s="24">
        <f t="shared" si="7"/>
        <v>3441.5</v>
      </c>
      <c r="AH32" s="65"/>
      <c r="AI32" s="40"/>
      <c r="AJ32" s="40"/>
      <c r="AK32" s="40"/>
      <c r="AL32" s="65"/>
      <c r="AM32" s="24">
        <f t="shared" si="8"/>
        <v>3441.5</v>
      </c>
      <c r="AN32" s="24"/>
      <c r="AO32" s="24">
        <f t="shared" si="9"/>
        <v>3441.5</v>
      </c>
      <c r="AP32" s="24">
        <v>2191.9</v>
      </c>
      <c r="AQ32" s="24">
        <f t="shared" si="10"/>
        <v>1249.5999999999999</v>
      </c>
      <c r="AR32" s="81"/>
      <c r="AS32" s="38"/>
      <c r="AT32" s="1"/>
      <c r="AU32" s="1"/>
      <c r="AV32" s="1"/>
      <c r="AW32" s="1"/>
      <c r="AX32" s="1"/>
      <c r="AY32" s="1"/>
      <c r="AZ32" s="1"/>
      <c r="BA32" s="1"/>
      <c r="BB32" s="1"/>
    </row>
    <row r="33" spans="1:54" s="2" customFormat="1" ht="17.100000000000001" customHeight="1">
      <c r="A33" s="12" t="s">
        <v>19</v>
      </c>
      <c r="B33" s="24">
        <v>59106.1</v>
      </c>
      <c r="C33" s="24">
        <v>63563.8</v>
      </c>
      <c r="D33" s="4">
        <f t="shared" si="2"/>
        <v>1.0754186116153832</v>
      </c>
      <c r="E33" s="10">
        <v>15</v>
      </c>
      <c r="F33" s="5">
        <v>1</v>
      </c>
      <c r="G33" s="5">
        <v>10</v>
      </c>
      <c r="H33" s="24">
        <v>2531</v>
      </c>
      <c r="I33" s="24">
        <v>2354.3000000000002</v>
      </c>
      <c r="J33" s="4">
        <f t="shared" si="22"/>
        <v>0.93018569735282508</v>
      </c>
      <c r="K33" s="5">
        <v>10</v>
      </c>
      <c r="L33" s="88">
        <v>561</v>
      </c>
      <c r="M33" s="88">
        <v>537</v>
      </c>
      <c r="N33" s="4">
        <f t="shared" si="4"/>
        <v>0.95721925133689845</v>
      </c>
      <c r="O33" s="73">
        <v>15</v>
      </c>
      <c r="P33" s="89">
        <v>17.5</v>
      </c>
      <c r="Q33" s="89">
        <v>14.5</v>
      </c>
      <c r="R33" s="4">
        <f t="shared" si="23"/>
        <v>1.2006896551724138</v>
      </c>
      <c r="S33" s="5">
        <v>15</v>
      </c>
      <c r="T33" s="31">
        <f t="shared" si="6"/>
        <v>1.0431041499292106</v>
      </c>
      <c r="U33" s="32">
        <v>29857</v>
      </c>
      <c r="V33" s="24">
        <f t="shared" si="11"/>
        <v>16285.636363636364</v>
      </c>
      <c r="W33" s="24">
        <f t="shared" si="24"/>
        <v>16987.599999999999</v>
      </c>
      <c r="X33" s="24">
        <f t="shared" si="25"/>
        <v>701.96363636363458</v>
      </c>
      <c r="Y33" s="24"/>
      <c r="Z33" s="24">
        <v>2112.8000000000002</v>
      </c>
      <c r="AA33" s="24">
        <v>2383</v>
      </c>
      <c r="AB33" s="24">
        <v>3845.7</v>
      </c>
      <c r="AC33" s="24">
        <v>2902.7</v>
      </c>
      <c r="AD33" s="24"/>
      <c r="AE33" s="24">
        <v>2230.1</v>
      </c>
      <c r="AF33" s="24"/>
      <c r="AG33" s="24">
        <f t="shared" si="7"/>
        <v>3513.3</v>
      </c>
      <c r="AH33" s="65"/>
      <c r="AI33" s="40"/>
      <c r="AJ33" s="40"/>
      <c r="AK33" s="40"/>
      <c r="AL33" s="65"/>
      <c r="AM33" s="24">
        <f t="shared" si="8"/>
        <v>3513.3</v>
      </c>
      <c r="AN33" s="24"/>
      <c r="AO33" s="24">
        <f t="shared" si="9"/>
        <v>3513.3</v>
      </c>
      <c r="AP33" s="24">
        <v>3012.9</v>
      </c>
      <c r="AQ33" s="24">
        <f t="shared" si="10"/>
        <v>500.4</v>
      </c>
      <c r="AR33" s="81"/>
      <c r="AS33" s="38"/>
      <c r="AT33" s="1"/>
      <c r="AU33" s="1"/>
      <c r="AV33" s="1"/>
      <c r="AW33" s="1"/>
      <c r="AX33" s="1"/>
      <c r="AY33" s="1"/>
      <c r="AZ33" s="1"/>
      <c r="BA33" s="1"/>
      <c r="BB33" s="1"/>
    </row>
    <row r="34" spans="1:54" s="2" customFormat="1" ht="17.100000000000001" customHeight="1">
      <c r="A34" s="12" t="s">
        <v>20</v>
      </c>
      <c r="B34" s="24">
        <v>50221.9</v>
      </c>
      <c r="C34" s="24">
        <v>54592</v>
      </c>
      <c r="D34" s="4">
        <f t="shared" si="2"/>
        <v>1.0870158237740906</v>
      </c>
      <c r="E34" s="10">
        <v>15</v>
      </c>
      <c r="F34" s="5">
        <v>1</v>
      </c>
      <c r="G34" s="5">
        <v>10</v>
      </c>
      <c r="H34" s="24">
        <v>2046</v>
      </c>
      <c r="I34" s="24">
        <v>1980.9</v>
      </c>
      <c r="J34" s="4">
        <f t="shared" si="22"/>
        <v>0.96818181818181825</v>
      </c>
      <c r="K34" s="5">
        <v>10</v>
      </c>
      <c r="L34" s="88">
        <v>561</v>
      </c>
      <c r="M34" s="88">
        <v>489</v>
      </c>
      <c r="N34" s="4">
        <f t="shared" si="4"/>
        <v>0.87165775401069523</v>
      </c>
      <c r="O34" s="73">
        <v>15</v>
      </c>
      <c r="P34" s="89">
        <v>3.3</v>
      </c>
      <c r="Q34" s="89">
        <v>4.4000000000000004</v>
      </c>
      <c r="R34" s="4">
        <f t="shared" si="23"/>
        <v>0.74999999999999989</v>
      </c>
      <c r="S34" s="5">
        <v>15</v>
      </c>
      <c r="T34" s="31">
        <f t="shared" si="6"/>
        <v>0.9278757207475381</v>
      </c>
      <c r="U34" s="32">
        <v>41942</v>
      </c>
      <c r="V34" s="24">
        <f t="shared" si="11"/>
        <v>22877.454545454544</v>
      </c>
      <c r="W34" s="24">
        <f t="shared" si="24"/>
        <v>21227.4</v>
      </c>
      <c r="X34" s="24">
        <f t="shared" si="25"/>
        <v>-1650.0545454545427</v>
      </c>
      <c r="Y34" s="24"/>
      <c r="Z34" s="24">
        <v>4074.1</v>
      </c>
      <c r="AA34" s="24">
        <v>3771.8</v>
      </c>
      <c r="AB34" s="24">
        <v>3615.6</v>
      </c>
      <c r="AC34" s="24">
        <v>3967.3</v>
      </c>
      <c r="AD34" s="24"/>
      <c r="AE34" s="24">
        <v>3618.6</v>
      </c>
      <c r="AF34" s="24"/>
      <c r="AG34" s="24">
        <f t="shared" si="7"/>
        <v>2180</v>
      </c>
      <c r="AH34" s="65"/>
      <c r="AI34" s="40"/>
      <c r="AJ34" s="40"/>
      <c r="AK34" s="40"/>
      <c r="AL34" s="65"/>
      <c r="AM34" s="24">
        <f t="shared" si="8"/>
        <v>2180</v>
      </c>
      <c r="AN34" s="24"/>
      <c r="AO34" s="24">
        <f t="shared" si="9"/>
        <v>2180</v>
      </c>
      <c r="AP34" s="24">
        <v>4475.2</v>
      </c>
      <c r="AQ34" s="24">
        <f t="shared" si="10"/>
        <v>-2295.1999999999998</v>
      </c>
      <c r="AR34" s="81"/>
      <c r="AS34" s="38"/>
      <c r="AT34" s="1"/>
      <c r="AU34" s="1"/>
      <c r="AV34" s="1"/>
      <c r="AW34" s="1"/>
      <c r="AX34" s="1"/>
      <c r="AY34" s="1"/>
      <c r="AZ34" s="1"/>
      <c r="BA34" s="1"/>
      <c r="BB34" s="1"/>
    </row>
    <row r="35" spans="1:54" s="2" customFormat="1" ht="17.100000000000001" customHeight="1">
      <c r="A35" s="12" t="s">
        <v>21</v>
      </c>
      <c r="B35" s="24">
        <v>53795.199999999997</v>
      </c>
      <c r="C35" s="24">
        <v>59281.4</v>
      </c>
      <c r="D35" s="4">
        <f t="shared" si="2"/>
        <v>1.1019830765570162</v>
      </c>
      <c r="E35" s="10">
        <v>15</v>
      </c>
      <c r="F35" s="5">
        <v>1</v>
      </c>
      <c r="G35" s="5">
        <v>10</v>
      </c>
      <c r="H35" s="24">
        <v>2833</v>
      </c>
      <c r="I35" s="24">
        <v>2898.4</v>
      </c>
      <c r="J35" s="4">
        <f t="shared" si="22"/>
        <v>1.0230850688316273</v>
      </c>
      <c r="K35" s="5">
        <v>10</v>
      </c>
      <c r="L35" s="88">
        <v>739</v>
      </c>
      <c r="M35" s="88">
        <v>746</v>
      </c>
      <c r="N35" s="4">
        <f t="shared" si="4"/>
        <v>1.0094722598105548</v>
      </c>
      <c r="O35" s="73">
        <v>15</v>
      </c>
      <c r="P35" s="89">
        <v>10.9</v>
      </c>
      <c r="Q35" s="89">
        <v>0</v>
      </c>
      <c r="R35" s="4">
        <f t="shared" si="23"/>
        <v>1.3</v>
      </c>
      <c r="S35" s="5">
        <v>15</v>
      </c>
      <c r="T35" s="31">
        <f t="shared" si="6"/>
        <v>1.098502780520459</v>
      </c>
      <c r="U35" s="32">
        <v>43648</v>
      </c>
      <c r="V35" s="24">
        <f t="shared" si="11"/>
        <v>23808</v>
      </c>
      <c r="W35" s="24">
        <f t="shared" si="24"/>
        <v>26153.200000000001</v>
      </c>
      <c r="X35" s="24">
        <f t="shared" si="25"/>
        <v>2345.2000000000007</v>
      </c>
      <c r="Y35" s="24"/>
      <c r="Z35" s="24">
        <v>4584.6000000000004</v>
      </c>
      <c r="AA35" s="24">
        <v>4462.8</v>
      </c>
      <c r="AB35" s="24">
        <v>4666.3999999999996</v>
      </c>
      <c r="AC35" s="24">
        <v>4531</v>
      </c>
      <c r="AD35" s="24"/>
      <c r="AE35" s="24">
        <v>4171.8999999999996</v>
      </c>
      <c r="AF35" s="24"/>
      <c r="AG35" s="24">
        <f t="shared" si="7"/>
        <v>3736.5</v>
      </c>
      <c r="AH35" s="65"/>
      <c r="AI35" s="65"/>
      <c r="AJ35" s="40"/>
      <c r="AK35" s="40"/>
      <c r="AL35" s="65"/>
      <c r="AM35" s="24">
        <f t="shared" si="8"/>
        <v>3736.5</v>
      </c>
      <c r="AN35" s="24"/>
      <c r="AO35" s="24">
        <f t="shared" si="9"/>
        <v>3736.5</v>
      </c>
      <c r="AP35" s="24">
        <v>2588.9</v>
      </c>
      <c r="AQ35" s="24">
        <f t="shared" si="10"/>
        <v>1147.5999999999999</v>
      </c>
      <c r="AR35" s="81"/>
      <c r="AS35" s="38"/>
      <c r="AT35" s="1"/>
      <c r="AU35" s="1"/>
      <c r="AV35" s="1"/>
      <c r="AW35" s="1"/>
      <c r="AX35" s="1"/>
      <c r="AY35" s="1"/>
      <c r="AZ35" s="1"/>
      <c r="BA35" s="1"/>
      <c r="BB35" s="1"/>
    </row>
    <row r="36" spans="1:54" s="2" customFormat="1" ht="17.100000000000001" customHeight="1">
      <c r="A36" s="12" t="s">
        <v>22</v>
      </c>
      <c r="B36" s="24">
        <v>541811.9</v>
      </c>
      <c r="C36" s="24">
        <v>522925.4</v>
      </c>
      <c r="D36" s="4">
        <f t="shared" si="2"/>
        <v>0.96514196162911892</v>
      </c>
      <c r="E36" s="10">
        <v>15</v>
      </c>
      <c r="F36" s="5">
        <v>1</v>
      </c>
      <c r="G36" s="5">
        <v>10</v>
      </c>
      <c r="H36" s="24">
        <v>19569</v>
      </c>
      <c r="I36" s="24">
        <v>21220.9</v>
      </c>
      <c r="J36" s="4">
        <f t="shared" si="22"/>
        <v>1.0844141243803977</v>
      </c>
      <c r="K36" s="5">
        <v>10</v>
      </c>
      <c r="L36" s="88">
        <v>1099</v>
      </c>
      <c r="M36" s="88">
        <v>2329</v>
      </c>
      <c r="N36" s="4">
        <f t="shared" si="4"/>
        <v>1.2919199272065514</v>
      </c>
      <c r="O36" s="73">
        <v>15</v>
      </c>
      <c r="P36" s="89">
        <v>101</v>
      </c>
      <c r="Q36" s="89">
        <v>103.7</v>
      </c>
      <c r="R36" s="4">
        <f t="shared" si="23"/>
        <v>0.97396335583413696</v>
      </c>
      <c r="S36" s="5">
        <v>15</v>
      </c>
      <c r="T36" s="31">
        <f t="shared" si="6"/>
        <v>1.0663003063669398</v>
      </c>
      <c r="U36" s="32">
        <v>29860</v>
      </c>
      <c r="V36" s="24">
        <f t="shared" si="11"/>
        <v>16287.272727272728</v>
      </c>
      <c r="W36" s="24">
        <f t="shared" si="24"/>
        <v>17367.099999999999</v>
      </c>
      <c r="X36" s="24">
        <f t="shared" si="25"/>
        <v>1079.8272727272706</v>
      </c>
      <c r="Y36" s="24"/>
      <c r="Z36" s="24">
        <v>2730.5</v>
      </c>
      <c r="AA36" s="24">
        <v>3041.6</v>
      </c>
      <c r="AB36" s="24">
        <v>1590</v>
      </c>
      <c r="AC36" s="24">
        <v>3066.1</v>
      </c>
      <c r="AD36" s="24"/>
      <c r="AE36" s="24">
        <v>2467.9</v>
      </c>
      <c r="AF36" s="24">
        <v>1145</v>
      </c>
      <c r="AG36" s="24">
        <f t="shared" si="7"/>
        <v>3326</v>
      </c>
      <c r="AH36" s="40"/>
      <c r="AI36" s="40"/>
      <c r="AJ36" s="40"/>
      <c r="AK36" s="40"/>
      <c r="AL36" s="65"/>
      <c r="AM36" s="24">
        <f t="shared" si="8"/>
        <v>3326</v>
      </c>
      <c r="AN36" s="24"/>
      <c r="AO36" s="24">
        <f t="shared" si="9"/>
        <v>3326</v>
      </c>
      <c r="AP36" s="24">
        <v>2395.6999999999998</v>
      </c>
      <c r="AQ36" s="24">
        <f t="shared" si="10"/>
        <v>930.3</v>
      </c>
      <c r="AR36" s="81"/>
      <c r="AS36" s="38"/>
      <c r="AT36" s="1"/>
      <c r="AU36" s="1"/>
      <c r="AV36" s="1"/>
      <c r="AW36" s="1"/>
      <c r="AX36" s="1"/>
      <c r="AY36" s="1"/>
      <c r="AZ36" s="1"/>
      <c r="BA36" s="1"/>
      <c r="BB36" s="1"/>
    </row>
    <row r="37" spans="1:54" s="2" customFormat="1" ht="17.100000000000001" customHeight="1">
      <c r="A37" s="12" t="s">
        <v>23</v>
      </c>
      <c r="B37" s="24">
        <v>23538.2</v>
      </c>
      <c r="C37" s="24">
        <v>25832.9</v>
      </c>
      <c r="D37" s="4">
        <f t="shared" si="2"/>
        <v>1.0974883381057174</v>
      </c>
      <c r="E37" s="10">
        <v>15</v>
      </c>
      <c r="F37" s="5">
        <v>1</v>
      </c>
      <c r="G37" s="5">
        <v>10</v>
      </c>
      <c r="H37" s="24">
        <v>1140</v>
      </c>
      <c r="I37" s="24">
        <v>1112.4000000000001</v>
      </c>
      <c r="J37" s="4">
        <f t="shared" si="22"/>
        <v>0.97578947368421065</v>
      </c>
      <c r="K37" s="5">
        <v>10</v>
      </c>
      <c r="L37" s="88">
        <v>561</v>
      </c>
      <c r="M37" s="88">
        <v>604</v>
      </c>
      <c r="N37" s="4">
        <f t="shared" si="4"/>
        <v>1.0766488413547237</v>
      </c>
      <c r="O37" s="73">
        <v>15</v>
      </c>
      <c r="P37" s="89">
        <v>9.4</v>
      </c>
      <c r="Q37" s="89">
        <v>11.4</v>
      </c>
      <c r="R37" s="4">
        <f t="shared" si="23"/>
        <v>0.82456140350877194</v>
      </c>
      <c r="S37" s="5">
        <v>15</v>
      </c>
      <c r="T37" s="31">
        <f t="shared" si="6"/>
        <v>0.99597497663662016</v>
      </c>
      <c r="U37" s="32">
        <v>18726</v>
      </c>
      <c r="V37" s="24">
        <f t="shared" si="11"/>
        <v>10214.181818181818</v>
      </c>
      <c r="W37" s="24">
        <f t="shared" si="24"/>
        <v>10173.1</v>
      </c>
      <c r="X37" s="24">
        <f t="shared" si="25"/>
        <v>-41.081818181817653</v>
      </c>
      <c r="Y37" s="24"/>
      <c r="Z37" s="24">
        <v>1926.3</v>
      </c>
      <c r="AA37" s="24">
        <v>1488.6</v>
      </c>
      <c r="AB37" s="24">
        <v>1179.4000000000001</v>
      </c>
      <c r="AC37" s="24">
        <v>2052.1</v>
      </c>
      <c r="AD37" s="24"/>
      <c r="AE37" s="24">
        <v>1958.8</v>
      </c>
      <c r="AF37" s="24"/>
      <c r="AG37" s="24">
        <f t="shared" si="7"/>
        <v>1567.9</v>
      </c>
      <c r="AH37" s="65"/>
      <c r="AI37" s="65"/>
      <c r="AJ37" s="40"/>
      <c r="AK37" s="40"/>
      <c r="AL37" s="65"/>
      <c r="AM37" s="24">
        <f t="shared" si="8"/>
        <v>1567.9</v>
      </c>
      <c r="AN37" s="24"/>
      <c r="AO37" s="24">
        <f t="shared" si="9"/>
        <v>1567.9</v>
      </c>
      <c r="AP37" s="24">
        <v>1965.1</v>
      </c>
      <c r="AQ37" s="24">
        <f t="shared" si="10"/>
        <v>-397.2</v>
      </c>
      <c r="AR37" s="81"/>
      <c r="AS37" s="38"/>
      <c r="AT37" s="1"/>
      <c r="AU37" s="1"/>
      <c r="AV37" s="1"/>
      <c r="AW37" s="1"/>
      <c r="AX37" s="1"/>
      <c r="AY37" s="1"/>
      <c r="AZ37" s="1"/>
      <c r="BA37" s="1"/>
      <c r="BB37" s="1"/>
    </row>
    <row r="38" spans="1:54" s="2" customFormat="1" ht="17.100000000000001" customHeight="1">
      <c r="A38" s="12" t="s">
        <v>24</v>
      </c>
      <c r="B38" s="24">
        <v>37609.699999999997</v>
      </c>
      <c r="C38" s="24">
        <v>37580</v>
      </c>
      <c r="D38" s="4">
        <f t="shared" si="2"/>
        <v>0.99921031010616945</v>
      </c>
      <c r="E38" s="10">
        <v>15</v>
      </c>
      <c r="F38" s="5">
        <v>1</v>
      </c>
      <c r="G38" s="5">
        <v>10</v>
      </c>
      <c r="H38" s="24">
        <v>1518</v>
      </c>
      <c r="I38" s="24">
        <v>1539.1</v>
      </c>
      <c r="J38" s="4">
        <f t="shared" si="22"/>
        <v>1.0138998682476943</v>
      </c>
      <c r="K38" s="5">
        <v>10</v>
      </c>
      <c r="L38" s="88">
        <v>561</v>
      </c>
      <c r="M38" s="88">
        <v>1149</v>
      </c>
      <c r="N38" s="4">
        <f t="shared" si="4"/>
        <v>1.2848128342245988</v>
      </c>
      <c r="O38" s="73">
        <v>15</v>
      </c>
      <c r="P38" s="89">
        <v>3.5</v>
      </c>
      <c r="Q38" s="89">
        <v>1.7</v>
      </c>
      <c r="R38" s="4">
        <f t="shared" si="23"/>
        <v>1.2858823529411765</v>
      </c>
      <c r="S38" s="5">
        <v>15</v>
      </c>
      <c r="T38" s="31">
        <f t="shared" si="6"/>
        <v>1.1336550944854786</v>
      </c>
      <c r="U38" s="32">
        <v>44585</v>
      </c>
      <c r="V38" s="24">
        <f t="shared" si="11"/>
        <v>24319.090909090908</v>
      </c>
      <c r="W38" s="24">
        <f t="shared" si="24"/>
        <v>27569.5</v>
      </c>
      <c r="X38" s="24">
        <f t="shared" si="25"/>
        <v>3250.4090909090919</v>
      </c>
      <c r="Y38" s="24"/>
      <c r="Z38" s="24">
        <v>4100.8</v>
      </c>
      <c r="AA38" s="24">
        <v>4264.7</v>
      </c>
      <c r="AB38" s="24">
        <v>4478.2</v>
      </c>
      <c r="AC38" s="24">
        <v>4105.3999999999996</v>
      </c>
      <c r="AD38" s="24"/>
      <c r="AE38" s="24">
        <v>3976.6</v>
      </c>
      <c r="AF38" s="24"/>
      <c r="AG38" s="24">
        <f t="shared" si="7"/>
        <v>6643.8</v>
      </c>
      <c r="AH38" s="65"/>
      <c r="AI38" s="40"/>
      <c r="AJ38" s="40"/>
      <c r="AK38" s="40"/>
      <c r="AL38" s="65"/>
      <c r="AM38" s="24">
        <f t="shared" si="8"/>
        <v>6643.8</v>
      </c>
      <c r="AN38" s="24"/>
      <c r="AO38" s="24">
        <f t="shared" si="9"/>
        <v>6643.8</v>
      </c>
      <c r="AP38" s="24">
        <v>3481.7</v>
      </c>
      <c r="AQ38" s="24">
        <f t="shared" si="10"/>
        <v>3162.1</v>
      </c>
      <c r="AR38" s="81"/>
      <c r="AS38" s="38"/>
      <c r="AT38" s="1"/>
      <c r="AU38" s="1"/>
      <c r="AV38" s="1"/>
      <c r="AW38" s="1"/>
      <c r="AX38" s="1"/>
      <c r="AY38" s="1"/>
      <c r="AZ38" s="1"/>
      <c r="BA38" s="1"/>
      <c r="BB38" s="1"/>
    </row>
    <row r="39" spans="1:54" s="2" customFormat="1" ht="16.5" customHeight="1">
      <c r="A39" s="12" t="s">
        <v>25</v>
      </c>
      <c r="B39" s="24">
        <v>25701.3</v>
      </c>
      <c r="C39" s="24">
        <v>24234.3</v>
      </c>
      <c r="D39" s="4">
        <f t="shared" si="2"/>
        <v>0.94292117519347274</v>
      </c>
      <c r="E39" s="10">
        <v>15</v>
      </c>
      <c r="F39" s="5">
        <v>1</v>
      </c>
      <c r="G39" s="5">
        <v>10</v>
      </c>
      <c r="H39" s="24">
        <v>1200</v>
      </c>
      <c r="I39" s="24">
        <v>1056</v>
      </c>
      <c r="J39" s="4">
        <f t="shared" si="22"/>
        <v>0.88</v>
      </c>
      <c r="K39" s="5">
        <v>10</v>
      </c>
      <c r="L39" s="88">
        <v>561</v>
      </c>
      <c r="M39" s="88">
        <v>603</v>
      </c>
      <c r="N39" s="4">
        <f t="shared" si="4"/>
        <v>1.0748663101604279</v>
      </c>
      <c r="O39" s="73">
        <v>15</v>
      </c>
      <c r="P39" s="89">
        <v>7.5</v>
      </c>
      <c r="Q39" s="89">
        <v>7.4</v>
      </c>
      <c r="R39" s="4">
        <f t="shared" si="23"/>
        <v>1.0135135135135134</v>
      </c>
      <c r="S39" s="5">
        <v>15</v>
      </c>
      <c r="T39" s="31">
        <f t="shared" si="6"/>
        <v>0.98876176896940315</v>
      </c>
      <c r="U39" s="32">
        <v>43494</v>
      </c>
      <c r="V39" s="24">
        <f t="shared" si="11"/>
        <v>23724</v>
      </c>
      <c r="W39" s="24">
        <f t="shared" si="24"/>
        <v>23457.4</v>
      </c>
      <c r="X39" s="24">
        <f t="shared" si="25"/>
        <v>-266.59999999999854</v>
      </c>
      <c r="Y39" s="24"/>
      <c r="Z39" s="24">
        <v>2452.1</v>
      </c>
      <c r="AA39" s="24">
        <v>2515.4</v>
      </c>
      <c r="AB39" s="24">
        <v>1635.1</v>
      </c>
      <c r="AC39" s="24">
        <v>9027.6</v>
      </c>
      <c r="AD39" s="24">
        <v>7590</v>
      </c>
      <c r="AE39" s="24">
        <v>3329.7</v>
      </c>
      <c r="AF39" s="24"/>
      <c r="AG39" s="24">
        <f t="shared" si="7"/>
        <v>-3092.5</v>
      </c>
      <c r="AH39" s="65"/>
      <c r="AI39" s="65"/>
      <c r="AJ39" s="40"/>
      <c r="AK39" s="40"/>
      <c r="AL39" s="65"/>
      <c r="AM39" s="24">
        <f t="shared" si="8"/>
        <v>0</v>
      </c>
      <c r="AN39" s="24"/>
      <c r="AO39" s="24">
        <f t="shared" si="9"/>
        <v>0</v>
      </c>
      <c r="AP39" s="24">
        <v>0</v>
      </c>
      <c r="AQ39" s="24">
        <f t="shared" si="10"/>
        <v>0</v>
      </c>
      <c r="AR39" s="81"/>
      <c r="AS39" s="38"/>
      <c r="AT39" s="1"/>
      <c r="AU39" s="1"/>
      <c r="AV39" s="1"/>
      <c r="AW39" s="1"/>
      <c r="AX39" s="1"/>
      <c r="AY39" s="1"/>
      <c r="AZ39" s="1"/>
      <c r="BA39" s="1"/>
      <c r="BB39" s="1"/>
    </row>
    <row r="40" spans="1:54" s="2" customFormat="1" ht="17.100000000000001" customHeight="1">
      <c r="A40" s="12" t="s">
        <v>26</v>
      </c>
      <c r="B40" s="24">
        <v>130805.3</v>
      </c>
      <c r="C40" s="24">
        <v>128033.8</v>
      </c>
      <c r="D40" s="4">
        <f t="shared" si="2"/>
        <v>0.97881202061384365</v>
      </c>
      <c r="E40" s="10">
        <v>15</v>
      </c>
      <c r="F40" s="5">
        <v>1</v>
      </c>
      <c r="G40" s="5">
        <v>10</v>
      </c>
      <c r="H40" s="24">
        <v>3246</v>
      </c>
      <c r="I40" s="24">
        <v>3458.7</v>
      </c>
      <c r="J40" s="4">
        <f t="shared" si="22"/>
        <v>1.0655268022181146</v>
      </c>
      <c r="K40" s="5">
        <v>10</v>
      </c>
      <c r="L40" s="88">
        <v>1238</v>
      </c>
      <c r="M40" s="88">
        <v>1539</v>
      </c>
      <c r="N40" s="4">
        <f t="shared" si="4"/>
        <v>1.2043134087237479</v>
      </c>
      <c r="O40" s="73">
        <v>15</v>
      </c>
      <c r="P40" s="89">
        <v>4.8</v>
      </c>
      <c r="Q40" s="89">
        <v>5.2</v>
      </c>
      <c r="R40" s="4">
        <f t="shared" si="23"/>
        <v>0.92307692307692302</v>
      </c>
      <c r="S40" s="5">
        <v>15</v>
      </c>
      <c r="T40" s="31">
        <f t="shared" si="6"/>
        <v>1.0345892816676747</v>
      </c>
      <c r="U40" s="32">
        <v>7497</v>
      </c>
      <c r="V40" s="24">
        <f t="shared" si="11"/>
        <v>4089.272727272727</v>
      </c>
      <c r="W40" s="24">
        <f t="shared" si="24"/>
        <v>4230.7</v>
      </c>
      <c r="X40" s="24">
        <f t="shared" si="25"/>
        <v>141.42727272727279</v>
      </c>
      <c r="Y40" s="24"/>
      <c r="Z40" s="24">
        <v>668.7</v>
      </c>
      <c r="AA40" s="24">
        <v>646.1</v>
      </c>
      <c r="AB40" s="24">
        <v>710.9</v>
      </c>
      <c r="AC40" s="24">
        <v>848.2</v>
      </c>
      <c r="AD40" s="24"/>
      <c r="AE40" s="24">
        <v>595.70000000000005</v>
      </c>
      <c r="AF40" s="24"/>
      <c r="AG40" s="24">
        <f t="shared" si="7"/>
        <v>761.1</v>
      </c>
      <c r="AH40" s="65"/>
      <c r="AI40" s="40"/>
      <c r="AJ40" s="40"/>
      <c r="AK40" s="40"/>
      <c r="AL40" s="65"/>
      <c r="AM40" s="24">
        <f t="shared" si="8"/>
        <v>761.1</v>
      </c>
      <c r="AN40" s="24"/>
      <c r="AO40" s="24">
        <f t="shared" si="9"/>
        <v>761.1</v>
      </c>
      <c r="AP40" s="24">
        <v>659.1</v>
      </c>
      <c r="AQ40" s="24">
        <f t="shared" si="10"/>
        <v>102</v>
      </c>
      <c r="AR40" s="81"/>
      <c r="AS40" s="38"/>
      <c r="AT40" s="1"/>
      <c r="AU40" s="1"/>
      <c r="AV40" s="1"/>
      <c r="AW40" s="1"/>
      <c r="AX40" s="1"/>
      <c r="AY40" s="1"/>
      <c r="AZ40" s="1"/>
      <c r="BA40" s="1"/>
      <c r="BB40" s="1"/>
    </row>
    <row r="41" spans="1:54" s="2" customFormat="1" ht="17.100000000000001" customHeight="1">
      <c r="A41" s="12" t="s">
        <v>27</v>
      </c>
      <c r="B41" s="24">
        <v>153986.20000000001</v>
      </c>
      <c r="C41" s="24">
        <v>142889.20000000001</v>
      </c>
      <c r="D41" s="4">
        <f t="shared" si="2"/>
        <v>0.92793510067785301</v>
      </c>
      <c r="E41" s="10">
        <v>15</v>
      </c>
      <c r="F41" s="5">
        <v>1</v>
      </c>
      <c r="G41" s="5">
        <v>10</v>
      </c>
      <c r="H41" s="24">
        <v>6505</v>
      </c>
      <c r="I41" s="24">
        <v>6403.9</v>
      </c>
      <c r="J41" s="4">
        <f t="shared" si="22"/>
        <v>0.98445810914681009</v>
      </c>
      <c r="K41" s="5">
        <v>10</v>
      </c>
      <c r="L41" s="88">
        <v>739</v>
      </c>
      <c r="M41" s="88">
        <v>753</v>
      </c>
      <c r="N41" s="4">
        <f t="shared" si="4"/>
        <v>1.0189445196211095</v>
      </c>
      <c r="O41" s="73">
        <v>15</v>
      </c>
      <c r="P41" s="89">
        <v>3.9</v>
      </c>
      <c r="Q41" s="89">
        <v>3.7</v>
      </c>
      <c r="R41" s="4">
        <f t="shared" si="23"/>
        <v>1.0540540540540539</v>
      </c>
      <c r="S41" s="5">
        <v>15</v>
      </c>
      <c r="T41" s="31">
        <f t="shared" si="6"/>
        <v>0.99782440318097454</v>
      </c>
      <c r="U41" s="32">
        <v>19492</v>
      </c>
      <c r="V41" s="24">
        <f t="shared" si="11"/>
        <v>10632</v>
      </c>
      <c r="W41" s="24">
        <f t="shared" si="24"/>
        <v>10608.9</v>
      </c>
      <c r="X41" s="24">
        <f t="shared" si="25"/>
        <v>-23.100000000000364</v>
      </c>
      <c r="Y41" s="24"/>
      <c r="Z41" s="24">
        <v>1545.4</v>
      </c>
      <c r="AA41" s="24">
        <v>1558.9</v>
      </c>
      <c r="AB41" s="24">
        <v>2066.3000000000002</v>
      </c>
      <c r="AC41" s="24">
        <v>602.1</v>
      </c>
      <c r="AD41" s="24"/>
      <c r="AE41" s="24">
        <v>1533.4</v>
      </c>
      <c r="AF41" s="24"/>
      <c r="AG41" s="24">
        <f t="shared" si="7"/>
        <v>3302.8</v>
      </c>
      <c r="AH41" s="65"/>
      <c r="AI41" s="40"/>
      <c r="AJ41" s="40"/>
      <c r="AK41" s="40"/>
      <c r="AL41" s="65"/>
      <c r="AM41" s="24">
        <f t="shared" si="8"/>
        <v>3302.8</v>
      </c>
      <c r="AN41" s="24"/>
      <c r="AO41" s="24">
        <f t="shared" si="9"/>
        <v>3302.8</v>
      </c>
      <c r="AP41" s="24">
        <v>2950.3</v>
      </c>
      <c r="AQ41" s="24">
        <f t="shared" si="10"/>
        <v>352.5</v>
      </c>
      <c r="AR41" s="81"/>
      <c r="AS41" s="38"/>
      <c r="AT41" s="1"/>
      <c r="AU41" s="1"/>
      <c r="AV41" s="1"/>
      <c r="AW41" s="1"/>
      <c r="AX41" s="1"/>
      <c r="AY41" s="1"/>
      <c r="AZ41" s="1"/>
      <c r="BA41" s="1"/>
      <c r="BB41" s="1"/>
    </row>
    <row r="42" spans="1:54" s="2" customFormat="1" ht="17.100000000000001" customHeight="1">
      <c r="A42" s="12" t="s">
        <v>28</v>
      </c>
      <c r="B42" s="24">
        <v>49127.7</v>
      </c>
      <c r="C42" s="24">
        <v>44746.400000000001</v>
      </c>
      <c r="D42" s="4">
        <f t="shared" si="2"/>
        <v>0.91081813315095161</v>
      </c>
      <c r="E42" s="10">
        <v>15</v>
      </c>
      <c r="F42" s="5">
        <v>1</v>
      </c>
      <c r="G42" s="5">
        <v>10</v>
      </c>
      <c r="H42" s="24">
        <v>1652</v>
      </c>
      <c r="I42" s="24">
        <v>1648.6</v>
      </c>
      <c r="J42" s="4">
        <f t="shared" si="22"/>
        <v>0.99794188861985467</v>
      </c>
      <c r="K42" s="5">
        <v>10</v>
      </c>
      <c r="L42" s="88">
        <v>561</v>
      </c>
      <c r="M42" s="88">
        <v>664</v>
      </c>
      <c r="N42" s="4">
        <f t="shared" si="4"/>
        <v>1.1836007130124777</v>
      </c>
      <c r="O42" s="73">
        <v>15</v>
      </c>
      <c r="P42" s="89">
        <v>7</v>
      </c>
      <c r="Q42" s="89">
        <v>0</v>
      </c>
      <c r="R42" s="4">
        <f t="shared" si="23"/>
        <v>1.3</v>
      </c>
      <c r="S42" s="5">
        <v>15</v>
      </c>
      <c r="T42" s="31">
        <f t="shared" si="6"/>
        <v>1.0907031012099999</v>
      </c>
      <c r="U42" s="32">
        <v>17936</v>
      </c>
      <c r="V42" s="24">
        <f t="shared" si="11"/>
        <v>9783.2727272727279</v>
      </c>
      <c r="W42" s="24">
        <f t="shared" si="24"/>
        <v>10670.6</v>
      </c>
      <c r="X42" s="24">
        <f t="shared" si="25"/>
        <v>887.32727272727243</v>
      </c>
      <c r="Y42" s="24"/>
      <c r="Z42" s="24">
        <v>1320.7</v>
      </c>
      <c r="AA42" s="24">
        <v>1494.6</v>
      </c>
      <c r="AB42" s="24">
        <v>2089</v>
      </c>
      <c r="AC42" s="24">
        <v>2068.8000000000002</v>
      </c>
      <c r="AD42" s="24"/>
      <c r="AE42" s="24">
        <v>1602.3</v>
      </c>
      <c r="AF42" s="24"/>
      <c r="AG42" s="24">
        <f t="shared" si="7"/>
        <v>2095.1999999999998</v>
      </c>
      <c r="AH42" s="65"/>
      <c r="AI42" s="40"/>
      <c r="AJ42" s="40"/>
      <c r="AK42" s="40"/>
      <c r="AL42" s="65"/>
      <c r="AM42" s="24">
        <f t="shared" si="8"/>
        <v>2095.1999999999998</v>
      </c>
      <c r="AN42" s="24"/>
      <c r="AO42" s="24">
        <f t="shared" si="9"/>
        <v>2095.1999999999998</v>
      </c>
      <c r="AP42" s="24">
        <v>828.2</v>
      </c>
      <c r="AQ42" s="24">
        <f t="shared" si="10"/>
        <v>1267</v>
      </c>
      <c r="AR42" s="81"/>
      <c r="AS42" s="38"/>
      <c r="AT42" s="1"/>
      <c r="AU42" s="1"/>
      <c r="AV42" s="1"/>
      <c r="AW42" s="1"/>
      <c r="AX42" s="1"/>
      <c r="AY42" s="1"/>
      <c r="AZ42" s="1"/>
      <c r="BA42" s="1"/>
      <c r="BB42" s="1"/>
    </row>
    <row r="43" spans="1:54" s="2" customFormat="1" ht="17.100000000000001" customHeight="1">
      <c r="A43" s="12" t="s">
        <v>29</v>
      </c>
      <c r="B43" s="24">
        <v>68444.5</v>
      </c>
      <c r="C43" s="24">
        <v>70295.8</v>
      </c>
      <c r="D43" s="4">
        <f t="shared" si="2"/>
        <v>1.0270481923310129</v>
      </c>
      <c r="E43" s="10">
        <v>15</v>
      </c>
      <c r="F43" s="5">
        <v>1</v>
      </c>
      <c r="G43" s="5">
        <v>10</v>
      </c>
      <c r="H43" s="24">
        <v>5967</v>
      </c>
      <c r="I43" s="24">
        <v>5845.8</v>
      </c>
      <c r="J43" s="4">
        <f t="shared" si="22"/>
        <v>0.97968828557063858</v>
      </c>
      <c r="K43" s="5">
        <v>10</v>
      </c>
      <c r="L43" s="88">
        <v>739</v>
      </c>
      <c r="M43" s="88">
        <v>1109</v>
      </c>
      <c r="N43" s="4">
        <f t="shared" si="4"/>
        <v>1.2300676589986468</v>
      </c>
      <c r="O43" s="73">
        <v>15</v>
      </c>
      <c r="P43" s="89">
        <v>7</v>
      </c>
      <c r="Q43" s="89">
        <v>0</v>
      </c>
      <c r="R43" s="4">
        <f t="shared" si="23"/>
        <v>1.3</v>
      </c>
      <c r="S43" s="5">
        <v>15</v>
      </c>
      <c r="T43" s="31">
        <f t="shared" si="6"/>
        <v>1.1254403173177121</v>
      </c>
      <c r="U43" s="32">
        <v>41493</v>
      </c>
      <c r="V43" s="24">
        <f t="shared" si="11"/>
        <v>22632.545454545456</v>
      </c>
      <c r="W43" s="24">
        <f t="shared" si="24"/>
        <v>25471.599999999999</v>
      </c>
      <c r="X43" s="24">
        <f t="shared" si="25"/>
        <v>2839.0545454545427</v>
      </c>
      <c r="Y43" s="24"/>
      <c r="Z43" s="24">
        <v>4290.1000000000004</v>
      </c>
      <c r="AA43" s="24">
        <v>3450.5</v>
      </c>
      <c r="AB43" s="24">
        <v>5073.6000000000004</v>
      </c>
      <c r="AC43" s="24">
        <v>3927.3</v>
      </c>
      <c r="AD43" s="24"/>
      <c r="AE43" s="24">
        <v>3055.7</v>
      </c>
      <c r="AF43" s="24"/>
      <c r="AG43" s="24">
        <f t="shared" si="7"/>
        <v>5674.4</v>
      </c>
      <c r="AH43" s="65"/>
      <c r="AI43" s="40"/>
      <c r="AJ43" s="40"/>
      <c r="AK43" s="40"/>
      <c r="AL43" s="65"/>
      <c r="AM43" s="24">
        <f t="shared" si="8"/>
        <v>5674.4</v>
      </c>
      <c r="AN43" s="24"/>
      <c r="AO43" s="24">
        <f t="shared" si="9"/>
        <v>5674.4</v>
      </c>
      <c r="AP43" s="24">
        <v>2966.4</v>
      </c>
      <c r="AQ43" s="24">
        <f t="shared" si="10"/>
        <v>2708</v>
      </c>
      <c r="AR43" s="81"/>
      <c r="AS43" s="38"/>
      <c r="AT43" s="1"/>
      <c r="AU43" s="1"/>
      <c r="AV43" s="1"/>
      <c r="AW43" s="1"/>
      <c r="AX43" s="1"/>
      <c r="AY43" s="1"/>
      <c r="AZ43" s="1"/>
      <c r="BA43" s="1"/>
      <c r="BB43" s="1"/>
    </row>
    <row r="44" spans="1:54" s="2" customFormat="1" ht="17.100000000000001" customHeight="1">
      <c r="A44" s="12" t="s">
        <v>30</v>
      </c>
      <c r="B44" s="24">
        <v>64673</v>
      </c>
      <c r="C44" s="24">
        <v>67184.100000000006</v>
      </c>
      <c r="D44" s="4">
        <f t="shared" si="2"/>
        <v>1.0388276405919008</v>
      </c>
      <c r="E44" s="10">
        <v>15</v>
      </c>
      <c r="F44" s="5">
        <v>1</v>
      </c>
      <c r="G44" s="5">
        <v>10</v>
      </c>
      <c r="H44" s="24">
        <v>2276</v>
      </c>
      <c r="I44" s="24">
        <v>2066.6999999999998</v>
      </c>
      <c r="J44" s="4">
        <f t="shared" si="22"/>
        <v>0.90804042179261857</v>
      </c>
      <c r="K44" s="5">
        <v>10</v>
      </c>
      <c r="L44" s="88">
        <v>739</v>
      </c>
      <c r="M44" s="88">
        <v>740</v>
      </c>
      <c r="N44" s="4">
        <f t="shared" si="4"/>
        <v>1.0013531799729365</v>
      </c>
      <c r="O44" s="73">
        <v>15</v>
      </c>
      <c r="P44" s="89">
        <v>83.7</v>
      </c>
      <c r="Q44" s="89">
        <v>78.8</v>
      </c>
      <c r="R44" s="4">
        <f t="shared" si="23"/>
        <v>1.0621827411167513</v>
      </c>
      <c r="S44" s="5">
        <v>15</v>
      </c>
      <c r="T44" s="31">
        <f t="shared" si="6"/>
        <v>1.0094747329715386</v>
      </c>
      <c r="U44" s="32">
        <v>30618</v>
      </c>
      <c r="V44" s="24">
        <f t="shared" si="11"/>
        <v>16700.727272727272</v>
      </c>
      <c r="W44" s="24">
        <f t="shared" si="24"/>
        <v>16859</v>
      </c>
      <c r="X44" s="24">
        <f t="shared" si="25"/>
        <v>158.27272727272793</v>
      </c>
      <c r="Y44" s="24"/>
      <c r="Z44" s="24">
        <v>2415.9</v>
      </c>
      <c r="AA44" s="24">
        <v>3271.2</v>
      </c>
      <c r="AB44" s="24">
        <v>1709.2</v>
      </c>
      <c r="AC44" s="24">
        <v>2581.3000000000002</v>
      </c>
      <c r="AD44" s="24"/>
      <c r="AE44" s="24">
        <v>2548.4</v>
      </c>
      <c r="AF44" s="24">
        <v>1842.5</v>
      </c>
      <c r="AG44" s="24">
        <f t="shared" si="7"/>
        <v>2490.5</v>
      </c>
      <c r="AH44" s="65"/>
      <c r="AI44" s="40"/>
      <c r="AJ44" s="40"/>
      <c r="AK44" s="40"/>
      <c r="AL44" s="65"/>
      <c r="AM44" s="24">
        <f t="shared" si="8"/>
        <v>2490.5</v>
      </c>
      <c r="AN44" s="24"/>
      <c r="AO44" s="24">
        <f t="shared" si="9"/>
        <v>2490.5</v>
      </c>
      <c r="AP44" s="24">
        <v>2171.3000000000002</v>
      </c>
      <c r="AQ44" s="24">
        <f t="shared" si="10"/>
        <v>319.2</v>
      </c>
      <c r="AR44" s="81"/>
      <c r="AS44" s="38"/>
      <c r="AT44" s="1"/>
      <c r="AU44" s="1"/>
      <c r="AV44" s="1"/>
      <c r="AW44" s="1"/>
      <c r="AX44" s="1"/>
      <c r="AY44" s="1"/>
      <c r="AZ44" s="1"/>
      <c r="BA44" s="1"/>
      <c r="BB44" s="1"/>
    </row>
    <row r="45" spans="1:54" s="2" customFormat="1" ht="17.100000000000001" customHeight="1">
      <c r="A45" s="12" t="s">
        <v>1</v>
      </c>
      <c r="B45" s="24">
        <v>266566.59999999998</v>
      </c>
      <c r="C45" s="24">
        <v>234461.1</v>
      </c>
      <c r="D45" s="4">
        <f t="shared" si="2"/>
        <v>0.87955917958213825</v>
      </c>
      <c r="E45" s="10">
        <v>15</v>
      </c>
      <c r="F45" s="5">
        <v>1</v>
      </c>
      <c r="G45" s="5">
        <v>10</v>
      </c>
      <c r="H45" s="24">
        <v>13920</v>
      </c>
      <c r="I45" s="24">
        <v>14291.8</v>
      </c>
      <c r="J45" s="4">
        <f t="shared" si="22"/>
        <v>1.0267097701149426</v>
      </c>
      <c r="K45" s="5">
        <v>10</v>
      </c>
      <c r="L45" s="88">
        <v>1099</v>
      </c>
      <c r="M45" s="88">
        <v>2640</v>
      </c>
      <c r="N45" s="4">
        <f t="shared" si="4"/>
        <v>1.3</v>
      </c>
      <c r="O45" s="73">
        <v>15</v>
      </c>
      <c r="P45" s="89">
        <v>56</v>
      </c>
      <c r="Q45" s="89">
        <v>55.5</v>
      </c>
      <c r="R45" s="4">
        <f t="shared" si="23"/>
        <v>1.0090090090090089</v>
      </c>
      <c r="S45" s="5">
        <v>15</v>
      </c>
      <c r="T45" s="31">
        <f t="shared" si="6"/>
        <v>1.0476249312310251</v>
      </c>
      <c r="U45" s="32">
        <v>42719</v>
      </c>
      <c r="V45" s="24">
        <f t="shared" si="11"/>
        <v>23301.272727272728</v>
      </c>
      <c r="W45" s="24">
        <f t="shared" si="24"/>
        <v>24411</v>
      </c>
      <c r="X45" s="24">
        <f t="shared" si="25"/>
        <v>1109.7272727272721</v>
      </c>
      <c r="Y45" s="24"/>
      <c r="Z45" s="24">
        <v>3604.8</v>
      </c>
      <c r="AA45" s="24">
        <v>3633.2</v>
      </c>
      <c r="AB45" s="24">
        <v>3969.5</v>
      </c>
      <c r="AC45" s="24">
        <v>4546.5</v>
      </c>
      <c r="AD45" s="24"/>
      <c r="AE45" s="24">
        <v>3784.8</v>
      </c>
      <c r="AF45" s="24"/>
      <c r="AG45" s="24">
        <f t="shared" si="7"/>
        <v>4872.2</v>
      </c>
      <c r="AH45" s="65"/>
      <c r="AI45" s="40"/>
      <c r="AJ45" s="40"/>
      <c r="AK45" s="40"/>
      <c r="AL45" s="65"/>
      <c r="AM45" s="24">
        <f t="shared" si="8"/>
        <v>4872.2</v>
      </c>
      <c r="AN45" s="24"/>
      <c r="AO45" s="24">
        <f t="shared" si="9"/>
        <v>4872.2</v>
      </c>
      <c r="AP45" s="24">
        <v>2737.5</v>
      </c>
      <c r="AQ45" s="24">
        <f t="shared" si="10"/>
        <v>2134.6999999999998</v>
      </c>
      <c r="AR45" s="81"/>
      <c r="AS45" s="38"/>
      <c r="AT45" s="1"/>
      <c r="AU45" s="1"/>
      <c r="AV45" s="1"/>
      <c r="AW45" s="1"/>
      <c r="AX45" s="1"/>
      <c r="AY45" s="1"/>
      <c r="AZ45" s="1"/>
      <c r="BA45" s="1"/>
      <c r="BB45" s="1"/>
    </row>
    <row r="46" spans="1:54" s="2" customFormat="1" ht="17.100000000000001" customHeight="1">
      <c r="A46" s="12" t="s">
        <v>31</v>
      </c>
      <c r="B46" s="24">
        <v>126526.39999999999</v>
      </c>
      <c r="C46" s="24">
        <v>113727.4</v>
      </c>
      <c r="D46" s="4">
        <f t="shared" si="2"/>
        <v>0.8988432453622327</v>
      </c>
      <c r="E46" s="10">
        <v>15</v>
      </c>
      <c r="F46" s="5">
        <v>1</v>
      </c>
      <c r="G46" s="5">
        <v>10</v>
      </c>
      <c r="H46" s="24">
        <v>7765</v>
      </c>
      <c r="I46" s="24">
        <v>7637.8</v>
      </c>
      <c r="J46" s="4">
        <f t="shared" si="22"/>
        <v>0.98361880231809407</v>
      </c>
      <c r="K46" s="5">
        <v>10</v>
      </c>
      <c r="L46" s="88">
        <v>739</v>
      </c>
      <c r="M46" s="88">
        <v>871</v>
      </c>
      <c r="N46" s="4">
        <f t="shared" si="4"/>
        <v>1.1786197564276049</v>
      </c>
      <c r="O46" s="73">
        <v>15</v>
      </c>
      <c r="P46" s="89">
        <v>89</v>
      </c>
      <c r="Q46" s="89">
        <v>111.3</v>
      </c>
      <c r="R46" s="4">
        <f t="shared" si="23"/>
        <v>0.79964061096136574</v>
      </c>
      <c r="S46" s="5">
        <v>15</v>
      </c>
      <c r="T46" s="31">
        <f t="shared" si="6"/>
        <v>0.96911911099152315</v>
      </c>
      <c r="U46" s="32">
        <v>38544</v>
      </c>
      <c r="V46" s="24">
        <f t="shared" si="11"/>
        <v>21024</v>
      </c>
      <c r="W46" s="24">
        <f t="shared" si="24"/>
        <v>20374.8</v>
      </c>
      <c r="X46" s="24">
        <f t="shared" si="25"/>
        <v>-649.20000000000073</v>
      </c>
      <c r="Y46" s="24"/>
      <c r="Z46" s="24">
        <v>3038.9</v>
      </c>
      <c r="AA46" s="24">
        <v>3113.8</v>
      </c>
      <c r="AB46" s="24">
        <v>4838.3</v>
      </c>
      <c r="AC46" s="24">
        <v>3938.7</v>
      </c>
      <c r="AD46" s="24"/>
      <c r="AE46" s="24">
        <v>3215.4</v>
      </c>
      <c r="AF46" s="24"/>
      <c r="AG46" s="24">
        <f t="shared" si="7"/>
        <v>2229.6999999999998</v>
      </c>
      <c r="AH46" s="65"/>
      <c r="AI46" s="40"/>
      <c r="AJ46" s="40"/>
      <c r="AK46" s="40"/>
      <c r="AL46" s="65"/>
      <c r="AM46" s="24">
        <f t="shared" si="8"/>
        <v>2229.6999999999998</v>
      </c>
      <c r="AN46" s="24"/>
      <c r="AO46" s="24">
        <f t="shared" si="9"/>
        <v>2229.6999999999998</v>
      </c>
      <c r="AP46" s="24">
        <v>1869</v>
      </c>
      <c r="AQ46" s="24">
        <f t="shared" si="10"/>
        <v>360.7</v>
      </c>
      <c r="AR46" s="81"/>
      <c r="AS46" s="38"/>
      <c r="AT46" s="1"/>
      <c r="AU46" s="1"/>
      <c r="AV46" s="1"/>
      <c r="AW46" s="1"/>
      <c r="AX46" s="1"/>
      <c r="AY46" s="1"/>
      <c r="AZ46" s="1"/>
      <c r="BA46" s="1"/>
      <c r="BB46" s="1"/>
    </row>
    <row r="47" spans="1:54" s="2" customFormat="1" ht="17.100000000000001" customHeight="1">
      <c r="A47" s="12" t="s">
        <v>32</v>
      </c>
      <c r="B47" s="24">
        <v>56876.1</v>
      </c>
      <c r="C47" s="24">
        <v>74972.600000000006</v>
      </c>
      <c r="D47" s="4">
        <f t="shared" si="2"/>
        <v>1.2118174066083995</v>
      </c>
      <c r="E47" s="10">
        <v>15</v>
      </c>
      <c r="F47" s="5">
        <v>1</v>
      </c>
      <c r="G47" s="5">
        <v>10</v>
      </c>
      <c r="H47" s="24">
        <v>1837</v>
      </c>
      <c r="I47" s="24">
        <v>1740.9</v>
      </c>
      <c r="J47" s="4">
        <f t="shared" si="22"/>
        <v>0.9476864452912358</v>
      </c>
      <c r="K47" s="5">
        <v>10</v>
      </c>
      <c r="L47" s="88">
        <v>561</v>
      </c>
      <c r="M47" s="88">
        <v>599</v>
      </c>
      <c r="N47" s="4">
        <f t="shared" si="4"/>
        <v>1.0677361853832441</v>
      </c>
      <c r="O47" s="73">
        <v>15</v>
      </c>
      <c r="P47" s="89">
        <v>15.1</v>
      </c>
      <c r="Q47" s="89">
        <v>9.8000000000000007</v>
      </c>
      <c r="R47" s="4">
        <f t="shared" si="23"/>
        <v>1.2340816326530613</v>
      </c>
      <c r="S47" s="5">
        <v>15</v>
      </c>
      <c r="T47" s="31">
        <f t="shared" si="6"/>
        <v>1.1104829665012759</v>
      </c>
      <c r="U47" s="32">
        <v>27283</v>
      </c>
      <c r="V47" s="24">
        <f t="shared" si="11"/>
        <v>14881.636363636364</v>
      </c>
      <c r="W47" s="24">
        <f t="shared" si="24"/>
        <v>16525.8</v>
      </c>
      <c r="X47" s="24">
        <f t="shared" si="25"/>
        <v>1644.1636363636353</v>
      </c>
      <c r="Y47" s="24"/>
      <c r="Z47" s="24">
        <v>2703.2</v>
      </c>
      <c r="AA47" s="24">
        <v>2882</v>
      </c>
      <c r="AB47" s="24">
        <v>343.3</v>
      </c>
      <c r="AC47" s="24">
        <v>2570.8000000000002</v>
      </c>
      <c r="AD47" s="24"/>
      <c r="AE47" s="24">
        <v>2363.5</v>
      </c>
      <c r="AF47" s="24">
        <v>1996.8</v>
      </c>
      <c r="AG47" s="24">
        <f t="shared" si="7"/>
        <v>3666.2</v>
      </c>
      <c r="AH47" s="65"/>
      <c r="AI47" s="40"/>
      <c r="AJ47" s="40"/>
      <c r="AK47" s="40"/>
      <c r="AL47" s="65"/>
      <c r="AM47" s="24">
        <f t="shared" si="8"/>
        <v>3666.2</v>
      </c>
      <c r="AN47" s="24"/>
      <c r="AO47" s="24">
        <f t="shared" si="9"/>
        <v>3666.2</v>
      </c>
      <c r="AP47" s="24">
        <v>3150.5</v>
      </c>
      <c r="AQ47" s="24">
        <f t="shared" si="10"/>
        <v>515.70000000000005</v>
      </c>
      <c r="AR47" s="81"/>
      <c r="AS47" s="38"/>
      <c r="AT47" s="1"/>
      <c r="AU47" s="1"/>
      <c r="AV47" s="1"/>
      <c r="AW47" s="1"/>
      <c r="AX47" s="1"/>
      <c r="AY47" s="1"/>
      <c r="AZ47" s="1"/>
      <c r="BA47" s="1"/>
      <c r="BB47" s="1"/>
    </row>
    <row r="48" spans="1:54" s="2" customFormat="1" ht="17.100000000000001" customHeight="1">
      <c r="A48" s="12" t="s">
        <v>33</v>
      </c>
      <c r="B48" s="24">
        <v>53576.4</v>
      </c>
      <c r="C48" s="24">
        <v>55055.8</v>
      </c>
      <c r="D48" s="4">
        <f t="shared" si="2"/>
        <v>1.027612904189158</v>
      </c>
      <c r="E48" s="10">
        <v>15</v>
      </c>
      <c r="F48" s="5">
        <v>1</v>
      </c>
      <c r="G48" s="5">
        <v>10</v>
      </c>
      <c r="H48" s="24">
        <v>2546</v>
      </c>
      <c r="I48" s="24">
        <v>2521.5</v>
      </c>
      <c r="J48" s="4">
        <f t="shared" si="22"/>
        <v>0.99037706205813036</v>
      </c>
      <c r="K48" s="5">
        <v>10</v>
      </c>
      <c r="L48" s="88">
        <v>739</v>
      </c>
      <c r="M48" s="88">
        <v>762</v>
      </c>
      <c r="N48" s="4">
        <f t="shared" si="4"/>
        <v>1.0311231393775373</v>
      </c>
      <c r="O48" s="73">
        <v>15</v>
      </c>
      <c r="P48" s="89">
        <v>5.0999999999999996</v>
      </c>
      <c r="Q48" s="89">
        <v>1.5</v>
      </c>
      <c r="R48" s="4">
        <f t="shared" si="23"/>
        <v>1.3</v>
      </c>
      <c r="S48" s="5">
        <v>15</v>
      </c>
      <c r="T48" s="31">
        <f t="shared" si="6"/>
        <v>1.0813047888320266</v>
      </c>
      <c r="U48" s="32">
        <v>51618</v>
      </c>
      <c r="V48" s="24">
        <f t="shared" si="11"/>
        <v>28155.272727272728</v>
      </c>
      <c r="W48" s="24">
        <f t="shared" si="24"/>
        <v>30444.400000000001</v>
      </c>
      <c r="X48" s="24">
        <f t="shared" si="25"/>
        <v>2289.1272727272735</v>
      </c>
      <c r="Y48" s="24"/>
      <c r="Z48" s="24">
        <v>4632.7</v>
      </c>
      <c r="AA48" s="24">
        <v>4853.2</v>
      </c>
      <c r="AB48" s="24">
        <v>4826.6000000000004</v>
      </c>
      <c r="AC48" s="24">
        <v>5496.3</v>
      </c>
      <c r="AD48" s="24"/>
      <c r="AE48" s="24">
        <v>4588.2</v>
      </c>
      <c r="AF48" s="24"/>
      <c r="AG48" s="24">
        <f t="shared" si="7"/>
        <v>6047.4</v>
      </c>
      <c r="AH48" s="65"/>
      <c r="AI48" s="40"/>
      <c r="AJ48" s="40"/>
      <c r="AK48" s="40"/>
      <c r="AL48" s="65"/>
      <c r="AM48" s="24">
        <f t="shared" si="8"/>
        <v>6047.4</v>
      </c>
      <c r="AN48" s="24"/>
      <c r="AO48" s="24">
        <f t="shared" si="9"/>
        <v>6047.4</v>
      </c>
      <c r="AP48" s="24">
        <v>4014.1</v>
      </c>
      <c r="AQ48" s="24">
        <f t="shared" si="10"/>
        <v>2033.3</v>
      </c>
      <c r="AR48" s="81"/>
      <c r="AS48" s="38"/>
      <c r="AT48" s="1"/>
      <c r="AU48" s="1"/>
      <c r="AV48" s="1"/>
      <c r="AW48" s="1"/>
      <c r="AX48" s="1"/>
      <c r="AY48" s="1"/>
      <c r="AZ48" s="1"/>
      <c r="BA48" s="1"/>
      <c r="BB48" s="1"/>
    </row>
    <row r="49" spans="1:188" s="2" customFormat="1" ht="17.100000000000001" customHeight="1">
      <c r="A49" s="12" t="s">
        <v>34</v>
      </c>
      <c r="B49" s="24">
        <v>60795.8</v>
      </c>
      <c r="C49" s="24">
        <v>57227.199999999997</v>
      </c>
      <c r="D49" s="4">
        <f t="shared" si="2"/>
        <v>0.94130186624733936</v>
      </c>
      <c r="E49" s="10">
        <v>15</v>
      </c>
      <c r="F49" s="5">
        <v>1</v>
      </c>
      <c r="G49" s="5">
        <v>10</v>
      </c>
      <c r="H49" s="24">
        <v>2640</v>
      </c>
      <c r="I49" s="24">
        <v>2810.7</v>
      </c>
      <c r="J49" s="4">
        <f t="shared" si="22"/>
        <v>1.0646590909090909</v>
      </c>
      <c r="K49" s="5">
        <v>10</v>
      </c>
      <c r="L49" s="88">
        <v>561</v>
      </c>
      <c r="M49" s="88">
        <v>977</v>
      </c>
      <c r="N49" s="4">
        <f t="shared" si="4"/>
        <v>1.2541532976827094</v>
      </c>
      <c r="O49" s="73">
        <v>15</v>
      </c>
      <c r="P49" s="89">
        <v>27.4</v>
      </c>
      <c r="Q49" s="89">
        <v>49.6</v>
      </c>
      <c r="R49" s="4">
        <f t="shared" si="23"/>
        <v>0.55241935483870963</v>
      </c>
      <c r="S49" s="5">
        <v>15</v>
      </c>
      <c r="T49" s="31">
        <f t="shared" si="6"/>
        <v>0.95176474908649666</v>
      </c>
      <c r="U49" s="32">
        <v>40697</v>
      </c>
      <c r="V49" s="24">
        <f t="shared" si="11"/>
        <v>22198.363636363636</v>
      </c>
      <c r="W49" s="24">
        <f t="shared" si="24"/>
        <v>21127.599999999999</v>
      </c>
      <c r="X49" s="24">
        <f t="shared" si="25"/>
        <v>-1070.7636363636375</v>
      </c>
      <c r="Y49" s="24"/>
      <c r="Z49" s="24">
        <v>3910.7</v>
      </c>
      <c r="AA49" s="24">
        <v>4150.5</v>
      </c>
      <c r="AB49" s="24">
        <v>496.5</v>
      </c>
      <c r="AC49" s="24">
        <v>2803.8</v>
      </c>
      <c r="AD49" s="24"/>
      <c r="AE49" s="24">
        <v>3283.1</v>
      </c>
      <c r="AF49" s="24">
        <v>3630.4</v>
      </c>
      <c r="AG49" s="24">
        <f t="shared" si="7"/>
        <v>2852.6</v>
      </c>
      <c r="AH49" s="65"/>
      <c r="AI49" s="40"/>
      <c r="AJ49" s="40"/>
      <c r="AK49" s="40"/>
      <c r="AL49" s="65"/>
      <c r="AM49" s="24">
        <f t="shared" si="8"/>
        <v>2852.6</v>
      </c>
      <c r="AN49" s="24"/>
      <c r="AO49" s="24">
        <f t="shared" si="9"/>
        <v>2852.6</v>
      </c>
      <c r="AP49" s="24">
        <v>3775</v>
      </c>
      <c r="AQ49" s="24">
        <f t="shared" si="10"/>
        <v>-922.4</v>
      </c>
      <c r="AR49" s="81"/>
      <c r="AS49" s="38"/>
      <c r="AT49" s="1"/>
      <c r="AU49" s="1"/>
      <c r="AV49" s="1"/>
      <c r="AW49" s="1"/>
      <c r="AX49" s="1"/>
      <c r="AY49" s="1"/>
      <c r="AZ49" s="1"/>
      <c r="BA49" s="1"/>
      <c r="BB49" s="1"/>
    </row>
    <row r="50" spans="1:188" s="2" customFormat="1" ht="17.100000000000001" customHeight="1">
      <c r="A50" s="12" t="s">
        <v>35</v>
      </c>
      <c r="B50" s="24">
        <v>210868.4</v>
      </c>
      <c r="C50" s="24">
        <v>218403.3</v>
      </c>
      <c r="D50" s="4">
        <f t="shared" si="2"/>
        <v>1.0357327129147846</v>
      </c>
      <c r="E50" s="10">
        <v>15</v>
      </c>
      <c r="F50" s="5">
        <v>1</v>
      </c>
      <c r="G50" s="5">
        <v>10</v>
      </c>
      <c r="H50" s="24">
        <v>8128</v>
      </c>
      <c r="I50" s="24">
        <v>8260.7999999999993</v>
      </c>
      <c r="J50" s="4">
        <f t="shared" si="22"/>
        <v>1.0163385826771654</v>
      </c>
      <c r="K50" s="5">
        <v>10</v>
      </c>
      <c r="L50" s="88">
        <v>739</v>
      </c>
      <c r="M50" s="88">
        <v>1682</v>
      </c>
      <c r="N50" s="4">
        <f t="shared" si="4"/>
        <v>1.3</v>
      </c>
      <c r="O50" s="73">
        <v>15</v>
      </c>
      <c r="P50" s="89">
        <v>71</v>
      </c>
      <c r="Q50" s="89">
        <v>42.4</v>
      </c>
      <c r="R50" s="4">
        <f t="shared" si="23"/>
        <v>1.2474528301886791</v>
      </c>
      <c r="S50" s="5">
        <v>15</v>
      </c>
      <c r="T50" s="31">
        <f t="shared" si="6"/>
        <v>1.1370949072819017</v>
      </c>
      <c r="U50" s="32">
        <v>35165</v>
      </c>
      <c r="V50" s="24">
        <f t="shared" si="11"/>
        <v>19180.909090909092</v>
      </c>
      <c r="W50" s="24">
        <f t="shared" si="24"/>
        <v>21810.5</v>
      </c>
      <c r="X50" s="24">
        <f t="shared" si="25"/>
        <v>2629.5909090909081</v>
      </c>
      <c r="Y50" s="24"/>
      <c r="Z50" s="24">
        <v>3424.7</v>
      </c>
      <c r="AA50" s="24">
        <v>2952.5</v>
      </c>
      <c r="AB50" s="24">
        <v>2684.2</v>
      </c>
      <c r="AC50" s="24">
        <v>3644.7</v>
      </c>
      <c r="AD50" s="24"/>
      <c r="AE50" s="24">
        <v>3321.1</v>
      </c>
      <c r="AF50" s="24">
        <v>1183</v>
      </c>
      <c r="AG50" s="24">
        <f t="shared" si="7"/>
        <v>4600.3</v>
      </c>
      <c r="AH50" s="65"/>
      <c r="AI50" s="40"/>
      <c r="AJ50" s="40"/>
      <c r="AK50" s="40"/>
      <c r="AL50" s="65"/>
      <c r="AM50" s="24">
        <f t="shared" si="8"/>
        <v>4600.3</v>
      </c>
      <c r="AN50" s="24"/>
      <c r="AO50" s="24">
        <f t="shared" si="9"/>
        <v>4600.3</v>
      </c>
      <c r="AP50" s="24">
        <v>2354</v>
      </c>
      <c r="AQ50" s="24">
        <f t="shared" si="10"/>
        <v>2246.3000000000002</v>
      </c>
      <c r="AR50" s="81"/>
      <c r="AS50" s="38"/>
      <c r="AT50" s="1"/>
      <c r="AU50" s="1"/>
      <c r="AV50" s="1"/>
      <c r="AW50" s="1"/>
      <c r="AX50" s="1"/>
      <c r="AY50" s="1"/>
      <c r="AZ50" s="1"/>
      <c r="BA50" s="1"/>
      <c r="BB50" s="1"/>
    </row>
    <row r="51" spans="1:188" s="2" customFormat="1" ht="17.100000000000001" customHeight="1">
      <c r="A51" s="12" t="s">
        <v>36</v>
      </c>
      <c r="B51" s="24">
        <v>326890.5</v>
      </c>
      <c r="C51" s="24">
        <v>265461.8</v>
      </c>
      <c r="D51" s="4">
        <f t="shared" si="2"/>
        <v>0.8120817215550773</v>
      </c>
      <c r="E51" s="10">
        <v>15</v>
      </c>
      <c r="F51" s="5">
        <v>1</v>
      </c>
      <c r="G51" s="5">
        <v>10</v>
      </c>
      <c r="H51" s="24">
        <v>18874</v>
      </c>
      <c r="I51" s="24">
        <v>18506.7</v>
      </c>
      <c r="J51" s="4">
        <f t="shared" si="22"/>
        <v>0.9805393663240437</v>
      </c>
      <c r="K51" s="5">
        <v>10</v>
      </c>
      <c r="L51" s="88">
        <v>1431</v>
      </c>
      <c r="M51" s="88">
        <v>1468</v>
      </c>
      <c r="N51" s="4">
        <f t="shared" si="4"/>
        <v>1.0258560447239693</v>
      </c>
      <c r="O51" s="73">
        <v>15</v>
      </c>
      <c r="P51" s="89">
        <v>164.3</v>
      </c>
      <c r="Q51" s="89">
        <v>190.4</v>
      </c>
      <c r="R51" s="4">
        <f t="shared" si="23"/>
        <v>0.86292016806722693</v>
      </c>
      <c r="S51" s="5">
        <v>15</v>
      </c>
      <c r="T51" s="31">
        <f t="shared" si="6"/>
        <v>0.92797327197591595</v>
      </c>
      <c r="U51" s="32">
        <v>75304</v>
      </c>
      <c r="V51" s="24">
        <f t="shared" si="11"/>
        <v>41074.909090909088</v>
      </c>
      <c r="W51" s="24">
        <f t="shared" si="24"/>
        <v>38116.400000000001</v>
      </c>
      <c r="X51" s="24">
        <f t="shared" si="25"/>
        <v>-2958.5090909090868</v>
      </c>
      <c r="Y51" s="24"/>
      <c r="Z51" s="24">
        <v>6862.3</v>
      </c>
      <c r="AA51" s="24">
        <v>6235.3</v>
      </c>
      <c r="AB51" s="24">
        <v>4910.5</v>
      </c>
      <c r="AC51" s="24">
        <v>7713.1</v>
      </c>
      <c r="AD51" s="24"/>
      <c r="AE51" s="24">
        <v>5938.6</v>
      </c>
      <c r="AF51" s="24"/>
      <c r="AG51" s="24">
        <f t="shared" si="7"/>
        <v>6456.6</v>
      </c>
      <c r="AH51" s="65"/>
      <c r="AI51" s="40"/>
      <c r="AJ51" s="40"/>
      <c r="AK51" s="40"/>
      <c r="AL51" s="65"/>
      <c r="AM51" s="24">
        <f t="shared" si="8"/>
        <v>6456.6</v>
      </c>
      <c r="AN51" s="24"/>
      <c r="AO51" s="24">
        <f t="shared" si="9"/>
        <v>6456.6</v>
      </c>
      <c r="AP51" s="24">
        <v>5878.7</v>
      </c>
      <c r="AQ51" s="24">
        <f t="shared" si="10"/>
        <v>577.9</v>
      </c>
      <c r="AR51" s="81"/>
      <c r="AS51" s="38"/>
      <c r="AT51" s="1"/>
      <c r="AU51" s="1"/>
      <c r="AV51" s="1"/>
      <c r="AW51" s="1"/>
      <c r="AX51" s="1"/>
      <c r="AY51" s="1"/>
      <c r="AZ51" s="1"/>
      <c r="BA51" s="1"/>
      <c r="BB51" s="1"/>
    </row>
    <row r="52" spans="1:188" s="2" customFormat="1" ht="17.100000000000001" customHeight="1">
      <c r="A52" s="12" t="s">
        <v>37</v>
      </c>
      <c r="B52" s="24">
        <v>85832.1</v>
      </c>
      <c r="C52" s="24">
        <v>86196.800000000003</v>
      </c>
      <c r="D52" s="4">
        <f t="shared" si="2"/>
        <v>1.004248993092328</v>
      </c>
      <c r="E52" s="10">
        <v>15</v>
      </c>
      <c r="F52" s="5">
        <v>1</v>
      </c>
      <c r="G52" s="5">
        <v>10</v>
      </c>
      <c r="H52" s="24">
        <v>3496</v>
      </c>
      <c r="I52" s="24">
        <v>3651.1</v>
      </c>
      <c r="J52" s="4">
        <f t="shared" si="22"/>
        <v>1.0443649885583524</v>
      </c>
      <c r="K52" s="5">
        <v>10</v>
      </c>
      <c r="L52" s="88">
        <v>739</v>
      </c>
      <c r="M52" s="88">
        <v>2062</v>
      </c>
      <c r="N52" s="4">
        <f t="shared" si="4"/>
        <v>1.3</v>
      </c>
      <c r="O52" s="73">
        <v>15</v>
      </c>
      <c r="P52" s="89">
        <v>21</v>
      </c>
      <c r="Q52" s="89">
        <v>23.8</v>
      </c>
      <c r="R52" s="4">
        <f t="shared" si="23"/>
        <v>0.88235294117647056</v>
      </c>
      <c r="S52" s="5">
        <v>15</v>
      </c>
      <c r="T52" s="31">
        <f t="shared" si="6"/>
        <v>1.0498873676863922</v>
      </c>
      <c r="U52" s="32">
        <v>35659</v>
      </c>
      <c r="V52" s="24">
        <f t="shared" si="11"/>
        <v>19450.363636363636</v>
      </c>
      <c r="W52" s="24">
        <f t="shared" si="24"/>
        <v>20420.7</v>
      </c>
      <c r="X52" s="24">
        <f t="shared" si="25"/>
        <v>970.33636363636469</v>
      </c>
      <c r="Y52" s="24"/>
      <c r="Z52" s="24">
        <v>3394.5</v>
      </c>
      <c r="AA52" s="24">
        <v>3024.1</v>
      </c>
      <c r="AB52" s="24">
        <v>954.2</v>
      </c>
      <c r="AC52" s="24">
        <v>3860.4</v>
      </c>
      <c r="AD52" s="24"/>
      <c r="AE52" s="24">
        <v>2696</v>
      </c>
      <c r="AF52" s="24">
        <v>2236.5</v>
      </c>
      <c r="AG52" s="24">
        <f t="shared" si="7"/>
        <v>4255</v>
      </c>
      <c r="AH52" s="65"/>
      <c r="AI52" s="65"/>
      <c r="AJ52" s="40"/>
      <c r="AK52" s="40"/>
      <c r="AL52" s="65"/>
      <c r="AM52" s="24">
        <f t="shared" si="8"/>
        <v>4255</v>
      </c>
      <c r="AN52" s="24"/>
      <c r="AO52" s="24">
        <f t="shared" si="9"/>
        <v>4255</v>
      </c>
      <c r="AP52" s="24">
        <v>3566.6</v>
      </c>
      <c r="AQ52" s="24">
        <f t="shared" si="10"/>
        <v>688.4</v>
      </c>
      <c r="AR52" s="81"/>
      <c r="AS52" s="38"/>
      <c r="AT52" s="1"/>
      <c r="AU52" s="1"/>
      <c r="AV52" s="1"/>
      <c r="AW52" s="1"/>
      <c r="AX52" s="1"/>
      <c r="AY52" s="1"/>
      <c r="AZ52" s="1"/>
      <c r="BA52" s="1"/>
      <c r="BB52" s="1"/>
    </row>
    <row r="53" spans="1:188" s="2" customFormat="1" ht="16.5" customHeight="1">
      <c r="A53" s="12" t="s">
        <v>2</v>
      </c>
      <c r="B53" s="24">
        <v>40368</v>
      </c>
      <c r="C53" s="24">
        <v>36444.199999999997</v>
      </c>
      <c r="D53" s="4">
        <f t="shared" si="2"/>
        <v>0.90279924692825997</v>
      </c>
      <c r="E53" s="10">
        <v>15</v>
      </c>
      <c r="F53" s="5">
        <v>1</v>
      </c>
      <c r="G53" s="5">
        <v>10</v>
      </c>
      <c r="H53" s="24">
        <v>1884</v>
      </c>
      <c r="I53" s="24">
        <v>1785.2</v>
      </c>
      <c r="J53" s="4">
        <f t="shared" si="22"/>
        <v>0.94755838641188961</v>
      </c>
      <c r="K53" s="5">
        <v>10</v>
      </c>
      <c r="L53" s="88">
        <v>561</v>
      </c>
      <c r="M53" s="88">
        <v>755</v>
      </c>
      <c r="N53" s="4">
        <f t="shared" si="4"/>
        <v>1.2145811051693405</v>
      </c>
      <c r="O53" s="73">
        <v>15</v>
      </c>
      <c r="P53" s="89">
        <v>26</v>
      </c>
      <c r="Q53" s="89">
        <v>33.5</v>
      </c>
      <c r="R53" s="4">
        <f t="shared" si="23"/>
        <v>0.77611940298507465</v>
      </c>
      <c r="S53" s="5">
        <v>15</v>
      </c>
      <c r="T53" s="31">
        <f t="shared" si="6"/>
        <v>0.96735507985167724</v>
      </c>
      <c r="U53" s="32">
        <v>32900</v>
      </c>
      <c r="V53" s="24">
        <f t="shared" si="11"/>
        <v>17945.454545454544</v>
      </c>
      <c r="W53" s="24">
        <f t="shared" si="24"/>
        <v>17359.599999999999</v>
      </c>
      <c r="X53" s="24">
        <f t="shared" si="25"/>
        <v>-585.85454545454559</v>
      </c>
      <c r="Y53" s="24"/>
      <c r="Z53" s="24">
        <v>3124</v>
      </c>
      <c r="AA53" s="24">
        <v>2829.9</v>
      </c>
      <c r="AB53" s="24">
        <v>1068.2</v>
      </c>
      <c r="AC53" s="24">
        <v>2342.6999999999998</v>
      </c>
      <c r="AD53" s="24"/>
      <c r="AE53" s="24">
        <v>2560.3000000000002</v>
      </c>
      <c r="AF53" s="24">
        <v>2362</v>
      </c>
      <c r="AG53" s="24">
        <f t="shared" si="7"/>
        <v>3072.5</v>
      </c>
      <c r="AH53" s="65"/>
      <c r="AI53" s="40"/>
      <c r="AJ53" s="40"/>
      <c r="AK53" s="40"/>
      <c r="AL53" s="65"/>
      <c r="AM53" s="24">
        <f t="shared" si="8"/>
        <v>3072.5</v>
      </c>
      <c r="AN53" s="24"/>
      <c r="AO53" s="24">
        <f t="shared" si="9"/>
        <v>3072.5</v>
      </c>
      <c r="AP53" s="24">
        <v>2641.9</v>
      </c>
      <c r="AQ53" s="24">
        <f t="shared" si="10"/>
        <v>430.6</v>
      </c>
      <c r="AR53" s="81"/>
      <c r="AS53" s="38"/>
      <c r="AT53" s="1"/>
      <c r="AU53" s="1"/>
      <c r="AV53" s="1"/>
      <c r="AW53" s="1"/>
      <c r="AX53" s="1"/>
      <c r="AY53" s="1"/>
      <c r="AZ53" s="1"/>
      <c r="BA53" s="1"/>
      <c r="BB53" s="1"/>
    </row>
    <row r="54" spans="1:188" s="2" customFormat="1" ht="17.100000000000001" customHeight="1">
      <c r="A54" s="12" t="s">
        <v>38</v>
      </c>
      <c r="B54" s="24">
        <v>34334.699999999997</v>
      </c>
      <c r="C54" s="24">
        <v>29383.5</v>
      </c>
      <c r="D54" s="4">
        <f t="shared" si="2"/>
        <v>0.85579603142010863</v>
      </c>
      <c r="E54" s="10">
        <v>15</v>
      </c>
      <c r="F54" s="5">
        <v>1</v>
      </c>
      <c r="G54" s="5">
        <v>10</v>
      </c>
      <c r="H54" s="24">
        <v>1742</v>
      </c>
      <c r="I54" s="24">
        <v>1869.3</v>
      </c>
      <c r="J54" s="4">
        <f t="shared" si="22"/>
        <v>1.073076923076923</v>
      </c>
      <c r="K54" s="5">
        <v>10</v>
      </c>
      <c r="L54" s="88">
        <v>561</v>
      </c>
      <c r="M54" s="88">
        <v>597</v>
      </c>
      <c r="N54" s="4">
        <f t="shared" si="4"/>
        <v>1.0641711229946524</v>
      </c>
      <c r="O54" s="73">
        <v>15</v>
      </c>
      <c r="P54" s="89">
        <v>5.7</v>
      </c>
      <c r="Q54" s="89">
        <v>4.9000000000000004</v>
      </c>
      <c r="R54" s="4">
        <f t="shared" si="23"/>
        <v>1.1632653061224489</v>
      </c>
      <c r="S54" s="5">
        <v>15</v>
      </c>
      <c r="T54" s="31">
        <f t="shared" si="6"/>
        <v>1.0304500944434982</v>
      </c>
      <c r="U54" s="32">
        <v>35463</v>
      </c>
      <c r="V54" s="24">
        <f t="shared" si="11"/>
        <v>19343.454545454544</v>
      </c>
      <c r="W54" s="24">
        <f t="shared" si="24"/>
        <v>19932.5</v>
      </c>
      <c r="X54" s="24">
        <f t="shared" si="25"/>
        <v>589.04545454545587</v>
      </c>
      <c r="Y54" s="24"/>
      <c r="Z54" s="24">
        <v>2875.4</v>
      </c>
      <c r="AA54" s="24">
        <v>3055.6</v>
      </c>
      <c r="AB54" s="24">
        <v>3086.8</v>
      </c>
      <c r="AC54" s="24">
        <v>3665</v>
      </c>
      <c r="AD54" s="24"/>
      <c r="AE54" s="24">
        <v>3308.5</v>
      </c>
      <c r="AF54" s="24"/>
      <c r="AG54" s="24">
        <f t="shared" si="7"/>
        <v>3941.2</v>
      </c>
      <c r="AH54" s="65"/>
      <c r="AI54" s="65"/>
      <c r="AJ54" s="40"/>
      <c r="AK54" s="40"/>
      <c r="AL54" s="65"/>
      <c r="AM54" s="24">
        <f t="shared" si="8"/>
        <v>3941.2</v>
      </c>
      <c r="AN54" s="24"/>
      <c r="AO54" s="24">
        <f t="shared" si="9"/>
        <v>3941.2</v>
      </c>
      <c r="AP54" s="24">
        <v>2560.6</v>
      </c>
      <c r="AQ54" s="24">
        <f t="shared" si="10"/>
        <v>1380.6</v>
      </c>
      <c r="AR54" s="81"/>
      <c r="AS54" s="38"/>
      <c r="AT54" s="1"/>
      <c r="AU54" s="1"/>
      <c r="AV54" s="1"/>
      <c r="AW54" s="1"/>
      <c r="AX54" s="1"/>
      <c r="AY54" s="1"/>
      <c r="AZ54" s="1"/>
      <c r="BA54" s="1"/>
      <c r="BB54" s="1"/>
    </row>
    <row r="55" spans="1:188" s="2" customFormat="1" ht="17.100000000000001" customHeight="1">
      <c r="A55" s="12" t="s">
        <v>3</v>
      </c>
      <c r="B55" s="24">
        <v>36381.699999999997</v>
      </c>
      <c r="C55" s="24">
        <v>39475.9</v>
      </c>
      <c r="D55" s="4">
        <f t="shared" si="2"/>
        <v>1.0850482522806797</v>
      </c>
      <c r="E55" s="10">
        <v>15</v>
      </c>
      <c r="F55" s="5">
        <v>1</v>
      </c>
      <c r="G55" s="5">
        <v>10</v>
      </c>
      <c r="H55" s="24">
        <v>3167</v>
      </c>
      <c r="I55" s="24">
        <v>2942.8</v>
      </c>
      <c r="J55" s="4">
        <f t="shared" si="22"/>
        <v>0.92920745184717402</v>
      </c>
      <c r="K55" s="5">
        <v>10</v>
      </c>
      <c r="L55" s="88">
        <v>561</v>
      </c>
      <c r="M55" s="88">
        <v>1059</v>
      </c>
      <c r="N55" s="4">
        <f t="shared" si="4"/>
        <v>1.2687700534759359</v>
      </c>
      <c r="O55" s="73">
        <v>15</v>
      </c>
      <c r="P55" s="89">
        <v>2.8</v>
      </c>
      <c r="Q55" s="89">
        <v>2.7</v>
      </c>
      <c r="R55" s="4">
        <f t="shared" si="23"/>
        <v>1.037037037037037</v>
      </c>
      <c r="S55" s="5">
        <v>15</v>
      </c>
      <c r="T55" s="31">
        <f t="shared" si="6"/>
        <v>1.0793062255442543</v>
      </c>
      <c r="U55" s="32">
        <v>33094</v>
      </c>
      <c r="V55" s="24">
        <f t="shared" si="11"/>
        <v>18051.272727272728</v>
      </c>
      <c r="W55" s="24">
        <f t="shared" si="24"/>
        <v>19482.900000000001</v>
      </c>
      <c r="X55" s="24">
        <f t="shared" si="25"/>
        <v>1431.6272727272735</v>
      </c>
      <c r="Y55" s="24"/>
      <c r="Z55" s="24">
        <v>2821.4</v>
      </c>
      <c r="AA55" s="24">
        <v>3413.5</v>
      </c>
      <c r="AB55" s="24">
        <v>2900.4</v>
      </c>
      <c r="AC55" s="24">
        <v>3522.8</v>
      </c>
      <c r="AD55" s="24"/>
      <c r="AE55" s="24">
        <v>3414.4</v>
      </c>
      <c r="AF55" s="24"/>
      <c r="AG55" s="24">
        <f t="shared" si="7"/>
        <v>3410.4</v>
      </c>
      <c r="AH55" s="65"/>
      <c r="AI55" s="40"/>
      <c r="AJ55" s="40"/>
      <c r="AK55" s="40"/>
      <c r="AL55" s="65"/>
      <c r="AM55" s="24">
        <f t="shared" si="8"/>
        <v>3410.4</v>
      </c>
      <c r="AN55" s="24"/>
      <c r="AO55" s="24">
        <f t="shared" si="9"/>
        <v>3410.4</v>
      </c>
      <c r="AP55" s="24">
        <v>2271.6</v>
      </c>
      <c r="AQ55" s="24">
        <f t="shared" si="10"/>
        <v>1138.8</v>
      </c>
      <c r="AR55" s="81"/>
      <c r="AS55" s="38"/>
      <c r="AT55" s="1"/>
      <c r="AU55" s="1"/>
      <c r="AV55" s="1"/>
      <c r="AW55" s="1"/>
      <c r="AX55" s="1"/>
      <c r="AY55" s="1"/>
      <c r="AZ55" s="1"/>
      <c r="BA55" s="1"/>
      <c r="BB55" s="1"/>
    </row>
    <row r="56" spans="1:188" s="2" customFormat="1" ht="17.100000000000001" customHeight="1">
      <c r="A56" s="12" t="s">
        <v>39</v>
      </c>
      <c r="B56" s="24">
        <v>56667.4</v>
      </c>
      <c r="C56" s="24">
        <v>54302.1</v>
      </c>
      <c r="D56" s="4">
        <f t="shared" si="2"/>
        <v>0.95825995193003377</v>
      </c>
      <c r="E56" s="10">
        <v>15</v>
      </c>
      <c r="F56" s="5">
        <v>1</v>
      </c>
      <c r="G56" s="5">
        <v>10</v>
      </c>
      <c r="H56" s="24">
        <v>3751</v>
      </c>
      <c r="I56" s="24">
        <v>3492.8</v>
      </c>
      <c r="J56" s="4">
        <f t="shared" si="22"/>
        <v>0.93116502266062384</v>
      </c>
      <c r="K56" s="5">
        <v>10</v>
      </c>
      <c r="L56" s="88">
        <v>739</v>
      </c>
      <c r="M56" s="88">
        <v>1265</v>
      </c>
      <c r="N56" s="4">
        <f t="shared" si="4"/>
        <v>1.2511772665764547</v>
      </c>
      <c r="O56" s="73">
        <v>15</v>
      </c>
      <c r="P56" s="89">
        <v>25.7</v>
      </c>
      <c r="Q56" s="89">
        <v>36.9</v>
      </c>
      <c r="R56" s="4">
        <f t="shared" si="23"/>
        <v>0.69647696476964771</v>
      </c>
      <c r="S56" s="5">
        <v>15</v>
      </c>
      <c r="T56" s="31">
        <f t="shared" si="6"/>
        <v>0.96769789193458877</v>
      </c>
      <c r="U56" s="32">
        <v>43572</v>
      </c>
      <c r="V56" s="24">
        <f t="shared" si="11"/>
        <v>23766.545454545456</v>
      </c>
      <c r="W56" s="24">
        <f t="shared" si="24"/>
        <v>22998.799999999999</v>
      </c>
      <c r="X56" s="24">
        <f t="shared" si="25"/>
        <v>-767.7454545454566</v>
      </c>
      <c r="Y56" s="24"/>
      <c r="Z56" s="24">
        <v>3757.6</v>
      </c>
      <c r="AA56" s="24">
        <v>4299.8</v>
      </c>
      <c r="AB56" s="24">
        <v>1819.7</v>
      </c>
      <c r="AC56" s="24">
        <v>5452.7</v>
      </c>
      <c r="AD56" s="24"/>
      <c r="AE56" s="24">
        <v>3396.5</v>
      </c>
      <c r="AF56" s="24">
        <v>1003.8</v>
      </c>
      <c r="AG56" s="24">
        <f t="shared" si="7"/>
        <v>3268.7</v>
      </c>
      <c r="AH56" s="65"/>
      <c r="AI56" s="40"/>
      <c r="AJ56" s="40"/>
      <c r="AK56" s="40"/>
      <c r="AL56" s="65"/>
      <c r="AM56" s="24">
        <f t="shared" si="8"/>
        <v>3268.7</v>
      </c>
      <c r="AN56" s="24"/>
      <c r="AO56" s="24">
        <f t="shared" si="9"/>
        <v>3268.7</v>
      </c>
      <c r="AP56" s="24">
        <v>3143.9</v>
      </c>
      <c r="AQ56" s="24">
        <f t="shared" si="10"/>
        <v>124.8</v>
      </c>
      <c r="AR56" s="81"/>
      <c r="AS56" s="38"/>
      <c r="AT56" s="1"/>
      <c r="AU56" s="1"/>
      <c r="AV56" s="1"/>
      <c r="AW56" s="1"/>
      <c r="AX56" s="1"/>
      <c r="AY56" s="1"/>
      <c r="AZ56" s="1"/>
      <c r="BA56" s="1"/>
      <c r="BB56" s="1"/>
    </row>
    <row r="57" spans="1:188" s="2" customFormat="1" ht="17.100000000000001" customHeight="1">
      <c r="A57" s="16" t="s">
        <v>40</v>
      </c>
      <c r="B57" s="23">
        <f>SUM(B58:B380)</f>
        <v>976660.19999999949</v>
      </c>
      <c r="C57" s="23">
        <f>SUM(C58:C380)</f>
        <v>853091.80000000016</v>
      </c>
      <c r="D57" s="6">
        <f>IF(C57/B57&gt;1.2,IF((C57/B57-1.2)*0.1+1.2&gt;1.3,1.3,(C57/B57-1.2)*0.1+1.2),C57/B57)</f>
        <v>0.87347861620653799</v>
      </c>
      <c r="E57" s="15"/>
      <c r="F57" s="15"/>
      <c r="G57" s="15"/>
      <c r="H57" s="23"/>
      <c r="I57" s="23"/>
      <c r="J57" s="6">
        <f>J29</f>
        <v>1.0083690533687515</v>
      </c>
      <c r="K57" s="15"/>
      <c r="L57" s="23"/>
      <c r="M57" s="23"/>
      <c r="N57" s="6">
        <f>N29</f>
        <v>1.2198418491484184</v>
      </c>
      <c r="O57" s="76"/>
      <c r="P57" s="15"/>
      <c r="Q57" s="15"/>
      <c r="R57" s="39">
        <f>R29</f>
        <v>1.0596959122632106</v>
      </c>
      <c r="S57" s="15"/>
      <c r="T57" s="7"/>
      <c r="U57" s="19">
        <f>SUM(U58:U380)</f>
        <v>479865</v>
      </c>
      <c r="V57" s="23">
        <f t="shared" ref="V57:W57" si="26">SUM(V58:V380)</f>
        <v>261744.54545454576</v>
      </c>
      <c r="W57" s="23">
        <f t="shared" si="26"/>
        <v>261934.39999999988</v>
      </c>
      <c r="X57" s="23">
        <f>SUM(X58:X380)</f>
        <v>189.85454545454456</v>
      </c>
      <c r="Y57" s="23">
        <f t="shared" ref="Y57:AM57" si="27">SUM(Y58:Y380)</f>
        <v>0</v>
      </c>
      <c r="Z57" s="23">
        <f t="shared" si="27"/>
        <v>39603.30000000001</v>
      </c>
      <c r="AA57" s="23">
        <f t="shared" si="27"/>
        <v>40077.200000000019</v>
      </c>
      <c r="AB57" s="23">
        <f t="shared" si="27"/>
        <v>40331.100000000006</v>
      </c>
      <c r="AC57" s="23">
        <f t="shared" si="27"/>
        <v>41729.700000000019</v>
      </c>
      <c r="AD57" s="23">
        <f t="shared" si="27"/>
        <v>0</v>
      </c>
      <c r="AE57" s="23">
        <f t="shared" si="27"/>
        <v>37416.500000000015</v>
      </c>
      <c r="AF57" s="23">
        <f t="shared" si="27"/>
        <v>7656.1</v>
      </c>
      <c r="AG57" s="23">
        <f t="shared" si="27"/>
        <v>55120.499999999935</v>
      </c>
      <c r="AH57" s="23"/>
      <c r="AI57" s="23"/>
      <c r="AJ57" s="23"/>
      <c r="AK57" s="23"/>
      <c r="AL57" s="23"/>
      <c r="AM57" s="23">
        <f t="shared" si="27"/>
        <v>55120.499999999935</v>
      </c>
      <c r="AN57" s="23">
        <f t="shared" ref="AN57:AQ57" si="28">SUM(AN58:AN380)</f>
        <v>58.8</v>
      </c>
      <c r="AO57" s="23">
        <f t="shared" si="28"/>
        <v>55061.699999999939</v>
      </c>
      <c r="AP57" s="23">
        <f t="shared" si="28"/>
        <v>38033.600000000006</v>
      </c>
      <c r="AQ57" s="23">
        <f t="shared" si="28"/>
        <v>17028.099999999984</v>
      </c>
      <c r="AR57" s="81"/>
      <c r="AS57" s="38"/>
      <c r="AT57" s="1"/>
      <c r="AU57" s="1"/>
      <c r="AV57" s="1"/>
      <c r="AW57" s="1"/>
      <c r="AX57" s="1"/>
      <c r="AY57" s="1"/>
      <c r="AZ57" s="1"/>
      <c r="BA57" s="1"/>
      <c r="BB57" s="1"/>
    </row>
    <row r="58" spans="1:188" s="2" customFormat="1" ht="17.100000000000001" customHeight="1">
      <c r="A58" s="17" t="s">
        <v>41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77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24"/>
      <c r="AQ58" s="24"/>
      <c r="AR58" s="81"/>
      <c r="AS58" s="38"/>
      <c r="AT58" s="1"/>
      <c r="AU58" s="1"/>
      <c r="AV58" s="1"/>
      <c r="AW58" s="1"/>
      <c r="AX58" s="1"/>
      <c r="AY58" s="1"/>
      <c r="AZ58" s="1"/>
      <c r="BA58" s="1"/>
      <c r="BB58" s="1"/>
    </row>
    <row r="59" spans="1:188" s="2" customFormat="1" ht="17.100000000000001" customHeight="1">
      <c r="A59" s="13" t="s">
        <v>42</v>
      </c>
      <c r="B59" s="24">
        <v>1349.2</v>
      </c>
      <c r="C59" s="24">
        <v>1068.5</v>
      </c>
      <c r="D59" s="4">
        <f t="shared" ref="D59:D122" si="29">IF(E59=0,0,IF(B59=0,1,IF(C59&lt;0,0,IF(C59/B59&gt;1.2,IF((C59/B59-1.2)*0.1+1.2&gt;1.3,1.3,(C59/B59-1.2)*0.1+1.2),C59/B59))))</f>
        <v>0.79195078565075594</v>
      </c>
      <c r="E59" s="10">
        <v>15</v>
      </c>
      <c r="F59" s="5">
        <v>1</v>
      </c>
      <c r="G59" s="5">
        <v>10</v>
      </c>
      <c r="H59" s="5"/>
      <c r="I59" s="5"/>
      <c r="J59" s="4">
        <f>J$30</f>
        <v>1.0080909090909091</v>
      </c>
      <c r="K59" s="5">
        <v>10</v>
      </c>
      <c r="L59" s="5"/>
      <c r="M59" s="5"/>
      <c r="N59" s="4">
        <f>N$30</f>
        <v>0.12655971479500891</v>
      </c>
      <c r="O59" s="73">
        <v>15</v>
      </c>
      <c r="P59" s="5"/>
      <c r="Q59" s="5"/>
      <c r="R59" s="4">
        <f>R$30</f>
        <v>0.81818181818181823</v>
      </c>
      <c r="S59" s="5">
        <v>15</v>
      </c>
      <c r="T59" s="31">
        <f t="shared" ref="T59:T122" si="30">(D59*E59+F59*G59+J59*K59+N59*O59+R59*S59)/(E59+G59+K59+O59+S59)</f>
        <v>0.70971221338958224</v>
      </c>
      <c r="U59" s="32">
        <v>1726</v>
      </c>
      <c r="V59" s="24">
        <f t="shared" ref="V59:V122" si="31">U59/11*6</f>
        <v>941.4545454545455</v>
      </c>
      <c r="W59" s="24">
        <f t="shared" ref="W59:W122" si="32">ROUND(T59*V59,1)</f>
        <v>668.2</v>
      </c>
      <c r="X59" s="24">
        <f t="shared" ref="X59:X122" si="33">W59-V59</f>
        <v>-273.25454545454545</v>
      </c>
      <c r="Y59" s="24"/>
      <c r="Z59" s="24">
        <v>172.6</v>
      </c>
      <c r="AA59" s="24">
        <v>164.8</v>
      </c>
      <c r="AB59" s="24">
        <v>76.099999999999994</v>
      </c>
      <c r="AC59" s="24">
        <v>41.9</v>
      </c>
      <c r="AD59" s="24"/>
      <c r="AE59" s="24">
        <v>120.9</v>
      </c>
      <c r="AF59" s="24"/>
      <c r="AG59" s="24">
        <f t="shared" ref="AG59:AG122" si="34">ROUND(W59-SUM(Y59:AF59),1)</f>
        <v>91.9</v>
      </c>
      <c r="AH59" s="65"/>
      <c r="AI59" s="40"/>
      <c r="AJ59" s="40"/>
      <c r="AK59" s="65"/>
      <c r="AL59" s="65"/>
      <c r="AM59" s="24">
        <f t="shared" ref="AM59:AM122" si="35">IF(OR(AG59&lt;0,AH59="+",AI59="+",AJ59="+",AK59="+",AL59="+"),0,AG59)</f>
        <v>91.9</v>
      </c>
      <c r="AN59" s="24"/>
      <c r="AO59" s="24">
        <f t="shared" ref="AO59:AO122" si="36">ROUND(AM59-AN59,1)</f>
        <v>91.9</v>
      </c>
      <c r="AP59" s="24">
        <v>283.39999999999998</v>
      </c>
      <c r="AQ59" s="24">
        <f t="shared" ref="AQ59:AQ122" si="37">ROUND(AO59-AP59,1)</f>
        <v>-191.5</v>
      </c>
      <c r="AR59" s="81"/>
      <c r="AS59" s="38"/>
      <c r="AT59" s="1"/>
      <c r="AU59" s="1"/>
      <c r="AV59" s="1"/>
      <c r="AW59" s="1"/>
      <c r="AX59" s="1"/>
      <c r="AY59" s="1"/>
      <c r="AZ59" s="1"/>
      <c r="BA59" s="1"/>
      <c r="BB59" s="1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9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9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9"/>
      <c r="EA59" s="8"/>
      <c r="EB59" s="8"/>
      <c r="EC59" s="8"/>
      <c r="ED59" s="8"/>
      <c r="EE59" s="8"/>
      <c r="EF59" s="8"/>
      <c r="EG59" s="8"/>
      <c r="EH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S59" s="8"/>
      <c r="ET59" s="8"/>
      <c r="EU59" s="8"/>
      <c r="EV59" s="8"/>
      <c r="EW59" s="8"/>
      <c r="EX59" s="8"/>
      <c r="EY59" s="8"/>
      <c r="EZ59" s="8"/>
      <c r="FA59" s="8"/>
      <c r="FB59" s="9"/>
      <c r="FC59" s="8"/>
      <c r="FD59" s="8"/>
      <c r="FE59" s="8"/>
      <c r="FF59" s="8"/>
      <c r="FG59" s="8"/>
      <c r="FH59" s="8"/>
      <c r="FI59" s="8"/>
      <c r="FJ59" s="8"/>
      <c r="FK59" s="8"/>
      <c r="FL59" s="8"/>
      <c r="FM59" s="8"/>
      <c r="FN59" s="8"/>
      <c r="FO59" s="8"/>
      <c r="FP59" s="8"/>
      <c r="FQ59" s="8"/>
      <c r="FR59" s="8"/>
      <c r="FS59" s="8"/>
      <c r="FT59" s="8"/>
      <c r="FU59" s="8"/>
      <c r="FV59" s="8"/>
      <c r="FW59" s="8"/>
      <c r="FX59" s="8"/>
      <c r="FY59" s="8"/>
      <c r="FZ59" s="8"/>
      <c r="GA59" s="8"/>
      <c r="GB59" s="8"/>
      <c r="GC59" s="8"/>
      <c r="GD59" s="9"/>
      <c r="GE59" s="8"/>
      <c r="GF59" s="8"/>
    </row>
    <row r="60" spans="1:188" s="2" customFormat="1" ht="17.100000000000001" customHeight="1">
      <c r="A60" s="13" t="s">
        <v>43</v>
      </c>
      <c r="B60" s="24">
        <v>5593.1</v>
      </c>
      <c r="C60" s="24">
        <v>4261.2</v>
      </c>
      <c r="D60" s="4">
        <f t="shared" si="29"/>
        <v>0.76186730078131981</v>
      </c>
      <c r="E60" s="10">
        <v>15</v>
      </c>
      <c r="F60" s="5">
        <v>1</v>
      </c>
      <c r="G60" s="5">
        <v>10</v>
      </c>
      <c r="H60" s="5"/>
      <c r="I60" s="5"/>
      <c r="J60" s="4">
        <f t="shared" ref="J60:J62" si="38">J$30</f>
        <v>1.0080909090909091</v>
      </c>
      <c r="K60" s="5">
        <v>10</v>
      </c>
      <c r="L60" s="5"/>
      <c r="M60" s="5"/>
      <c r="N60" s="4">
        <f t="shared" ref="N60:N62" si="39">N$30</f>
        <v>0.12655971479500891</v>
      </c>
      <c r="O60" s="73">
        <v>15</v>
      </c>
      <c r="P60" s="5"/>
      <c r="Q60" s="5"/>
      <c r="R60" s="4">
        <f t="shared" ref="R60:R62" si="40">R$30</f>
        <v>0.81818181818181823</v>
      </c>
      <c r="S60" s="5">
        <v>15</v>
      </c>
      <c r="T60" s="31">
        <f t="shared" si="30"/>
        <v>0.7027698707274046</v>
      </c>
      <c r="U60" s="32">
        <v>2007</v>
      </c>
      <c r="V60" s="24">
        <f t="shared" si="31"/>
        <v>1094.7272727272727</v>
      </c>
      <c r="W60" s="24">
        <f t="shared" si="32"/>
        <v>769.3</v>
      </c>
      <c r="X60" s="24">
        <f t="shared" si="33"/>
        <v>-325.42727272727279</v>
      </c>
      <c r="Y60" s="24"/>
      <c r="Z60" s="24">
        <v>136.80000000000001</v>
      </c>
      <c r="AA60" s="24">
        <v>188.1</v>
      </c>
      <c r="AB60" s="24">
        <v>184.1</v>
      </c>
      <c r="AC60" s="24">
        <v>44.3</v>
      </c>
      <c r="AD60" s="24"/>
      <c r="AE60" s="24">
        <v>181.9</v>
      </c>
      <c r="AF60" s="24"/>
      <c r="AG60" s="24">
        <f t="shared" si="34"/>
        <v>34.1</v>
      </c>
      <c r="AH60" s="65"/>
      <c r="AI60" s="40"/>
      <c r="AJ60" s="40"/>
      <c r="AK60" s="65"/>
      <c r="AL60" s="65"/>
      <c r="AM60" s="24">
        <f t="shared" si="35"/>
        <v>34.1</v>
      </c>
      <c r="AN60" s="24"/>
      <c r="AO60" s="24">
        <f t="shared" si="36"/>
        <v>34.1</v>
      </c>
      <c r="AP60" s="24">
        <v>250.3</v>
      </c>
      <c r="AQ60" s="24">
        <f t="shared" si="37"/>
        <v>-216.2</v>
      </c>
      <c r="AR60" s="81"/>
      <c r="AS60" s="38"/>
      <c r="AT60" s="1"/>
      <c r="AU60" s="1"/>
      <c r="AV60" s="1"/>
      <c r="AW60" s="1"/>
      <c r="AX60" s="1"/>
      <c r="AY60" s="1"/>
      <c r="AZ60" s="1"/>
      <c r="BA60" s="1"/>
      <c r="BB60" s="1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9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9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9"/>
      <c r="EA60" s="8"/>
      <c r="EB60" s="8"/>
      <c r="EC60" s="8"/>
      <c r="ED60" s="8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  <c r="EU60" s="8"/>
      <c r="EV60" s="8"/>
      <c r="EW60" s="8"/>
      <c r="EX60" s="8"/>
      <c r="EY60" s="8"/>
      <c r="EZ60" s="8"/>
      <c r="FA60" s="8"/>
      <c r="FB60" s="9"/>
      <c r="FC60" s="8"/>
      <c r="FD60" s="8"/>
      <c r="FE60" s="8"/>
      <c r="FF60" s="8"/>
      <c r="FG60" s="8"/>
      <c r="FH60" s="8"/>
      <c r="FI60" s="8"/>
      <c r="FJ60" s="8"/>
      <c r="FK60" s="8"/>
      <c r="FL60" s="8"/>
      <c r="FM60" s="8"/>
      <c r="FN60" s="8"/>
      <c r="FO60" s="8"/>
      <c r="FP60" s="8"/>
      <c r="FQ60" s="8"/>
      <c r="FR60" s="8"/>
      <c r="FS60" s="8"/>
      <c r="FT60" s="8"/>
      <c r="FU60" s="8"/>
      <c r="FV60" s="8"/>
      <c r="FW60" s="8"/>
      <c r="FX60" s="8"/>
      <c r="FY60" s="8"/>
      <c r="FZ60" s="8"/>
      <c r="GA60" s="8"/>
      <c r="GB60" s="8"/>
      <c r="GC60" s="8"/>
      <c r="GD60" s="9"/>
      <c r="GE60" s="8"/>
      <c r="GF60" s="8"/>
    </row>
    <row r="61" spans="1:188" s="2" customFormat="1" ht="17.100000000000001" customHeight="1">
      <c r="A61" s="13" t="s">
        <v>44</v>
      </c>
      <c r="B61" s="24">
        <v>720</v>
      </c>
      <c r="C61" s="24">
        <v>570.79999999999995</v>
      </c>
      <c r="D61" s="4">
        <f t="shared" si="29"/>
        <v>0.79277777777777769</v>
      </c>
      <c r="E61" s="10">
        <v>15</v>
      </c>
      <c r="F61" s="5">
        <v>1</v>
      </c>
      <c r="G61" s="5">
        <v>10</v>
      </c>
      <c r="H61" s="5"/>
      <c r="I61" s="5"/>
      <c r="J61" s="4">
        <f t="shared" si="38"/>
        <v>1.0080909090909091</v>
      </c>
      <c r="K61" s="5">
        <v>10</v>
      </c>
      <c r="L61" s="5"/>
      <c r="M61" s="5"/>
      <c r="N61" s="4">
        <f t="shared" si="39"/>
        <v>0.12655971479500891</v>
      </c>
      <c r="O61" s="73">
        <v>15</v>
      </c>
      <c r="P61" s="5"/>
      <c r="Q61" s="5"/>
      <c r="R61" s="4">
        <f t="shared" si="40"/>
        <v>0.81818181818181823</v>
      </c>
      <c r="S61" s="5">
        <v>15</v>
      </c>
      <c r="T61" s="31">
        <f t="shared" si="30"/>
        <v>0.70990305772658724</v>
      </c>
      <c r="U61" s="32">
        <v>1829</v>
      </c>
      <c r="V61" s="24">
        <f t="shared" si="31"/>
        <v>997.63636363636374</v>
      </c>
      <c r="W61" s="24">
        <f t="shared" si="32"/>
        <v>708.2</v>
      </c>
      <c r="X61" s="24">
        <f t="shared" si="33"/>
        <v>-289.43636363636369</v>
      </c>
      <c r="Y61" s="24"/>
      <c r="Z61" s="24">
        <v>112.7</v>
      </c>
      <c r="AA61" s="24">
        <v>177.6</v>
      </c>
      <c r="AB61" s="24">
        <v>128.30000000000001</v>
      </c>
      <c r="AC61" s="24">
        <v>50</v>
      </c>
      <c r="AD61" s="24"/>
      <c r="AE61" s="24">
        <v>128.1</v>
      </c>
      <c r="AF61" s="24"/>
      <c r="AG61" s="24">
        <f t="shared" si="34"/>
        <v>111.5</v>
      </c>
      <c r="AH61" s="65"/>
      <c r="AI61" s="40"/>
      <c r="AJ61" s="40"/>
      <c r="AK61" s="65"/>
      <c r="AL61" s="65"/>
      <c r="AM61" s="24">
        <f t="shared" si="35"/>
        <v>111.5</v>
      </c>
      <c r="AN61" s="24"/>
      <c r="AO61" s="24">
        <f t="shared" si="36"/>
        <v>111.5</v>
      </c>
      <c r="AP61" s="24">
        <v>314.60000000000002</v>
      </c>
      <c r="AQ61" s="24">
        <f t="shared" si="37"/>
        <v>-203.1</v>
      </c>
      <c r="AR61" s="81"/>
      <c r="AS61" s="38"/>
      <c r="AT61" s="1"/>
      <c r="AU61" s="1"/>
      <c r="AV61" s="1"/>
      <c r="AW61" s="1"/>
      <c r="AX61" s="1"/>
      <c r="AY61" s="1"/>
      <c r="AZ61" s="1"/>
      <c r="BA61" s="1"/>
      <c r="BB61" s="1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9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9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9"/>
      <c r="EA61" s="8"/>
      <c r="EB61" s="8"/>
      <c r="EC61" s="8"/>
      <c r="ED61" s="8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S61" s="8"/>
      <c r="ET61" s="8"/>
      <c r="EU61" s="8"/>
      <c r="EV61" s="8"/>
      <c r="EW61" s="8"/>
      <c r="EX61" s="8"/>
      <c r="EY61" s="8"/>
      <c r="EZ61" s="8"/>
      <c r="FA61" s="8"/>
      <c r="FB61" s="9"/>
      <c r="FC61" s="8"/>
      <c r="FD61" s="8"/>
      <c r="FE61" s="8"/>
      <c r="FF61" s="8"/>
      <c r="FG61" s="8"/>
      <c r="FH61" s="8"/>
      <c r="FI61" s="8"/>
      <c r="FJ61" s="8"/>
      <c r="FK61" s="8"/>
      <c r="FL61" s="8"/>
      <c r="FM61" s="8"/>
      <c r="FN61" s="8"/>
      <c r="FO61" s="8"/>
      <c r="FP61" s="8"/>
      <c r="FQ61" s="8"/>
      <c r="FR61" s="8"/>
      <c r="FS61" s="8"/>
      <c r="FT61" s="8"/>
      <c r="FU61" s="8"/>
      <c r="FV61" s="8"/>
      <c r="FW61" s="8"/>
      <c r="FX61" s="8"/>
      <c r="FY61" s="8"/>
      <c r="FZ61" s="8"/>
      <c r="GA61" s="8"/>
      <c r="GB61" s="8"/>
      <c r="GC61" s="8"/>
      <c r="GD61" s="9"/>
      <c r="GE61" s="8"/>
      <c r="GF61" s="8"/>
    </row>
    <row r="62" spans="1:188" s="2" customFormat="1" ht="17.100000000000001" customHeight="1">
      <c r="A62" s="13" t="s">
        <v>45</v>
      </c>
      <c r="B62" s="24">
        <v>872.9</v>
      </c>
      <c r="C62" s="24">
        <v>1293.0999999999999</v>
      </c>
      <c r="D62" s="4">
        <f t="shared" si="29"/>
        <v>1.2281383892771223</v>
      </c>
      <c r="E62" s="10">
        <v>15</v>
      </c>
      <c r="F62" s="5">
        <v>1</v>
      </c>
      <c r="G62" s="5">
        <v>10</v>
      </c>
      <c r="H62" s="5"/>
      <c r="I62" s="5"/>
      <c r="J62" s="4">
        <f t="shared" si="38"/>
        <v>1.0080909090909091</v>
      </c>
      <c r="K62" s="5">
        <v>10</v>
      </c>
      <c r="L62" s="5"/>
      <c r="M62" s="5"/>
      <c r="N62" s="4">
        <f t="shared" si="39"/>
        <v>0.12655971479500891</v>
      </c>
      <c r="O62" s="73">
        <v>15</v>
      </c>
      <c r="P62" s="5"/>
      <c r="Q62" s="5"/>
      <c r="R62" s="4">
        <f t="shared" si="40"/>
        <v>0.81818181818181823</v>
      </c>
      <c r="S62" s="5">
        <v>15</v>
      </c>
      <c r="T62" s="31">
        <f t="shared" si="30"/>
        <v>0.81037089114951277</v>
      </c>
      <c r="U62" s="32">
        <v>1055</v>
      </c>
      <c r="V62" s="24">
        <f t="shared" si="31"/>
        <v>575.4545454545455</v>
      </c>
      <c r="W62" s="24">
        <f t="shared" si="32"/>
        <v>466.3</v>
      </c>
      <c r="X62" s="24">
        <f t="shared" si="33"/>
        <v>-109.15454545454548</v>
      </c>
      <c r="Y62" s="24"/>
      <c r="Z62" s="24">
        <v>80.5</v>
      </c>
      <c r="AA62" s="24">
        <v>66.400000000000006</v>
      </c>
      <c r="AB62" s="24">
        <v>149</v>
      </c>
      <c r="AC62" s="24">
        <v>44.9</v>
      </c>
      <c r="AD62" s="24"/>
      <c r="AE62" s="24">
        <v>111.3</v>
      </c>
      <c r="AF62" s="24"/>
      <c r="AG62" s="24">
        <f t="shared" si="34"/>
        <v>14.2</v>
      </c>
      <c r="AH62" s="65"/>
      <c r="AI62" s="40"/>
      <c r="AJ62" s="40"/>
      <c r="AK62" s="65"/>
      <c r="AL62" s="65"/>
      <c r="AM62" s="24">
        <f t="shared" si="35"/>
        <v>14.2</v>
      </c>
      <c r="AN62" s="24"/>
      <c r="AO62" s="24">
        <f t="shared" si="36"/>
        <v>14.2</v>
      </c>
      <c r="AP62" s="24">
        <v>180.9</v>
      </c>
      <c r="AQ62" s="24">
        <f t="shared" si="37"/>
        <v>-166.7</v>
      </c>
      <c r="AR62" s="81"/>
      <c r="AS62" s="38"/>
      <c r="AT62" s="1"/>
      <c r="AU62" s="1"/>
      <c r="AV62" s="1"/>
      <c r="AW62" s="1"/>
      <c r="AX62" s="1"/>
      <c r="AY62" s="1"/>
      <c r="AZ62" s="1"/>
      <c r="BA62" s="1"/>
      <c r="BB62" s="1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9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9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9"/>
      <c r="EA62" s="8"/>
      <c r="EB62" s="8"/>
      <c r="EC62" s="8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  <c r="EU62" s="8"/>
      <c r="EV62" s="8"/>
      <c r="EW62" s="8"/>
      <c r="EX62" s="8"/>
      <c r="EY62" s="8"/>
      <c r="EZ62" s="8"/>
      <c r="FA62" s="8"/>
      <c r="FB62" s="9"/>
      <c r="FC62" s="8"/>
      <c r="FD62" s="8"/>
      <c r="FE62" s="8"/>
      <c r="FF62" s="8"/>
      <c r="FG62" s="8"/>
      <c r="FH62" s="8"/>
      <c r="FI62" s="8"/>
      <c r="FJ62" s="8"/>
      <c r="FK62" s="8"/>
      <c r="FL62" s="8"/>
      <c r="FM62" s="8"/>
      <c r="FN62" s="8"/>
      <c r="FO62" s="8"/>
      <c r="FP62" s="8"/>
      <c r="FQ62" s="8"/>
      <c r="FR62" s="8"/>
      <c r="FS62" s="8"/>
      <c r="FT62" s="8"/>
      <c r="FU62" s="8"/>
      <c r="FV62" s="8"/>
      <c r="FW62" s="8"/>
      <c r="FX62" s="8"/>
      <c r="FY62" s="8"/>
      <c r="FZ62" s="8"/>
      <c r="GA62" s="8"/>
      <c r="GB62" s="8"/>
      <c r="GC62" s="8"/>
      <c r="GD62" s="9"/>
      <c r="GE62" s="8"/>
      <c r="GF62" s="8"/>
    </row>
    <row r="63" spans="1:188" s="2" customFormat="1" ht="17.100000000000001" customHeight="1">
      <c r="A63" s="13" t="s">
        <v>46</v>
      </c>
      <c r="B63" s="24">
        <v>472.5</v>
      </c>
      <c r="C63" s="24">
        <v>493.3</v>
      </c>
      <c r="D63" s="4">
        <f t="shared" si="29"/>
        <v>1.0440211640211641</v>
      </c>
      <c r="E63" s="10">
        <v>15</v>
      </c>
      <c r="F63" s="5">
        <v>1</v>
      </c>
      <c r="G63" s="5">
        <v>10</v>
      </c>
      <c r="H63" s="5"/>
      <c r="I63" s="5"/>
      <c r="J63" s="4">
        <f>J$30</f>
        <v>1.0080909090909091</v>
      </c>
      <c r="K63" s="5">
        <v>10</v>
      </c>
      <c r="L63" s="5"/>
      <c r="M63" s="5"/>
      <c r="N63" s="4">
        <f>N$30</f>
        <v>0.12655971479500891</v>
      </c>
      <c r="O63" s="73">
        <v>15</v>
      </c>
      <c r="P63" s="5"/>
      <c r="Q63" s="5"/>
      <c r="R63" s="4">
        <f>R$30</f>
        <v>0.81818181818181823</v>
      </c>
      <c r="S63" s="5">
        <v>15</v>
      </c>
      <c r="T63" s="31">
        <f t="shared" si="30"/>
        <v>0.76788230070583019</v>
      </c>
      <c r="U63" s="32">
        <v>2476</v>
      </c>
      <c r="V63" s="24">
        <f t="shared" si="31"/>
        <v>1350.5454545454545</v>
      </c>
      <c r="W63" s="24">
        <f t="shared" si="32"/>
        <v>1037.0999999999999</v>
      </c>
      <c r="X63" s="24">
        <f t="shared" si="33"/>
        <v>-313.4454545454546</v>
      </c>
      <c r="Y63" s="24"/>
      <c r="Z63" s="24">
        <v>215.2</v>
      </c>
      <c r="AA63" s="24">
        <v>233.5</v>
      </c>
      <c r="AB63" s="24">
        <v>176.9</v>
      </c>
      <c r="AC63" s="24">
        <v>108.5</v>
      </c>
      <c r="AD63" s="24"/>
      <c r="AE63" s="24">
        <v>205.6</v>
      </c>
      <c r="AF63" s="24"/>
      <c r="AG63" s="24">
        <f t="shared" si="34"/>
        <v>97.4</v>
      </c>
      <c r="AH63" s="65"/>
      <c r="AI63" s="40"/>
      <c r="AJ63" s="40"/>
      <c r="AK63" s="65"/>
      <c r="AL63" s="65"/>
      <c r="AM63" s="24">
        <f t="shared" si="35"/>
        <v>97.4</v>
      </c>
      <c r="AN63" s="24"/>
      <c r="AO63" s="24">
        <f t="shared" si="36"/>
        <v>97.4</v>
      </c>
      <c r="AP63" s="24">
        <v>439.4</v>
      </c>
      <c r="AQ63" s="24">
        <f t="shared" si="37"/>
        <v>-342</v>
      </c>
      <c r="AR63" s="81"/>
      <c r="AS63" s="38"/>
      <c r="AT63" s="1"/>
      <c r="AU63" s="1"/>
      <c r="AV63" s="1"/>
      <c r="AW63" s="1"/>
      <c r="AX63" s="1"/>
      <c r="AY63" s="1"/>
      <c r="AZ63" s="1"/>
      <c r="BA63" s="1"/>
      <c r="BB63" s="1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9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9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9"/>
      <c r="EA63" s="8"/>
      <c r="EB63" s="8"/>
      <c r="EC63" s="8"/>
      <c r="ED63" s="8"/>
      <c r="EE63" s="8"/>
      <c r="EF63" s="8"/>
      <c r="EG63" s="8"/>
      <c r="EH63" s="8"/>
      <c r="EI63" s="8"/>
      <c r="EJ63" s="8"/>
      <c r="EK63" s="8"/>
      <c r="EL63" s="8"/>
      <c r="EM63" s="8"/>
      <c r="EN63" s="8"/>
      <c r="EO63" s="8"/>
      <c r="EP63" s="8"/>
      <c r="EQ63" s="8"/>
      <c r="ER63" s="8"/>
      <c r="ES63" s="8"/>
      <c r="ET63" s="8"/>
      <c r="EU63" s="8"/>
      <c r="EV63" s="8"/>
      <c r="EW63" s="8"/>
      <c r="EX63" s="8"/>
      <c r="EY63" s="8"/>
      <c r="EZ63" s="8"/>
      <c r="FA63" s="8"/>
      <c r="FB63" s="9"/>
      <c r="FC63" s="8"/>
      <c r="FD63" s="8"/>
      <c r="FE63" s="8"/>
      <c r="FF63" s="8"/>
      <c r="FG63" s="8"/>
      <c r="FH63" s="8"/>
      <c r="FI63" s="8"/>
      <c r="FJ63" s="8"/>
      <c r="FK63" s="8"/>
      <c r="FL63" s="8"/>
      <c r="FM63" s="8"/>
      <c r="FN63" s="8"/>
      <c r="FO63" s="8"/>
      <c r="FP63" s="8"/>
      <c r="FQ63" s="8"/>
      <c r="FR63" s="8"/>
      <c r="FS63" s="8"/>
      <c r="FT63" s="8"/>
      <c r="FU63" s="8"/>
      <c r="FV63" s="8"/>
      <c r="FW63" s="8"/>
      <c r="FX63" s="8"/>
      <c r="FY63" s="8"/>
      <c r="FZ63" s="8"/>
      <c r="GA63" s="8"/>
      <c r="GB63" s="8"/>
      <c r="GC63" s="8"/>
      <c r="GD63" s="9"/>
      <c r="GE63" s="8"/>
      <c r="GF63" s="8"/>
    </row>
    <row r="64" spans="1:188" s="2" customFormat="1" ht="17.100000000000001" customHeight="1">
      <c r="A64" s="17" t="s">
        <v>47</v>
      </c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77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24"/>
      <c r="AQ64" s="24"/>
      <c r="AR64" s="81"/>
      <c r="AS64" s="38"/>
      <c r="AT64" s="1"/>
      <c r="AU64" s="1"/>
      <c r="AV64" s="1"/>
      <c r="AW64" s="1"/>
      <c r="AX64" s="1"/>
      <c r="AY64" s="1"/>
      <c r="AZ64" s="1"/>
      <c r="BA64" s="1"/>
      <c r="BB64" s="1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9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9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9"/>
      <c r="EA64" s="8"/>
      <c r="EB64" s="8"/>
      <c r="EC64" s="8"/>
      <c r="ED64" s="8"/>
      <c r="EE64" s="8"/>
      <c r="EF64" s="8"/>
      <c r="EG64" s="8"/>
      <c r="EH64" s="8"/>
      <c r="EI64" s="8"/>
      <c r="EJ64" s="8"/>
      <c r="EK64" s="8"/>
      <c r="EL64" s="8"/>
      <c r="EM64" s="8"/>
      <c r="EN64" s="8"/>
      <c r="EO64" s="8"/>
      <c r="EP64" s="8"/>
      <c r="EQ64" s="8"/>
      <c r="ER64" s="8"/>
      <c r="ES64" s="8"/>
      <c r="ET64" s="8"/>
      <c r="EU64" s="8"/>
      <c r="EV64" s="8"/>
      <c r="EW64" s="8"/>
      <c r="EX64" s="8"/>
      <c r="EY64" s="8"/>
      <c r="EZ64" s="8"/>
      <c r="FA64" s="8"/>
      <c r="FB64" s="9"/>
      <c r="FC64" s="8"/>
      <c r="FD64" s="8"/>
      <c r="FE64" s="8"/>
      <c r="FF64" s="8"/>
      <c r="FG64" s="8"/>
      <c r="FH64" s="8"/>
      <c r="FI64" s="8"/>
      <c r="FJ64" s="8"/>
      <c r="FK64" s="8"/>
      <c r="FL64" s="8"/>
      <c r="FM64" s="8"/>
      <c r="FN64" s="8"/>
      <c r="FO64" s="8"/>
      <c r="FP64" s="8"/>
      <c r="FQ64" s="8"/>
      <c r="FR64" s="8"/>
      <c r="FS64" s="8"/>
      <c r="FT64" s="8"/>
      <c r="FU64" s="8"/>
      <c r="FV64" s="8"/>
      <c r="FW64" s="8"/>
      <c r="FX64" s="8"/>
      <c r="FY64" s="8"/>
      <c r="FZ64" s="8"/>
      <c r="GA64" s="8"/>
      <c r="GB64" s="8"/>
      <c r="GC64" s="8"/>
      <c r="GD64" s="9"/>
      <c r="GE64" s="8"/>
      <c r="GF64" s="8"/>
    </row>
    <row r="65" spans="1:188" s="2" customFormat="1" ht="17.100000000000001" customHeight="1">
      <c r="A65" s="13" t="s">
        <v>48</v>
      </c>
      <c r="B65" s="24">
        <v>35468.800000000003</v>
      </c>
      <c r="C65" s="24">
        <v>23730.799999999999</v>
      </c>
      <c r="D65" s="4">
        <f t="shared" si="29"/>
        <v>0.66906125947311434</v>
      </c>
      <c r="E65" s="10">
        <v>15</v>
      </c>
      <c r="F65" s="5">
        <v>1</v>
      </c>
      <c r="G65" s="5">
        <v>10</v>
      </c>
      <c r="H65" s="5"/>
      <c r="I65" s="5"/>
      <c r="J65" s="4">
        <f>J$31</f>
        <v>1.0315385523674578</v>
      </c>
      <c r="K65" s="5">
        <v>10</v>
      </c>
      <c r="L65" s="5"/>
      <c r="M65" s="5"/>
      <c r="N65" s="4">
        <f>N$31</f>
        <v>1.1556156968876861</v>
      </c>
      <c r="O65" s="73">
        <v>15</v>
      </c>
      <c r="P65" s="5"/>
      <c r="Q65" s="5"/>
      <c r="R65" s="4">
        <f>R$31</f>
        <v>1.3</v>
      </c>
      <c r="S65" s="5">
        <v>15</v>
      </c>
      <c r="T65" s="31">
        <f t="shared" si="30"/>
        <v>1.0336236902936398</v>
      </c>
      <c r="U65" s="32">
        <v>57</v>
      </c>
      <c r="V65" s="24">
        <f t="shared" si="31"/>
        <v>31.09090909090909</v>
      </c>
      <c r="W65" s="24">
        <f t="shared" si="32"/>
        <v>32.1</v>
      </c>
      <c r="X65" s="24">
        <f t="shared" si="33"/>
        <v>1.0090909090909115</v>
      </c>
      <c r="Y65" s="24"/>
      <c r="Z65" s="24">
        <v>5.4</v>
      </c>
      <c r="AA65" s="24">
        <v>4.4000000000000004</v>
      </c>
      <c r="AB65" s="24">
        <v>6.4</v>
      </c>
      <c r="AC65" s="24">
        <v>5.0999999999999996</v>
      </c>
      <c r="AD65" s="24"/>
      <c r="AE65" s="24">
        <v>4.0999999999999996</v>
      </c>
      <c r="AF65" s="24"/>
      <c r="AG65" s="24">
        <f t="shared" si="34"/>
        <v>6.7</v>
      </c>
      <c r="AH65" s="40"/>
      <c r="AI65" s="40"/>
      <c r="AJ65" s="40"/>
      <c r="AK65" s="65"/>
      <c r="AL65" s="65"/>
      <c r="AM65" s="24">
        <f t="shared" si="35"/>
        <v>6.7</v>
      </c>
      <c r="AN65" s="24"/>
      <c r="AO65" s="24">
        <f t="shared" si="36"/>
        <v>6.7</v>
      </c>
      <c r="AP65" s="24">
        <v>1.6</v>
      </c>
      <c r="AQ65" s="24">
        <f t="shared" si="37"/>
        <v>5.0999999999999996</v>
      </c>
      <c r="AR65" s="81"/>
      <c r="AS65" s="38"/>
      <c r="AT65" s="1"/>
      <c r="AU65" s="1"/>
      <c r="AV65" s="1"/>
      <c r="AW65" s="1"/>
      <c r="AX65" s="1"/>
      <c r="AY65" s="1"/>
      <c r="AZ65" s="1"/>
      <c r="BA65" s="1"/>
      <c r="BB65" s="1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9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9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9"/>
      <c r="EA65" s="8"/>
      <c r="EB65" s="8"/>
      <c r="EC65" s="8"/>
      <c r="ED65" s="8"/>
      <c r="EE65" s="8"/>
      <c r="EF65" s="8"/>
      <c r="EG65" s="8"/>
      <c r="EH65" s="8"/>
      <c r="EI65" s="8"/>
      <c r="EJ65" s="8"/>
      <c r="EK65" s="8"/>
      <c r="EL65" s="8"/>
      <c r="EM65" s="8"/>
      <c r="EN65" s="8"/>
      <c r="EO65" s="8"/>
      <c r="EP65" s="8"/>
      <c r="EQ65" s="8"/>
      <c r="ER65" s="8"/>
      <c r="ES65" s="8"/>
      <c r="ET65" s="8"/>
      <c r="EU65" s="8"/>
      <c r="EV65" s="8"/>
      <c r="EW65" s="8"/>
      <c r="EX65" s="8"/>
      <c r="EY65" s="8"/>
      <c r="EZ65" s="8"/>
      <c r="FA65" s="8"/>
      <c r="FB65" s="9"/>
      <c r="FC65" s="8"/>
      <c r="FD65" s="8"/>
      <c r="FE65" s="8"/>
      <c r="FF65" s="8"/>
      <c r="FG65" s="8"/>
      <c r="FH65" s="8"/>
      <c r="FI65" s="8"/>
      <c r="FJ65" s="8"/>
      <c r="FK65" s="8"/>
      <c r="FL65" s="8"/>
      <c r="FM65" s="8"/>
      <c r="FN65" s="8"/>
      <c r="FO65" s="8"/>
      <c r="FP65" s="8"/>
      <c r="FQ65" s="8"/>
      <c r="FR65" s="8"/>
      <c r="FS65" s="8"/>
      <c r="FT65" s="8"/>
      <c r="FU65" s="8"/>
      <c r="FV65" s="8"/>
      <c r="FW65" s="8"/>
      <c r="FX65" s="8"/>
      <c r="FY65" s="8"/>
      <c r="FZ65" s="8"/>
      <c r="GA65" s="8"/>
      <c r="GB65" s="8"/>
      <c r="GC65" s="8"/>
      <c r="GD65" s="9"/>
      <c r="GE65" s="8"/>
      <c r="GF65" s="8"/>
    </row>
    <row r="66" spans="1:188" s="2" customFormat="1" ht="17.100000000000001" customHeight="1">
      <c r="A66" s="13" t="s">
        <v>49</v>
      </c>
      <c r="B66" s="24">
        <v>652.5</v>
      </c>
      <c r="C66" s="24">
        <v>1402.5</v>
      </c>
      <c r="D66" s="4">
        <f t="shared" si="29"/>
        <v>1.2949425287356322</v>
      </c>
      <c r="E66" s="10">
        <v>15</v>
      </c>
      <c r="F66" s="5">
        <v>1</v>
      </c>
      <c r="G66" s="5">
        <v>10</v>
      </c>
      <c r="H66" s="5"/>
      <c r="I66" s="5"/>
      <c r="J66" s="4">
        <f t="shared" ref="J66:J75" si="41">J$31</f>
        <v>1.0315385523674578</v>
      </c>
      <c r="K66" s="5">
        <v>10</v>
      </c>
      <c r="L66" s="5"/>
      <c r="M66" s="5"/>
      <c r="N66" s="4">
        <f t="shared" ref="N66:N75" si="42">N$31</f>
        <v>1.1556156968876861</v>
      </c>
      <c r="O66" s="73">
        <v>15</v>
      </c>
      <c r="P66" s="5"/>
      <c r="Q66" s="5"/>
      <c r="R66" s="4">
        <f t="shared" ref="R66:R75" si="43">R$31</f>
        <v>1.3</v>
      </c>
      <c r="S66" s="5">
        <v>15</v>
      </c>
      <c r="T66" s="31">
        <f t="shared" si="30"/>
        <v>1.1780578293542208</v>
      </c>
      <c r="U66" s="32">
        <v>887</v>
      </c>
      <c r="V66" s="24">
        <f t="shared" si="31"/>
        <v>483.81818181818187</v>
      </c>
      <c r="W66" s="24">
        <f t="shared" si="32"/>
        <v>570</v>
      </c>
      <c r="X66" s="24">
        <f t="shared" si="33"/>
        <v>86.18181818181813</v>
      </c>
      <c r="Y66" s="24"/>
      <c r="Z66" s="24">
        <v>95.2</v>
      </c>
      <c r="AA66" s="24">
        <v>95.2</v>
      </c>
      <c r="AB66" s="24">
        <v>86.5</v>
      </c>
      <c r="AC66" s="24">
        <v>89.9</v>
      </c>
      <c r="AD66" s="24"/>
      <c r="AE66" s="24">
        <v>76.599999999999994</v>
      </c>
      <c r="AF66" s="24">
        <v>10.5</v>
      </c>
      <c r="AG66" s="24">
        <f t="shared" si="34"/>
        <v>116.1</v>
      </c>
      <c r="AH66" s="65"/>
      <c r="AI66" s="40"/>
      <c r="AJ66" s="40"/>
      <c r="AK66" s="65"/>
      <c r="AL66" s="65"/>
      <c r="AM66" s="24">
        <f t="shared" si="35"/>
        <v>116.1</v>
      </c>
      <c r="AN66" s="24"/>
      <c r="AO66" s="24">
        <f t="shared" si="36"/>
        <v>116.1</v>
      </c>
      <c r="AP66" s="24">
        <v>95.4</v>
      </c>
      <c r="AQ66" s="24">
        <f t="shared" si="37"/>
        <v>20.7</v>
      </c>
      <c r="AR66" s="81"/>
      <c r="AS66" s="38"/>
      <c r="AT66" s="1"/>
      <c r="AU66" s="1"/>
      <c r="AV66" s="1"/>
      <c r="AW66" s="1"/>
      <c r="AX66" s="1"/>
      <c r="AY66" s="1"/>
      <c r="AZ66" s="1"/>
      <c r="BA66" s="1"/>
      <c r="BB66" s="1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9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9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9"/>
      <c r="EA66" s="8"/>
      <c r="EB66" s="8"/>
      <c r="EC66" s="8"/>
      <c r="ED66" s="8"/>
      <c r="EE66" s="8"/>
      <c r="EF66" s="8"/>
      <c r="EG66" s="8"/>
      <c r="EH66" s="8"/>
      <c r="EI66" s="8"/>
      <c r="EJ66" s="8"/>
      <c r="EK66" s="8"/>
      <c r="EL66" s="8"/>
      <c r="EM66" s="8"/>
      <c r="EN66" s="8"/>
      <c r="EO66" s="8"/>
      <c r="EP66" s="8"/>
      <c r="EQ66" s="8"/>
      <c r="ER66" s="8"/>
      <c r="ES66" s="8"/>
      <c r="ET66" s="8"/>
      <c r="EU66" s="8"/>
      <c r="EV66" s="8"/>
      <c r="EW66" s="8"/>
      <c r="EX66" s="8"/>
      <c r="EY66" s="8"/>
      <c r="EZ66" s="8"/>
      <c r="FA66" s="8"/>
      <c r="FB66" s="9"/>
      <c r="FC66" s="8"/>
      <c r="FD66" s="8"/>
      <c r="FE66" s="8"/>
      <c r="FF66" s="8"/>
      <c r="FG66" s="8"/>
      <c r="FH66" s="8"/>
      <c r="FI66" s="8"/>
      <c r="FJ66" s="8"/>
      <c r="FK66" s="8"/>
      <c r="FL66" s="8"/>
      <c r="FM66" s="8"/>
      <c r="FN66" s="8"/>
      <c r="FO66" s="8"/>
      <c r="FP66" s="8"/>
      <c r="FQ66" s="8"/>
      <c r="FR66" s="8"/>
      <c r="FS66" s="8"/>
      <c r="FT66" s="8"/>
      <c r="FU66" s="8"/>
      <c r="FV66" s="8"/>
      <c r="FW66" s="8"/>
      <c r="FX66" s="8"/>
      <c r="FY66" s="8"/>
      <c r="FZ66" s="8"/>
      <c r="GA66" s="8"/>
      <c r="GB66" s="8"/>
      <c r="GC66" s="8"/>
      <c r="GD66" s="9"/>
      <c r="GE66" s="8"/>
      <c r="GF66" s="8"/>
    </row>
    <row r="67" spans="1:188" s="2" customFormat="1" ht="17.100000000000001" customHeight="1">
      <c r="A67" s="13" t="s">
        <v>50</v>
      </c>
      <c r="B67" s="24">
        <v>2555.4</v>
      </c>
      <c r="C67" s="24">
        <v>2694.1</v>
      </c>
      <c r="D67" s="4">
        <f t="shared" si="29"/>
        <v>1.0542772168740706</v>
      </c>
      <c r="E67" s="10">
        <v>15</v>
      </c>
      <c r="F67" s="5">
        <v>1</v>
      </c>
      <c r="G67" s="5">
        <v>10</v>
      </c>
      <c r="H67" s="5"/>
      <c r="I67" s="5"/>
      <c r="J67" s="4">
        <f t="shared" si="41"/>
        <v>1.0315385523674578</v>
      </c>
      <c r="K67" s="5">
        <v>10</v>
      </c>
      <c r="L67" s="5"/>
      <c r="M67" s="5"/>
      <c r="N67" s="4">
        <f t="shared" si="42"/>
        <v>1.1556156968876861</v>
      </c>
      <c r="O67" s="73">
        <v>15</v>
      </c>
      <c r="P67" s="5"/>
      <c r="Q67" s="5"/>
      <c r="R67" s="4">
        <f t="shared" si="43"/>
        <v>1.3</v>
      </c>
      <c r="S67" s="5">
        <v>15</v>
      </c>
      <c r="T67" s="31">
        <f t="shared" si="30"/>
        <v>1.1225196804630913</v>
      </c>
      <c r="U67" s="32">
        <v>186</v>
      </c>
      <c r="V67" s="24">
        <f t="shared" si="31"/>
        <v>101.45454545454547</v>
      </c>
      <c r="W67" s="24">
        <f t="shared" si="32"/>
        <v>113.9</v>
      </c>
      <c r="X67" s="24">
        <f t="shared" si="33"/>
        <v>12.445454545454538</v>
      </c>
      <c r="Y67" s="24"/>
      <c r="Z67" s="24">
        <v>19.7</v>
      </c>
      <c r="AA67" s="24">
        <v>19</v>
      </c>
      <c r="AB67" s="24">
        <v>20.6</v>
      </c>
      <c r="AC67" s="24">
        <v>15.6</v>
      </c>
      <c r="AD67" s="24"/>
      <c r="AE67" s="24">
        <v>13</v>
      </c>
      <c r="AF67" s="24"/>
      <c r="AG67" s="24">
        <f t="shared" si="34"/>
        <v>26</v>
      </c>
      <c r="AH67" s="65"/>
      <c r="AI67" s="40"/>
      <c r="AJ67" s="40"/>
      <c r="AK67" s="65"/>
      <c r="AL67" s="65"/>
      <c r="AM67" s="24">
        <f t="shared" si="35"/>
        <v>26</v>
      </c>
      <c r="AN67" s="24"/>
      <c r="AO67" s="24">
        <f t="shared" si="36"/>
        <v>26</v>
      </c>
      <c r="AP67" s="24">
        <v>16.8</v>
      </c>
      <c r="AQ67" s="24">
        <f t="shared" si="37"/>
        <v>9.1999999999999993</v>
      </c>
      <c r="AR67" s="81"/>
      <c r="AS67" s="38"/>
      <c r="AT67" s="1"/>
      <c r="AU67" s="1"/>
      <c r="AV67" s="1"/>
      <c r="AW67" s="1"/>
      <c r="AX67" s="1"/>
      <c r="AY67" s="1"/>
      <c r="AZ67" s="1"/>
      <c r="BA67" s="1"/>
      <c r="BB67" s="1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9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9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9"/>
      <c r="EA67" s="8"/>
      <c r="EB67" s="8"/>
      <c r="EC67" s="8"/>
      <c r="ED67" s="8"/>
      <c r="EE67" s="8"/>
      <c r="EF67" s="8"/>
      <c r="EG67" s="8"/>
      <c r="EH67" s="8"/>
      <c r="EI67" s="8"/>
      <c r="EJ67" s="8"/>
      <c r="EK67" s="8"/>
      <c r="EL67" s="8"/>
      <c r="EM67" s="8"/>
      <c r="EN67" s="8"/>
      <c r="EO67" s="8"/>
      <c r="EP67" s="8"/>
      <c r="EQ67" s="8"/>
      <c r="ER67" s="8"/>
      <c r="ES67" s="8"/>
      <c r="ET67" s="8"/>
      <c r="EU67" s="8"/>
      <c r="EV67" s="8"/>
      <c r="EW67" s="8"/>
      <c r="EX67" s="8"/>
      <c r="EY67" s="8"/>
      <c r="EZ67" s="8"/>
      <c r="FA67" s="8"/>
      <c r="FB67" s="9"/>
      <c r="FC67" s="8"/>
      <c r="FD67" s="8"/>
      <c r="FE67" s="8"/>
      <c r="FF67" s="8"/>
      <c r="FG67" s="8"/>
      <c r="FH67" s="8"/>
      <c r="FI67" s="8"/>
      <c r="FJ67" s="8"/>
      <c r="FK67" s="8"/>
      <c r="FL67" s="8"/>
      <c r="FM67" s="8"/>
      <c r="FN67" s="8"/>
      <c r="FO67" s="8"/>
      <c r="FP67" s="8"/>
      <c r="FQ67" s="8"/>
      <c r="FR67" s="8"/>
      <c r="FS67" s="8"/>
      <c r="FT67" s="8"/>
      <c r="FU67" s="8"/>
      <c r="FV67" s="8"/>
      <c r="FW67" s="8"/>
      <c r="FX67" s="8"/>
      <c r="FY67" s="8"/>
      <c r="FZ67" s="8"/>
      <c r="GA67" s="8"/>
      <c r="GB67" s="8"/>
      <c r="GC67" s="8"/>
      <c r="GD67" s="9"/>
      <c r="GE67" s="8"/>
      <c r="GF67" s="8"/>
    </row>
    <row r="68" spans="1:188" s="2" customFormat="1" ht="17.100000000000001" customHeight="1">
      <c r="A68" s="13" t="s">
        <v>51</v>
      </c>
      <c r="B68" s="24">
        <v>711.8</v>
      </c>
      <c r="C68" s="24">
        <v>562.70000000000005</v>
      </c>
      <c r="D68" s="4">
        <f t="shared" si="29"/>
        <v>0.79053104804720442</v>
      </c>
      <c r="E68" s="10">
        <v>15</v>
      </c>
      <c r="F68" s="5">
        <v>1</v>
      </c>
      <c r="G68" s="5">
        <v>10</v>
      </c>
      <c r="H68" s="5"/>
      <c r="I68" s="5"/>
      <c r="J68" s="4">
        <f t="shared" si="41"/>
        <v>1.0315385523674578</v>
      </c>
      <c r="K68" s="5">
        <v>10</v>
      </c>
      <c r="L68" s="5"/>
      <c r="M68" s="5"/>
      <c r="N68" s="4">
        <f t="shared" si="42"/>
        <v>1.1556156968876861</v>
      </c>
      <c r="O68" s="73">
        <v>15</v>
      </c>
      <c r="P68" s="5"/>
      <c r="Q68" s="5"/>
      <c r="R68" s="4">
        <f t="shared" si="43"/>
        <v>1.3</v>
      </c>
      <c r="S68" s="5">
        <v>15</v>
      </c>
      <c r="T68" s="31">
        <f t="shared" si="30"/>
        <v>1.0616551799645835</v>
      </c>
      <c r="U68" s="32">
        <v>1399</v>
      </c>
      <c r="V68" s="24">
        <f t="shared" si="31"/>
        <v>763.09090909090912</v>
      </c>
      <c r="W68" s="24">
        <f t="shared" si="32"/>
        <v>810.1</v>
      </c>
      <c r="X68" s="24">
        <f t="shared" si="33"/>
        <v>47.009090909090901</v>
      </c>
      <c r="Y68" s="24"/>
      <c r="Z68" s="24">
        <v>142.6</v>
      </c>
      <c r="AA68" s="24">
        <v>143.69999999999999</v>
      </c>
      <c r="AB68" s="24">
        <v>119.1</v>
      </c>
      <c r="AC68" s="24">
        <v>117.8</v>
      </c>
      <c r="AD68" s="24"/>
      <c r="AE68" s="24">
        <v>143.69999999999999</v>
      </c>
      <c r="AF68" s="24">
        <v>23.3</v>
      </c>
      <c r="AG68" s="24">
        <f t="shared" si="34"/>
        <v>119.9</v>
      </c>
      <c r="AH68" s="65"/>
      <c r="AI68" s="40"/>
      <c r="AJ68" s="40"/>
      <c r="AK68" s="65"/>
      <c r="AL68" s="65"/>
      <c r="AM68" s="24">
        <f t="shared" si="35"/>
        <v>119.9</v>
      </c>
      <c r="AN68" s="24"/>
      <c r="AO68" s="24">
        <f t="shared" si="36"/>
        <v>119.9</v>
      </c>
      <c r="AP68" s="24">
        <v>11.3</v>
      </c>
      <c r="AQ68" s="24">
        <f t="shared" si="37"/>
        <v>108.6</v>
      </c>
      <c r="AR68" s="81"/>
      <c r="AS68" s="38"/>
      <c r="AT68" s="1"/>
      <c r="AU68" s="1"/>
      <c r="AV68" s="1"/>
      <c r="AW68" s="1"/>
      <c r="AX68" s="1"/>
      <c r="AY68" s="1"/>
      <c r="AZ68" s="1"/>
      <c r="BA68" s="1"/>
      <c r="BB68" s="1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9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9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9"/>
      <c r="EA68" s="8"/>
      <c r="EB68" s="8"/>
      <c r="EC68" s="8"/>
      <c r="ED68" s="8"/>
      <c r="EE68" s="8"/>
      <c r="EF68" s="8"/>
      <c r="EG68" s="8"/>
      <c r="EH68" s="8"/>
      <c r="EI68" s="8"/>
      <c r="EJ68" s="8"/>
      <c r="EK68" s="8"/>
      <c r="EL68" s="8"/>
      <c r="EM68" s="8"/>
      <c r="EN68" s="8"/>
      <c r="EO68" s="8"/>
      <c r="EP68" s="8"/>
      <c r="EQ68" s="8"/>
      <c r="ER68" s="8"/>
      <c r="ES68" s="8"/>
      <c r="ET68" s="8"/>
      <c r="EU68" s="8"/>
      <c r="EV68" s="8"/>
      <c r="EW68" s="8"/>
      <c r="EX68" s="8"/>
      <c r="EY68" s="8"/>
      <c r="EZ68" s="8"/>
      <c r="FA68" s="8"/>
      <c r="FB68" s="9"/>
      <c r="FC68" s="8"/>
      <c r="FD68" s="8"/>
      <c r="FE68" s="8"/>
      <c r="FF68" s="8"/>
      <c r="FG68" s="8"/>
      <c r="FH68" s="8"/>
      <c r="FI68" s="8"/>
      <c r="FJ68" s="8"/>
      <c r="FK68" s="8"/>
      <c r="FL68" s="8"/>
      <c r="FM68" s="8"/>
      <c r="FN68" s="8"/>
      <c r="FO68" s="8"/>
      <c r="FP68" s="8"/>
      <c r="FQ68" s="8"/>
      <c r="FR68" s="8"/>
      <c r="FS68" s="8"/>
      <c r="FT68" s="8"/>
      <c r="FU68" s="8"/>
      <c r="FV68" s="8"/>
      <c r="FW68" s="8"/>
      <c r="FX68" s="8"/>
      <c r="FY68" s="8"/>
      <c r="FZ68" s="8"/>
      <c r="GA68" s="8"/>
      <c r="GB68" s="8"/>
      <c r="GC68" s="8"/>
      <c r="GD68" s="9"/>
      <c r="GE68" s="8"/>
      <c r="GF68" s="8"/>
    </row>
    <row r="69" spans="1:188" s="2" customFormat="1" ht="17.100000000000001" customHeight="1">
      <c r="A69" s="13" t="s">
        <v>52</v>
      </c>
      <c r="B69" s="24">
        <v>708.1</v>
      </c>
      <c r="C69" s="24">
        <v>486.3</v>
      </c>
      <c r="D69" s="4">
        <f t="shared" si="29"/>
        <v>0.68676740573365347</v>
      </c>
      <c r="E69" s="10">
        <v>15</v>
      </c>
      <c r="F69" s="5">
        <v>1</v>
      </c>
      <c r="G69" s="5">
        <v>10</v>
      </c>
      <c r="H69" s="5"/>
      <c r="I69" s="5"/>
      <c r="J69" s="4">
        <f t="shared" si="41"/>
        <v>1.0315385523674578</v>
      </c>
      <c r="K69" s="5">
        <v>10</v>
      </c>
      <c r="L69" s="5"/>
      <c r="M69" s="5"/>
      <c r="N69" s="4">
        <f t="shared" si="42"/>
        <v>1.1556156968876861</v>
      </c>
      <c r="O69" s="73">
        <v>15</v>
      </c>
      <c r="P69" s="5"/>
      <c r="Q69" s="5"/>
      <c r="R69" s="4">
        <f t="shared" si="43"/>
        <v>1.3</v>
      </c>
      <c r="S69" s="5">
        <v>15</v>
      </c>
      <c r="T69" s="31">
        <f t="shared" si="30"/>
        <v>1.037709724046072</v>
      </c>
      <c r="U69" s="32">
        <v>1633</v>
      </c>
      <c r="V69" s="24">
        <f t="shared" si="31"/>
        <v>890.72727272727275</v>
      </c>
      <c r="W69" s="24">
        <f t="shared" si="32"/>
        <v>924.3</v>
      </c>
      <c r="X69" s="24">
        <f t="shared" si="33"/>
        <v>33.572727272727207</v>
      </c>
      <c r="Y69" s="24"/>
      <c r="Z69" s="24">
        <v>171.5</v>
      </c>
      <c r="AA69" s="24">
        <v>150.5</v>
      </c>
      <c r="AB69" s="24">
        <v>129.1</v>
      </c>
      <c r="AC69" s="24">
        <v>191</v>
      </c>
      <c r="AD69" s="24"/>
      <c r="AE69" s="24">
        <v>166.7</v>
      </c>
      <c r="AF69" s="24"/>
      <c r="AG69" s="24">
        <f t="shared" si="34"/>
        <v>115.5</v>
      </c>
      <c r="AH69" s="65"/>
      <c r="AI69" s="40"/>
      <c r="AJ69" s="40"/>
      <c r="AK69" s="65"/>
      <c r="AL69" s="65"/>
      <c r="AM69" s="24">
        <f t="shared" si="35"/>
        <v>115.5</v>
      </c>
      <c r="AN69" s="24"/>
      <c r="AO69" s="24">
        <f t="shared" si="36"/>
        <v>115.5</v>
      </c>
      <c r="AP69" s="24">
        <v>0</v>
      </c>
      <c r="AQ69" s="24">
        <f t="shared" si="37"/>
        <v>115.5</v>
      </c>
      <c r="AR69" s="81"/>
      <c r="AS69" s="38"/>
      <c r="AT69" s="1"/>
      <c r="AU69" s="1"/>
      <c r="AV69" s="1"/>
      <c r="AW69" s="1"/>
      <c r="AX69" s="1"/>
      <c r="AY69" s="1"/>
      <c r="AZ69" s="1"/>
      <c r="BA69" s="1"/>
      <c r="BB69" s="1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9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9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9"/>
      <c r="EA69" s="8"/>
      <c r="EB69" s="8"/>
      <c r="EC69" s="8"/>
      <c r="ED69" s="8"/>
      <c r="EE69" s="8"/>
      <c r="EF69" s="8"/>
      <c r="EG69" s="8"/>
      <c r="EH69" s="8"/>
      <c r="EI69" s="8"/>
      <c r="EJ69" s="8"/>
      <c r="EK69" s="8"/>
      <c r="EL69" s="8"/>
      <c r="EM69" s="8"/>
      <c r="EN69" s="8"/>
      <c r="EO69" s="8"/>
      <c r="EP69" s="8"/>
      <c r="EQ69" s="8"/>
      <c r="ER69" s="8"/>
      <c r="ES69" s="8"/>
      <c r="ET69" s="8"/>
      <c r="EU69" s="8"/>
      <c r="EV69" s="8"/>
      <c r="EW69" s="8"/>
      <c r="EX69" s="8"/>
      <c r="EY69" s="8"/>
      <c r="EZ69" s="8"/>
      <c r="FA69" s="8"/>
      <c r="FB69" s="9"/>
      <c r="FC69" s="8"/>
      <c r="FD69" s="8"/>
      <c r="FE69" s="8"/>
      <c r="FF69" s="8"/>
      <c r="FG69" s="8"/>
      <c r="FH69" s="8"/>
      <c r="FI69" s="8"/>
      <c r="FJ69" s="8"/>
      <c r="FK69" s="8"/>
      <c r="FL69" s="8"/>
      <c r="FM69" s="8"/>
      <c r="FN69" s="8"/>
      <c r="FO69" s="8"/>
      <c r="FP69" s="8"/>
      <c r="FQ69" s="8"/>
      <c r="FR69" s="8"/>
      <c r="FS69" s="8"/>
      <c r="FT69" s="8"/>
      <c r="FU69" s="8"/>
      <c r="FV69" s="8"/>
      <c r="FW69" s="8"/>
      <c r="FX69" s="8"/>
      <c r="FY69" s="8"/>
      <c r="FZ69" s="8"/>
      <c r="GA69" s="8"/>
      <c r="GB69" s="8"/>
      <c r="GC69" s="8"/>
      <c r="GD69" s="9"/>
      <c r="GE69" s="8"/>
      <c r="GF69" s="8"/>
    </row>
    <row r="70" spans="1:188" s="2" customFormat="1" ht="17.100000000000001" customHeight="1">
      <c r="A70" s="13" t="s">
        <v>53</v>
      </c>
      <c r="B70" s="24">
        <v>1083.2</v>
      </c>
      <c r="C70" s="24">
        <v>248</v>
      </c>
      <c r="D70" s="4">
        <f t="shared" si="29"/>
        <v>0.22895125553914328</v>
      </c>
      <c r="E70" s="10">
        <v>15</v>
      </c>
      <c r="F70" s="5">
        <v>1</v>
      </c>
      <c r="G70" s="5">
        <v>10</v>
      </c>
      <c r="H70" s="5"/>
      <c r="I70" s="5"/>
      <c r="J70" s="4">
        <f t="shared" si="41"/>
        <v>1.0315385523674578</v>
      </c>
      <c r="K70" s="5">
        <v>10</v>
      </c>
      <c r="L70" s="5"/>
      <c r="M70" s="5"/>
      <c r="N70" s="4">
        <f t="shared" si="42"/>
        <v>1.1556156968876861</v>
      </c>
      <c r="O70" s="73">
        <v>15</v>
      </c>
      <c r="P70" s="5"/>
      <c r="Q70" s="5"/>
      <c r="R70" s="4">
        <f t="shared" si="43"/>
        <v>1.3</v>
      </c>
      <c r="S70" s="5">
        <v>15</v>
      </c>
      <c r="T70" s="31">
        <f t="shared" si="30"/>
        <v>0.93205984323195412</v>
      </c>
      <c r="U70" s="32">
        <v>1089</v>
      </c>
      <c r="V70" s="24">
        <f t="shared" si="31"/>
        <v>594</v>
      </c>
      <c r="W70" s="24">
        <f t="shared" si="32"/>
        <v>553.6</v>
      </c>
      <c r="X70" s="24">
        <f t="shared" si="33"/>
        <v>-40.399999999999977</v>
      </c>
      <c r="Y70" s="24"/>
      <c r="Z70" s="24">
        <v>68.7</v>
      </c>
      <c r="AA70" s="24">
        <v>46.7</v>
      </c>
      <c r="AB70" s="24">
        <v>135.4</v>
      </c>
      <c r="AC70" s="24">
        <v>133.69999999999999</v>
      </c>
      <c r="AD70" s="24"/>
      <c r="AE70" s="24">
        <v>53.5</v>
      </c>
      <c r="AF70" s="24"/>
      <c r="AG70" s="24">
        <f t="shared" si="34"/>
        <v>115.6</v>
      </c>
      <c r="AH70" s="65"/>
      <c r="AI70" s="40"/>
      <c r="AJ70" s="40"/>
      <c r="AK70" s="65"/>
      <c r="AL70" s="65"/>
      <c r="AM70" s="24">
        <f t="shared" si="35"/>
        <v>115.6</v>
      </c>
      <c r="AN70" s="24"/>
      <c r="AO70" s="24">
        <f t="shared" si="36"/>
        <v>115.6</v>
      </c>
      <c r="AP70" s="24">
        <v>0</v>
      </c>
      <c r="AQ70" s="24">
        <f t="shared" si="37"/>
        <v>115.6</v>
      </c>
      <c r="AR70" s="81"/>
      <c r="AS70" s="38"/>
      <c r="AT70" s="1"/>
      <c r="AU70" s="1"/>
      <c r="AV70" s="1"/>
      <c r="AW70" s="1"/>
      <c r="AX70" s="1"/>
      <c r="AY70" s="1"/>
      <c r="AZ70" s="1"/>
      <c r="BA70" s="1"/>
      <c r="BB70" s="1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9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9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9"/>
      <c r="EA70" s="8"/>
      <c r="EB70" s="8"/>
      <c r="EC70" s="8"/>
      <c r="ED70" s="8"/>
      <c r="EE70" s="8"/>
      <c r="EF70" s="8"/>
      <c r="EG70" s="8"/>
      <c r="EH70" s="8"/>
      <c r="EI70" s="8"/>
      <c r="EJ70" s="8"/>
      <c r="EK70" s="8"/>
      <c r="EL70" s="8"/>
      <c r="EM70" s="8"/>
      <c r="EN70" s="8"/>
      <c r="EO70" s="8"/>
      <c r="EP70" s="8"/>
      <c r="EQ70" s="8"/>
      <c r="ER70" s="8"/>
      <c r="ES70" s="8"/>
      <c r="ET70" s="8"/>
      <c r="EU70" s="8"/>
      <c r="EV70" s="8"/>
      <c r="EW70" s="8"/>
      <c r="EX70" s="8"/>
      <c r="EY70" s="8"/>
      <c r="EZ70" s="8"/>
      <c r="FA70" s="8"/>
      <c r="FB70" s="9"/>
      <c r="FC70" s="8"/>
      <c r="FD70" s="8"/>
      <c r="FE70" s="8"/>
      <c r="FF70" s="8"/>
      <c r="FG70" s="8"/>
      <c r="FH70" s="8"/>
      <c r="FI70" s="8"/>
      <c r="FJ70" s="8"/>
      <c r="FK70" s="8"/>
      <c r="FL70" s="8"/>
      <c r="FM70" s="8"/>
      <c r="FN70" s="8"/>
      <c r="FO70" s="8"/>
      <c r="FP70" s="8"/>
      <c r="FQ70" s="8"/>
      <c r="FR70" s="8"/>
      <c r="FS70" s="8"/>
      <c r="FT70" s="8"/>
      <c r="FU70" s="8"/>
      <c r="FV70" s="8"/>
      <c r="FW70" s="8"/>
      <c r="FX70" s="8"/>
      <c r="FY70" s="8"/>
      <c r="FZ70" s="8"/>
      <c r="GA70" s="8"/>
      <c r="GB70" s="8"/>
      <c r="GC70" s="8"/>
      <c r="GD70" s="9"/>
      <c r="GE70" s="8"/>
      <c r="GF70" s="8"/>
    </row>
    <row r="71" spans="1:188" s="2" customFormat="1" ht="17.100000000000001" customHeight="1">
      <c r="A71" s="13" t="s">
        <v>54</v>
      </c>
      <c r="B71" s="24">
        <v>1108.8</v>
      </c>
      <c r="C71" s="24">
        <v>1007.4</v>
      </c>
      <c r="D71" s="4">
        <f t="shared" si="29"/>
        <v>0.90854978354978355</v>
      </c>
      <c r="E71" s="10">
        <v>15</v>
      </c>
      <c r="F71" s="5">
        <v>1</v>
      </c>
      <c r="G71" s="5">
        <v>10</v>
      </c>
      <c r="H71" s="5"/>
      <c r="I71" s="5"/>
      <c r="J71" s="4">
        <f t="shared" si="41"/>
        <v>1.0315385523674578</v>
      </c>
      <c r="K71" s="5">
        <v>10</v>
      </c>
      <c r="L71" s="5"/>
      <c r="M71" s="5"/>
      <c r="N71" s="4">
        <f t="shared" si="42"/>
        <v>1.1556156968876861</v>
      </c>
      <c r="O71" s="73">
        <v>15</v>
      </c>
      <c r="P71" s="5"/>
      <c r="Q71" s="5"/>
      <c r="R71" s="4">
        <f t="shared" si="43"/>
        <v>1.3</v>
      </c>
      <c r="S71" s="5">
        <v>15</v>
      </c>
      <c r="T71" s="31">
        <f t="shared" si="30"/>
        <v>1.0888902727728711</v>
      </c>
      <c r="U71" s="32">
        <v>1437</v>
      </c>
      <c r="V71" s="24">
        <f t="shared" si="31"/>
        <v>783.81818181818176</v>
      </c>
      <c r="W71" s="24">
        <f t="shared" si="32"/>
        <v>853.5</v>
      </c>
      <c r="X71" s="24">
        <f t="shared" si="33"/>
        <v>69.681818181818244</v>
      </c>
      <c r="Y71" s="24"/>
      <c r="Z71" s="24">
        <v>151</v>
      </c>
      <c r="AA71" s="24">
        <v>148.30000000000001</v>
      </c>
      <c r="AB71" s="24">
        <v>159.19999999999999</v>
      </c>
      <c r="AC71" s="24">
        <v>78.900000000000006</v>
      </c>
      <c r="AD71" s="24"/>
      <c r="AE71" s="24">
        <v>97.5</v>
      </c>
      <c r="AF71" s="24"/>
      <c r="AG71" s="24">
        <f t="shared" si="34"/>
        <v>218.6</v>
      </c>
      <c r="AH71" s="65"/>
      <c r="AI71" s="40"/>
      <c r="AJ71" s="40"/>
      <c r="AK71" s="65"/>
      <c r="AL71" s="65"/>
      <c r="AM71" s="24">
        <f t="shared" si="35"/>
        <v>218.6</v>
      </c>
      <c r="AN71" s="24"/>
      <c r="AO71" s="24">
        <f t="shared" si="36"/>
        <v>218.6</v>
      </c>
      <c r="AP71" s="24">
        <v>125.3</v>
      </c>
      <c r="AQ71" s="24">
        <f t="shared" si="37"/>
        <v>93.3</v>
      </c>
      <c r="AR71" s="81"/>
      <c r="AS71" s="38"/>
      <c r="AT71" s="1"/>
      <c r="AU71" s="1"/>
      <c r="AV71" s="1"/>
      <c r="AW71" s="1"/>
      <c r="AX71" s="1"/>
      <c r="AY71" s="1"/>
      <c r="AZ71" s="1"/>
      <c r="BA71" s="1"/>
      <c r="BB71" s="1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9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9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9"/>
      <c r="EA71" s="8"/>
      <c r="EB71" s="8"/>
      <c r="EC71" s="8"/>
      <c r="ED71" s="8"/>
      <c r="EE71" s="8"/>
      <c r="EF71" s="8"/>
      <c r="EG71" s="8"/>
      <c r="EH71" s="8"/>
      <c r="EI71" s="8"/>
      <c r="EJ71" s="8"/>
      <c r="EK71" s="8"/>
      <c r="EL71" s="8"/>
      <c r="EM71" s="8"/>
      <c r="EN71" s="8"/>
      <c r="EO71" s="8"/>
      <c r="EP71" s="8"/>
      <c r="EQ71" s="8"/>
      <c r="ER71" s="8"/>
      <c r="ES71" s="8"/>
      <c r="ET71" s="8"/>
      <c r="EU71" s="8"/>
      <c r="EV71" s="8"/>
      <c r="EW71" s="8"/>
      <c r="EX71" s="8"/>
      <c r="EY71" s="8"/>
      <c r="EZ71" s="8"/>
      <c r="FA71" s="8"/>
      <c r="FB71" s="9"/>
      <c r="FC71" s="8"/>
      <c r="FD71" s="8"/>
      <c r="FE71" s="8"/>
      <c r="FF71" s="8"/>
      <c r="FG71" s="8"/>
      <c r="FH71" s="8"/>
      <c r="FI71" s="8"/>
      <c r="FJ71" s="8"/>
      <c r="FK71" s="8"/>
      <c r="FL71" s="8"/>
      <c r="FM71" s="8"/>
      <c r="FN71" s="8"/>
      <c r="FO71" s="8"/>
      <c r="FP71" s="8"/>
      <c r="FQ71" s="8"/>
      <c r="FR71" s="8"/>
      <c r="FS71" s="8"/>
      <c r="FT71" s="8"/>
      <c r="FU71" s="8"/>
      <c r="FV71" s="8"/>
      <c r="FW71" s="8"/>
      <c r="FX71" s="8"/>
      <c r="FY71" s="8"/>
      <c r="FZ71" s="8"/>
      <c r="GA71" s="8"/>
      <c r="GB71" s="8"/>
      <c r="GC71" s="8"/>
      <c r="GD71" s="9"/>
      <c r="GE71" s="8"/>
      <c r="GF71" s="8"/>
    </row>
    <row r="72" spans="1:188" s="2" customFormat="1" ht="17.100000000000001" customHeight="1">
      <c r="A72" s="13" t="s">
        <v>55</v>
      </c>
      <c r="B72" s="24">
        <v>5996.3</v>
      </c>
      <c r="C72" s="24">
        <v>4901.8999999999996</v>
      </c>
      <c r="D72" s="4">
        <f t="shared" si="29"/>
        <v>0.8174874505945332</v>
      </c>
      <c r="E72" s="10">
        <v>15</v>
      </c>
      <c r="F72" s="5">
        <v>1</v>
      </c>
      <c r="G72" s="5">
        <v>10</v>
      </c>
      <c r="H72" s="5"/>
      <c r="I72" s="5"/>
      <c r="J72" s="4">
        <f t="shared" si="41"/>
        <v>1.0315385523674578</v>
      </c>
      <c r="K72" s="5">
        <v>10</v>
      </c>
      <c r="L72" s="5"/>
      <c r="M72" s="5"/>
      <c r="N72" s="4">
        <f t="shared" si="42"/>
        <v>1.1556156968876861</v>
      </c>
      <c r="O72" s="73">
        <v>15</v>
      </c>
      <c r="P72" s="5"/>
      <c r="Q72" s="5"/>
      <c r="R72" s="4">
        <f t="shared" si="43"/>
        <v>1.3</v>
      </c>
      <c r="S72" s="5">
        <v>15</v>
      </c>
      <c r="T72" s="31">
        <f t="shared" si="30"/>
        <v>1.0678758882447363</v>
      </c>
      <c r="U72" s="32">
        <v>77</v>
      </c>
      <c r="V72" s="24">
        <f t="shared" si="31"/>
        <v>42</v>
      </c>
      <c r="W72" s="24">
        <f t="shared" si="32"/>
        <v>44.9</v>
      </c>
      <c r="X72" s="24">
        <f t="shared" si="33"/>
        <v>2.8999999999999986</v>
      </c>
      <c r="Y72" s="24"/>
      <c r="Z72" s="24">
        <v>7.4</v>
      </c>
      <c r="AA72" s="24">
        <v>7.9</v>
      </c>
      <c r="AB72" s="24">
        <v>7.7</v>
      </c>
      <c r="AC72" s="24">
        <v>8.1999999999999993</v>
      </c>
      <c r="AD72" s="24"/>
      <c r="AE72" s="24">
        <v>5.9</v>
      </c>
      <c r="AF72" s="24"/>
      <c r="AG72" s="24">
        <f t="shared" si="34"/>
        <v>7.8</v>
      </c>
      <c r="AH72" s="40"/>
      <c r="AI72" s="40"/>
      <c r="AJ72" s="40"/>
      <c r="AK72" s="65"/>
      <c r="AL72" s="65"/>
      <c r="AM72" s="24">
        <f t="shared" si="35"/>
        <v>7.8</v>
      </c>
      <c r="AN72" s="24"/>
      <c r="AO72" s="24">
        <f t="shared" si="36"/>
        <v>7.8</v>
      </c>
      <c r="AP72" s="24">
        <v>2</v>
      </c>
      <c r="AQ72" s="24">
        <f t="shared" si="37"/>
        <v>5.8</v>
      </c>
      <c r="AR72" s="81"/>
      <c r="AS72" s="38"/>
      <c r="AT72" s="1"/>
      <c r="AU72" s="1"/>
      <c r="AV72" s="1"/>
      <c r="AW72" s="1"/>
      <c r="AX72" s="1"/>
      <c r="AY72" s="1"/>
      <c r="AZ72" s="1"/>
      <c r="BA72" s="1"/>
      <c r="BB72" s="1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9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9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9"/>
      <c r="EA72" s="8"/>
      <c r="EB72" s="8"/>
      <c r="EC72" s="8"/>
      <c r="ED72" s="8"/>
      <c r="EE72" s="8"/>
      <c r="EF72" s="8"/>
      <c r="EG72" s="8"/>
      <c r="EH72" s="8"/>
      <c r="EI72" s="8"/>
      <c r="EJ72" s="8"/>
      <c r="EK72" s="8"/>
      <c r="EL72" s="8"/>
      <c r="EM72" s="8"/>
      <c r="EN72" s="8"/>
      <c r="EO72" s="8"/>
      <c r="EP72" s="8"/>
      <c r="EQ72" s="8"/>
      <c r="ER72" s="8"/>
      <c r="ES72" s="8"/>
      <c r="ET72" s="8"/>
      <c r="EU72" s="8"/>
      <c r="EV72" s="8"/>
      <c r="EW72" s="8"/>
      <c r="EX72" s="8"/>
      <c r="EY72" s="8"/>
      <c r="EZ72" s="8"/>
      <c r="FA72" s="8"/>
      <c r="FB72" s="9"/>
      <c r="FC72" s="8"/>
      <c r="FD72" s="8"/>
      <c r="FE72" s="8"/>
      <c r="FF72" s="8"/>
      <c r="FG72" s="8"/>
      <c r="FH72" s="8"/>
      <c r="FI72" s="8"/>
      <c r="FJ72" s="8"/>
      <c r="FK72" s="8"/>
      <c r="FL72" s="8"/>
      <c r="FM72" s="8"/>
      <c r="FN72" s="8"/>
      <c r="FO72" s="8"/>
      <c r="FP72" s="8"/>
      <c r="FQ72" s="8"/>
      <c r="FR72" s="8"/>
      <c r="FS72" s="8"/>
      <c r="FT72" s="8"/>
      <c r="FU72" s="8"/>
      <c r="FV72" s="8"/>
      <c r="FW72" s="8"/>
      <c r="FX72" s="8"/>
      <c r="FY72" s="8"/>
      <c r="FZ72" s="8"/>
      <c r="GA72" s="8"/>
      <c r="GB72" s="8"/>
      <c r="GC72" s="8"/>
      <c r="GD72" s="9"/>
      <c r="GE72" s="8"/>
      <c r="GF72" s="8"/>
    </row>
    <row r="73" spans="1:188" s="2" customFormat="1" ht="17.100000000000001" customHeight="1">
      <c r="A73" s="13" t="s">
        <v>56</v>
      </c>
      <c r="B73" s="24">
        <v>1832</v>
      </c>
      <c r="C73" s="24">
        <v>1575.7</v>
      </c>
      <c r="D73" s="4">
        <f t="shared" si="29"/>
        <v>0.86009825327510925</v>
      </c>
      <c r="E73" s="10">
        <v>15</v>
      </c>
      <c r="F73" s="5">
        <v>1</v>
      </c>
      <c r="G73" s="5">
        <v>10</v>
      </c>
      <c r="H73" s="5"/>
      <c r="I73" s="5"/>
      <c r="J73" s="4">
        <f t="shared" si="41"/>
        <v>1.0315385523674578</v>
      </c>
      <c r="K73" s="5">
        <v>10</v>
      </c>
      <c r="L73" s="5"/>
      <c r="M73" s="5"/>
      <c r="N73" s="4">
        <f t="shared" si="42"/>
        <v>1.1556156968876861</v>
      </c>
      <c r="O73" s="73">
        <v>15</v>
      </c>
      <c r="P73" s="5"/>
      <c r="Q73" s="5"/>
      <c r="R73" s="4">
        <f t="shared" si="43"/>
        <v>1.3</v>
      </c>
      <c r="S73" s="5">
        <v>15</v>
      </c>
      <c r="T73" s="31">
        <f t="shared" si="30"/>
        <v>1.0777091504017924</v>
      </c>
      <c r="U73" s="32">
        <v>852</v>
      </c>
      <c r="V73" s="24">
        <f t="shared" si="31"/>
        <v>464.72727272727275</v>
      </c>
      <c r="W73" s="24">
        <f t="shared" si="32"/>
        <v>500.8</v>
      </c>
      <c r="X73" s="24">
        <f t="shared" si="33"/>
        <v>36.072727272727263</v>
      </c>
      <c r="Y73" s="24"/>
      <c r="Z73" s="24">
        <v>80.3</v>
      </c>
      <c r="AA73" s="24">
        <v>89.6</v>
      </c>
      <c r="AB73" s="24">
        <v>100</v>
      </c>
      <c r="AC73" s="24">
        <v>81.8</v>
      </c>
      <c r="AD73" s="24"/>
      <c r="AE73" s="24">
        <v>64.5</v>
      </c>
      <c r="AF73" s="24"/>
      <c r="AG73" s="24">
        <f t="shared" si="34"/>
        <v>84.6</v>
      </c>
      <c r="AH73" s="65"/>
      <c r="AI73" s="40"/>
      <c r="AJ73" s="40"/>
      <c r="AK73" s="65"/>
      <c r="AL73" s="65"/>
      <c r="AM73" s="24">
        <f t="shared" si="35"/>
        <v>84.6</v>
      </c>
      <c r="AN73" s="24"/>
      <c r="AO73" s="24">
        <f t="shared" si="36"/>
        <v>84.6</v>
      </c>
      <c r="AP73" s="24">
        <v>24.9</v>
      </c>
      <c r="AQ73" s="24">
        <f t="shared" si="37"/>
        <v>59.7</v>
      </c>
      <c r="AR73" s="81"/>
      <c r="AS73" s="38"/>
      <c r="AT73" s="1"/>
      <c r="AU73" s="1"/>
      <c r="AV73" s="1"/>
      <c r="AW73" s="1"/>
      <c r="AX73" s="1"/>
      <c r="AY73" s="1"/>
      <c r="AZ73" s="1"/>
      <c r="BA73" s="1"/>
      <c r="BB73" s="1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9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9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9"/>
      <c r="EA73" s="8"/>
      <c r="EB73" s="8"/>
      <c r="EC73" s="8"/>
      <c r="ED73" s="8"/>
      <c r="EE73" s="8"/>
      <c r="EF73" s="8"/>
      <c r="EG73" s="8"/>
      <c r="EH73" s="8"/>
      <c r="EI73" s="8"/>
      <c r="EJ73" s="8"/>
      <c r="EK73" s="8"/>
      <c r="EL73" s="8"/>
      <c r="EM73" s="8"/>
      <c r="EN73" s="8"/>
      <c r="EO73" s="8"/>
      <c r="EP73" s="8"/>
      <c r="EQ73" s="8"/>
      <c r="ER73" s="8"/>
      <c r="ES73" s="8"/>
      <c r="ET73" s="8"/>
      <c r="EU73" s="8"/>
      <c r="EV73" s="8"/>
      <c r="EW73" s="8"/>
      <c r="EX73" s="8"/>
      <c r="EY73" s="8"/>
      <c r="EZ73" s="8"/>
      <c r="FA73" s="8"/>
      <c r="FB73" s="9"/>
      <c r="FC73" s="8"/>
      <c r="FD73" s="8"/>
      <c r="FE73" s="8"/>
      <c r="FF73" s="8"/>
      <c r="FG73" s="8"/>
      <c r="FH73" s="8"/>
      <c r="FI73" s="8"/>
      <c r="FJ73" s="8"/>
      <c r="FK73" s="8"/>
      <c r="FL73" s="8"/>
      <c r="FM73" s="8"/>
      <c r="FN73" s="8"/>
      <c r="FO73" s="8"/>
      <c r="FP73" s="8"/>
      <c r="FQ73" s="8"/>
      <c r="FR73" s="8"/>
      <c r="FS73" s="8"/>
      <c r="FT73" s="8"/>
      <c r="FU73" s="8"/>
      <c r="FV73" s="8"/>
      <c r="FW73" s="8"/>
      <c r="FX73" s="8"/>
      <c r="FY73" s="8"/>
      <c r="FZ73" s="8"/>
      <c r="GA73" s="8"/>
      <c r="GB73" s="8"/>
      <c r="GC73" s="8"/>
      <c r="GD73" s="9"/>
      <c r="GE73" s="8"/>
      <c r="GF73" s="8"/>
    </row>
    <row r="74" spans="1:188" s="2" customFormat="1" ht="17.100000000000001" customHeight="1">
      <c r="A74" s="13" t="s">
        <v>57</v>
      </c>
      <c r="B74" s="24">
        <v>757.2</v>
      </c>
      <c r="C74" s="24">
        <v>616.79999999999995</v>
      </c>
      <c r="D74" s="4">
        <f t="shared" si="29"/>
        <v>0.81458003169572102</v>
      </c>
      <c r="E74" s="10">
        <v>15</v>
      </c>
      <c r="F74" s="5">
        <v>1</v>
      </c>
      <c r="G74" s="5">
        <v>10</v>
      </c>
      <c r="H74" s="5"/>
      <c r="I74" s="5"/>
      <c r="J74" s="4">
        <f t="shared" si="41"/>
        <v>1.0315385523674578</v>
      </c>
      <c r="K74" s="5">
        <v>10</v>
      </c>
      <c r="L74" s="5"/>
      <c r="M74" s="5"/>
      <c r="N74" s="4">
        <f t="shared" si="42"/>
        <v>1.1556156968876861</v>
      </c>
      <c r="O74" s="73">
        <v>15</v>
      </c>
      <c r="P74" s="5"/>
      <c r="Q74" s="5"/>
      <c r="R74" s="4">
        <f t="shared" si="43"/>
        <v>1.3</v>
      </c>
      <c r="S74" s="5">
        <v>15</v>
      </c>
      <c r="T74" s="31">
        <f t="shared" si="30"/>
        <v>1.0672049454219337</v>
      </c>
      <c r="U74" s="32">
        <v>974</v>
      </c>
      <c r="V74" s="24">
        <f t="shared" si="31"/>
        <v>531.27272727272725</v>
      </c>
      <c r="W74" s="24">
        <f t="shared" si="32"/>
        <v>567</v>
      </c>
      <c r="X74" s="24">
        <f t="shared" si="33"/>
        <v>35.727272727272748</v>
      </c>
      <c r="Y74" s="24"/>
      <c r="Z74" s="24">
        <v>104.5</v>
      </c>
      <c r="AA74" s="24">
        <v>68.099999999999994</v>
      </c>
      <c r="AB74" s="24">
        <v>142.9</v>
      </c>
      <c r="AC74" s="24">
        <v>81.400000000000006</v>
      </c>
      <c r="AD74" s="24"/>
      <c r="AE74" s="24">
        <v>47.3</v>
      </c>
      <c r="AF74" s="24">
        <v>0.1</v>
      </c>
      <c r="AG74" s="24">
        <f t="shared" si="34"/>
        <v>122.7</v>
      </c>
      <c r="AH74" s="65"/>
      <c r="AI74" s="40"/>
      <c r="AJ74" s="40"/>
      <c r="AK74" s="65"/>
      <c r="AL74" s="65"/>
      <c r="AM74" s="24">
        <f t="shared" si="35"/>
        <v>122.7</v>
      </c>
      <c r="AN74" s="24"/>
      <c r="AO74" s="24">
        <f t="shared" si="36"/>
        <v>122.7</v>
      </c>
      <c r="AP74" s="24">
        <v>49.5</v>
      </c>
      <c r="AQ74" s="24">
        <f t="shared" si="37"/>
        <v>73.2</v>
      </c>
      <c r="AR74" s="81"/>
      <c r="AS74" s="38"/>
      <c r="AT74" s="1"/>
      <c r="AU74" s="1"/>
      <c r="AV74" s="1"/>
      <c r="AW74" s="1"/>
      <c r="AX74" s="1"/>
      <c r="AY74" s="1"/>
      <c r="AZ74" s="1"/>
      <c r="BA74" s="1"/>
      <c r="BB74" s="1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9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9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9"/>
      <c r="EA74" s="8"/>
      <c r="EB74" s="8"/>
      <c r="EC74" s="8"/>
      <c r="ED74" s="8"/>
      <c r="EE74" s="8"/>
      <c r="EF74" s="8"/>
      <c r="EG74" s="8"/>
      <c r="EH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S74" s="8"/>
      <c r="ET74" s="8"/>
      <c r="EU74" s="8"/>
      <c r="EV74" s="8"/>
      <c r="EW74" s="8"/>
      <c r="EX74" s="8"/>
      <c r="EY74" s="8"/>
      <c r="EZ74" s="8"/>
      <c r="FA74" s="8"/>
      <c r="FB74" s="9"/>
      <c r="FC74" s="8"/>
      <c r="FD74" s="8"/>
      <c r="FE74" s="8"/>
      <c r="FF74" s="8"/>
      <c r="FG74" s="8"/>
      <c r="FH74" s="8"/>
      <c r="FI74" s="8"/>
      <c r="FJ74" s="8"/>
      <c r="FK74" s="8"/>
      <c r="FL74" s="8"/>
      <c r="FM74" s="8"/>
      <c r="FN74" s="8"/>
      <c r="FO74" s="8"/>
      <c r="FP74" s="8"/>
      <c r="FQ74" s="8"/>
      <c r="FR74" s="8"/>
      <c r="FS74" s="8"/>
      <c r="FT74" s="8"/>
      <c r="FU74" s="8"/>
      <c r="FV74" s="8"/>
      <c r="FW74" s="8"/>
      <c r="FX74" s="8"/>
      <c r="FY74" s="8"/>
      <c r="FZ74" s="8"/>
      <c r="GA74" s="8"/>
      <c r="GB74" s="8"/>
      <c r="GC74" s="8"/>
      <c r="GD74" s="9"/>
      <c r="GE74" s="8"/>
      <c r="GF74" s="8"/>
    </row>
    <row r="75" spans="1:188" s="2" customFormat="1" ht="17.100000000000001" customHeight="1">
      <c r="A75" s="13" t="s">
        <v>58</v>
      </c>
      <c r="B75" s="24">
        <v>409.3</v>
      </c>
      <c r="C75" s="24">
        <v>823.2</v>
      </c>
      <c r="D75" s="4">
        <f t="shared" si="29"/>
        <v>1.2811238700219887</v>
      </c>
      <c r="E75" s="10">
        <v>15</v>
      </c>
      <c r="F75" s="5">
        <v>1</v>
      </c>
      <c r="G75" s="5">
        <v>10</v>
      </c>
      <c r="H75" s="5"/>
      <c r="I75" s="5"/>
      <c r="J75" s="4">
        <f t="shared" si="41"/>
        <v>1.0315385523674578</v>
      </c>
      <c r="K75" s="5">
        <v>10</v>
      </c>
      <c r="L75" s="5"/>
      <c r="M75" s="5"/>
      <c r="N75" s="4">
        <f t="shared" si="42"/>
        <v>1.1556156968876861</v>
      </c>
      <c r="O75" s="73">
        <v>15</v>
      </c>
      <c r="P75" s="5"/>
      <c r="Q75" s="5"/>
      <c r="R75" s="4">
        <f t="shared" si="43"/>
        <v>1.3</v>
      </c>
      <c r="S75" s="5">
        <v>15</v>
      </c>
      <c r="T75" s="31">
        <f t="shared" si="30"/>
        <v>1.1748689081126107</v>
      </c>
      <c r="U75" s="32">
        <v>1010</v>
      </c>
      <c r="V75" s="24">
        <f t="shared" si="31"/>
        <v>550.90909090909088</v>
      </c>
      <c r="W75" s="24">
        <f t="shared" si="32"/>
        <v>647.20000000000005</v>
      </c>
      <c r="X75" s="24">
        <f t="shared" si="33"/>
        <v>96.290909090909167</v>
      </c>
      <c r="Y75" s="24"/>
      <c r="Z75" s="24">
        <v>95</v>
      </c>
      <c r="AA75" s="24">
        <v>108.3</v>
      </c>
      <c r="AB75" s="24">
        <v>94.3</v>
      </c>
      <c r="AC75" s="24">
        <v>92.9</v>
      </c>
      <c r="AD75" s="24"/>
      <c r="AE75" s="24">
        <v>88.5</v>
      </c>
      <c r="AF75" s="24">
        <v>29.7</v>
      </c>
      <c r="AG75" s="24">
        <f t="shared" si="34"/>
        <v>138.5</v>
      </c>
      <c r="AH75" s="65"/>
      <c r="AI75" s="40"/>
      <c r="AJ75" s="40"/>
      <c r="AK75" s="65"/>
      <c r="AL75" s="65"/>
      <c r="AM75" s="24">
        <f t="shared" si="35"/>
        <v>138.5</v>
      </c>
      <c r="AN75" s="24"/>
      <c r="AO75" s="24">
        <f t="shared" si="36"/>
        <v>138.5</v>
      </c>
      <c r="AP75" s="24">
        <v>113.5</v>
      </c>
      <c r="AQ75" s="24">
        <f t="shared" si="37"/>
        <v>25</v>
      </c>
      <c r="AR75" s="81"/>
      <c r="AS75" s="38"/>
      <c r="AT75" s="1"/>
      <c r="AU75" s="1"/>
      <c r="AV75" s="1"/>
      <c r="AW75" s="1"/>
      <c r="AX75" s="1"/>
      <c r="AY75" s="1"/>
      <c r="AZ75" s="1"/>
      <c r="BA75" s="1"/>
      <c r="BB75" s="1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9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9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9"/>
      <c r="EA75" s="8"/>
      <c r="EB75" s="8"/>
      <c r="EC75" s="8"/>
      <c r="ED75" s="8"/>
      <c r="EE75" s="8"/>
      <c r="EF75" s="8"/>
      <c r="EG75" s="8"/>
      <c r="EH75" s="8"/>
      <c r="EI75" s="8"/>
      <c r="EJ75" s="8"/>
      <c r="EK75" s="8"/>
      <c r="EL75" s="8"/>
      <c r="EM75" s="8"/>
      <c r="EN75" s="8"/>
      <c r="EO75" s="8"/>
      <c r="EP75" s="8"/>
      <c r="EQ75" s="8"/>
      <c r="ER75" s="8"/>
      <c r="ES75" s="8"/>
      <c r="ET75" s="8"/>
      <c r="EU75" s="8"/>
      <c r="EV75" s="8"/>
      <c r="EW75" s="8"/>
      <c r="EX75" s="8"/>
      <c r="EY75" s="8"/>
      <c r="EZ75" s="8"/>
      <c r="FA75" s="8"/>
      <c r="FB75" s="9"/>
      <c r="FC75" s="8"/>
      <c r="FD75" s="8"/>
      <c r="FE75" s="8"/>
      <c r="FF75" s="8"/>
      <c r="FG75" s="8"/>
      <c r="FH75" s="8"/>
      <c r="FI75" s="8"/>
      <c r="FJ75" s="8"/>
      <c r="FK75" s="8"/>
      <c r="FL75" s="8"/>
      <c r="FM75" s="8"/>
      <c r="FN75" s="8"/>
      <c r="FO75" s="8"/>
      <c r="FP75" s="8"/>
      <c r="FQ75" s="8"/>
      <c r="FR75" s="8"/>
      <c r="FS75" s="8"/>
      <c r="FT75" s="8"/>
      <c r="FU75" s="8"/>
      <c r="FV75" s="8"/>
      <c r="FW75" s="8"/>
      <c r="FX75" s="8"/>
      <c r="FY75" s="8"/>
      <c r="FZ75" s="8"/>
      <c r="GA75" s="8"/>
      <c r="GB75" s="8"/>
      <c r="GC75" s="8"/>
      <c r="GD75" s="9"/>
      <c r="GE75" s="8"/>
      <c r="GF75" s="8"/>
    </row>
    <row r="76" spans="1:188" s="2" customFormat="1" ht="17.100000000000001" customHeight="1">
      <c r="A76" s="13" t="s">
        <v>59</v>
      </c>
      <c r="B76" s="24">
        <v>1089.0999999999999</v>
      </c>
      <c r="C76" s="24">
        <v>14.5</v>
      </c>
      <c r="D76" s="4">
        <f t="shared" si="29"/>
        <v>1.3313745294279682E-2</v>
      </c>
      <c r="E76" s="10">
        <v>15</v>
      </c>
      <c r="F76" s="5">
        <v>1</v>
      </c>
      <c r="G76" s="5">
        <v>10</v>
      </c>
      <c r="H76" s="5"/>
      <c r="I76" s="5"/>
      <c r="J76" s="4">
        <f>J$31</f>
        <v>1.0315385523674578</v>
      </c>
      <c r="K76" s="5">
        <v>10</v>
      </c>
      <c r="L76" s="5"/>
      <c r="M76" s="5"/>
      <c r="N76" s="4">
        <f>N$31</f>
        <v>1.1556156968876861</v>
      </c>
      <c r="O76" s="73">
        <v>15</v>
      </c>
      <c r="P76" s="5"/>
      <c r="Q76" s="5"/>
      <c r="R76" s="4">
        <f>R$31</f>
        <v>1.3</v>
      </c>
      <c r="S76" s="5">
        <v>15</v>
      </c>
      <c r="T76" s="31">
        <f t="shared" si="30"/>
        <v>0.8822973408677548</v>
      </c>
      <c r="U76" s="32">
        <v>1421</v>
      </c>
      <c r="V76" s="24">
        <f t="shared" si="31"/>
        <v>775.09090909090912</v>
      </c>
      <c r="W76" s="24">
        <f t="shared" si="32"/>
        <v>683.9</v>
      </c>
      <c r="X76" s="24">
        <f t="shared" si="33"/>
        <v>-91.190909090909145</v>
      </c>
      <c r="Y76" s="24"/>
      <c r="Z76" s="24">
        <v>76.099999999999994</v>
      </c>
      <c r="AA76" s="24">
        <v>152.4</v>
      </c>
      <c r="AB76" s="24">
        <v>72.3</v>
      </c>
      <c r="AC76" s="24">
        <v>105.4</v>
      </c>
      <c r="AD76" s="24"/>
      <c r="AE76" s="24">
        <v>71.400000000000006</v>
      </c>
      <c r="AF76" s="24">
        <v>8.5</v>
      </c>
      <c r="AG76" s="24">
        <f t="shared" si="34"/>
        <v>197.8</v>
      </c>
      <c r="AH76" s="65"/>
      <c r="AI76" s="40"/>
      <c r="AJ76" s="40"/>
      <c r="AK76" s="65"/>
      <c r="AL76" s="65"/>
      <c r="AM76" s="24">
        <f t="shared" si="35"/>
        <v>197.8</v>
      </c>
      <c r="AN76" s="24"/>
      <c r="AO76" s="24">
        <f t="shared" si="36"/>
        <v>197.8</v>
      </c>
      <c r="AP76" s="24">
        <v>0</v>
      </c>
      <c r="AQ76" s="24">
        <f t="shared" si="37"/>
        <v>197.8</v>
      </c>
      <c r="AR76" s="81"/>
      <c r="AS76" s="38"/>
      <c r="AT76" s="1"/>
      <c r="AU76" s="1"/>
      <c r="AV76" s="1"/>
      <c r="AW76" s="1"/>
      <c r="AX76" s="1"/>
      <c r="AY76" s="1"/>
      <c r="AZ76" s="1"/>
      <c r="BA76" s="1"/>
      <c r="BB76" s="1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9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9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9"/>
      <c r="EA76" s="8"/>
      <c r="EB76" s="8"/>
      <c r="EC76" s="8"/>
      <c r="ED76" s="8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  <c r="EU76" s="8"/>
      <c r="EV76" s="8"/>
      <c r="EW76" s="8"/>
      <c r="EX76" s="8"/>
      <c r="EY76" s="8"/>
      <c r="EZ76" s="8"/>
      <c r="FA76" s="8"/>
      <c r="FB76" s="9"/>
      <c r="FC76" s="8"/>
      <c r="FD76" s="8"/>
      <c r="FE76" s="8"/>
      <c r="FF76" s="8"/>
      <c r="FG76" s="8"/>
      <c r="FH76" s="8"/>
      <c r="FI76" s="8"/>
      <c r="FJ76" s="8"/>
      <c r="FK76" s="8"/>
      <c r="FL76" s="8"/>
      <c r="FM76" s="8"/>
      <c r="FN76" s="8"/>
      <c r="FO76" s="8"/>
      <c r="FP76" s="8"/>
      <c r="FQ76" s="8"/>
      <c r="FR76" s="8"/>
      <c r="FS76" s="8"/>
      <c r="FT76" s="8"/>
      <c r="FU76" s="8"/>
      <c r="FV76" s="8"/>
      <c r="FW76" s="8"/>
      <c r="FX76" s="8"/>
      <c r="FY76" s="8"/>
      <c r="FZ76" s="8"/>
      <c r="GA76" s="8"/>
      <c r="GB76" s="8"/>
      <c r="GC76" s="8"/>
      <c r="GD76" s="9"/>
      <c r="GE76" s="8"/>
      <c r="GF76" s="8"/>
    </row>
    <row r="77" spans="1:188" s="2" customFormat="1" ht="17.100000000000001" customHeight="1">
      <c r="A77" s="17" t="s">
        <v>60</v>
      </c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77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24"/>
      <c r="AQ77" s="24"/>
      <c r="AR77" s="81"/>
      <c r="AS77" s="38"/>
      <c r="AT77" s="1"/>
      <c r="AU77" s="1"/>
      <c r="AV77" s="1"/>
      <c r="AW77" s="1"/>
      <c r="AX77" s="1"/>
      <c r="AY77" s="1"/>
      <c r="AZ77" s="1"/>
      <c r="BA77" s="1"/>
      <c r="BB77" s="1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9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9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9"/>
      <c r="EA77" s="8"/>
      <c r="EB77" s="8"/>
      <c r="EC77" s="8"/>
      <c r="ED77" s="8"/>
      <c r="EE77" s="8"/>
      <c r="EF77" s="8"/>
      <c r="EG77" s="8"/>
      <c r="EH77" s="8"/>
      <c r="EI77" s="8"/>
      <c r="EJ77" s="8"/>
      <c r="EK77" s="8"/>
      <c r="EL77" s="8"/>
      <c r="EM77" s="8"/>
      <c r="EN77" s="8"/>
      <c r="EO77" s="8"/>
      <c r="EP77" s="8"/>
      <c r="EQ77" s="8"/>
      <c r="ER77" s="8"/>
      <c r="ES77" s="8"/>
      <c r="ET77" s="8"/>
      <c r="EU77" s="8"/>
      <c r="EV77" s="8"/>
      <c r="EW77" s="8"/>
      <c r="EX77" s="8"/>
      <c r="EY77" s="8"/>
      <c r="EZ77" s="8"/>
      <c r="FA77" s="8"/>
      <c r="FB77" s="9"/>
      <c r="FC77" s="8"/>
      <c r="FD77" s="8"/>
      <c r="FE77" s="8"/>
      <c r="FF77" s="8"/>
      <c r="FG77" s="8"/>
      <c r="FH77" s="8"/>
      <c r="FI77" s="8"/>
      <c r="FJ77" s="8"/>
      <c r="FK77" s="8"/>
      <c r="FL77" s="8"/>
      <c r="FM77" s="8"/>
      <c r="FN77" s="8"/>
      <c r="FO77" s="8"/>
      <c r="FP77" s="8"/>
      <c r="FQ77" s="8"/>
      <c r="FR77" s="8"/>
      <c r="FS77" s="8"/>
      <c r="FT77" s="8"/>
      <c r="FU77" s="8"/>
      <c r="FV77" s="8"/>
      <c r="FW77" s="8"/>
      <c r="FX77" s="8"/>
      <c r="FY77" s="8"/>
      <c r="FZ77" s="8"/>
      <c r="GA77" s="8"/>
      <c r="GB77" s="8"/>
      <c r="GC77" s="8"/>
      <c r="GD77" s="9"/>
      <c r="GE77" s="8"/>
      <c r="GF77" s="8"/>
    </row>
    <row r="78" spans="1:188" s="2" customFormat="1" ht="17.100000000000001" customHeight="1">
      <c r="A78" s="13" t="s">
        <v>61</v>
      </c>
      <c r="B78" s="24">
        <v>2317.5</v>
      </c>
      <c r="C78" s="24">
        <v>1834.1</v>
      </c>
      <c r="D78" s="4">
        <f t="shared" si="29"/>
        <v>0.79141316073354906</v>
      </c>
      <c r="E78" s="10">
        <v>15</v>
      </c>
      <c r="F78" s="5">
        <v>1</v>
      </c>
      <c r="G78" s="5">
        <v>10</v>
      </c>
      <c r="H78" s="5"/>
      <c r="I78" s="5"/>
      <c r="J78" s="4">
        <f>J$32</f>
        <v>0.98852398523985241</v>
      </c>
      <c r="K78" s="5">
        <v>10</v>
      </c>
      <c r="L78" s="5"/>
      <c r="M78" s="5"/>
      <c r="N78" s="4">
        <f>N$32</f>
        <v>0.89851150202976993</v>
      </c>
      <c r="O78" s="73">
        <v>15</v>
      </c>
      <c r="P78" s="5"/>
      <c r="Q78" s="5"/>
      <c r="R78" s="4">
        <f>R$32</f>
        <v>1.3</v>
      </c>
      <c r="S78" s="5">
        <v>15</v>
      </c>
      <c r="T78" s="31">
        <f t="shared" si="30"/>
        <v>0.99590938144382024</v>
      </c>
      <c r="U78" s="32">
        <v>2289</v>
      </c>
      <c r="V78" s="24">
        <f t="shared" si="31"/>
        <v>1248.5454545454545</v>
      </c>
      <c r="W78" s="24">
        <f t="shared" si="32"/>
        <v>1243.4000000000001</v>
      </c>
      <c r="X78" s="24">
        <f t="shared" si="33"/>
        <v>-5.1454545454544132</v>
      </c>
      <c r="Y78" s="24"/>
      <c r="Z78" s="24">
        <v>206.3</v>
      </c>
      <c r="AA78" s="24">
        <v>224.3</v>
      </c>
      <c r="AB78" s="24">
        <v>240.3</v>
      </c>
      <c r="AC78" s="24">
        <v>129.5</v>
      </c>
      <c r="AD78" s="24"/>
      <c r="AE78" s="24">
        <v>157.9</v>
      </c>
      <c r="AF78" s="24"/>
      <c r="AG78" s="24">
        <f t="shared" si="34"/>
        <v>285.10000000000002</v>
      </c>
      <c r="AH78" s="65"/>
      <c r="AI78" s="40"/>
      <c r="AJ78" s="40"/>
      <c r="AK78" s="65"/>
      <c r="AL78" s="65"/>
      <c r="AM78" s="24">
        <f t="shared" si="35"/>
        <v>285.10000000000002</v>
      </c>
      <c r="AN78" s="24"/>
      <c r="AO78" s="24">
        <f t="shared" si="36"/>
        <v>285.10000000000002</v>
      </c>
      <c r="AP78" s="24">
        <v>174.5</v>
      </c>
      <c r="AQ78" s="24">
        <f t="shared" si="37"/>
        <v>110.6</v>
      </c>
      <c r="AR78" s="81"/>
      <c r="AS78" s="38"/>
      <c r="AT78" s="1"/>
      <c r="AU78" s="1"/>
      <c r="AV78" s="1"/>
      <c r="AW78" s="1"/>
      <c r="AX78" s="1"/>
      <c r="AY78" s="1"/>
      <c r="AZ78" s="1"/>
      <c r="BA78" s="1"/>
      <c r="BB78" s="1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9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9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9"/>
      <c r="EA78" s="8"/>
      <c r="EB78" s="8"/>
      <c r="EC78" s="8"/>
      <c r="ED78" s="8"/>
      <c r="EE78" s="8"/>
      <c r="EF78" s="8"/>
      <c r="EG78" s="8"/>
      <c r="EH78" s="8"/>
      <c r="EI78" s="8"/>
      <c r="EJ78" s="8"/>
      <c r="EK78" s="8"/>
      <c r="EL78" s="8"/>
      <c r="EM78" s="8"/>
      <c r="EN78" s="8"/>
      <c r="EO78" s="8"/>
      <c r="EP78" s="8"/>
      <c r="EQ78" s="8"/>
      <c r="ER78" s="8"/>
      <c r="ES78" s="8"/>
      <c r="ET78" s="8"/>
      <c r="EU78" s="8"/>
      <c r="EV78" s="8"/>
      <c r="EW78" s="8"/>
      <c r="EX78" s="8"/>
      <c r="EY78" s="8"/>
      <c r="EZ78" s="8"/>
      <c r="FA78" s="8"/>
      <c r="FB78" s="9"/>
      <c r="FC78" s="8"/>
      <c r="FD78" s="8"/>
      <c r="FE78" s="8"/>
      <c r="FF78" s="8"/>
      <c r="FG78" s="8"/>
      <c r="FH78" s="8"/>
      <c r="FI78" s="8"/>
      <c r="FJ78" s="8"/>
      <c r="FK78" s="8"/>
      <c r="FL78" s="8"/>
      <c r="FM78" s="8"/>
      <c r="FN78" s="8"/>
      <c r="FO78" s="8"/>
      <c r="FP78" s="8"/>
      <c r="FQ78" s="8"/>
      <c r="FR78" s="8"/>
      <c r="FS78" s="8"/>
      <c r="FT78" s="8"/>
      <c r="FU78" s="8"/>
      <c r="FV78" s="8"/>
      <c r="FW78" s="8"/>
      <c r="FX78" s="8"/>
      <c r="FY78" s="8"/>
      <c r="FZ78" s="8"/>
      <c r="GA78" s="8"/>
      <c r="GB78" s="8"/>
      <c r="GC78" s="8"/>
      <c r="GD78" s="9"/>
      <c r="GE78" s="8"/>
      <c r="GF78" s="8"/>
    </row>
    <row r="79" spans="1:188" s="2" customFormat="1" ht="17.100000000000001" customHeight="1">
      <c r="A79" s="13" t="s">
        <v>62</v>
      </c>
      <c r="B79" s="24">
        <v>6885.8</v>
      </c>
      <c r="C79" s="24">
        <v>5336.7</v>
      </c>
      <c r="D79" s="4">
        <f t="shared" si="29"/>
        <v>0.77502977141363383</v>
      </c>
      <c r="E79" s="10">
        <v>15</v>
      </c>
      <c r="F79" s="5">
        <v>1</v>
      </c>
      <c r="G79" s="5">
        <v>10</v>
      </c>
      <c r="H79" s="5"/>
      <c r="I79" s="5"/>
      <c r="J79" s="4">
        <f t="shared" ref="J79:J82" si="44">J$32</f>
        <v>0.98852398523985241</v>
      </c>
      <c r="K79" s="5">
        <v>10</v>
      </c>
      <c r="L79" s="5"/>
      <c r="M79" s="5"/>
      <c r="N79" s="4">
        <f t="shared" ref="N79:N82" si="45">N$32</f>
        <v>0.89851150202976993</v>
      </c>
      <c r="O79" s="73">
        <v>15</v>
      </c>
      <c r="P79" s="5"/>
      <c r="Q79" s="5"/>
      <c r="R79" s="4">
        <f t="shared" ref="R79:R82" si="46">R$32</f>
        <v>1.3</v>
      </c>
      <c r="S79" s="5">
        <v>15</v>
      </c>
      <c r="T79" s="31">
        <f t="shared" si="30"/>
        <v>0.9921285992930704</v>
      </c>
      <c r="U79" s="32">
        <v>1814</v>
      </c>
      <c r="V79" s="24">
        <f t="shared" si="31"/>
        <v>989.4545454545455</v>
      </c>
      <c r="W79" s="24">
        <f t="shared" si="32"/>
        <v>981.7</v>
      </c>
      <c r="X79" s="24">
        <f t="shared" si="33"/>
        <v>-7.7545454545454504</v>
      </c>
      <c r="Y79" s="24"/>
      <c r="Z79" s="24">
        <v>184.9</v>
      </c>
      <c r="AA79" s="24">
        <v>132.6</v>
      </c>
      <c r="AB79" s="24">
        <v>181.8</v>
      </c>
      <c r="AC79" s="24">
        <v>186.4</v>
      </c>
      <c r="AD79" s="24"/>
      <c r="AE79" s="24">
        <v>138.30000000000001</v>
      </c>
      <c r="AF79" s="24"/>
      <c r="AG79" s="24">
        <f t="shared" si="34"/>
        <v>157.69999999999999</v>
      </c>
      <c r="AH79" s="65"/>
      <c r="AI79" s="40"/>
      <c r="AJ79" s="40"/>
      <c r="AK79" s="65"/>
      <c r="AL79" s="65"/>
      <c r="AM79" s="24">
        <f t="shared" si="35"/>
        <v>157.69999999999999</v>
      </c>
      <c r="AN79" s="24"/>
      <c r="AO79" s="24">
        <f t="shared" si="36"/>
        <v>157.69999999999999</v>
      </c>
      <c r="AP79" s="24">
        <v>66.8</v>
      </c>
      <c r="AQ79" s="24">
        <f t="shared" si="37"/>
        <v>90.9</v>
      </c>
      <c r="AR79" s="81"/>
      <c r="AS79" s="38"/>
      <c r="AT79" s="1"/>
      <c r="AU79" s="1"/>
      <c r="AV79" s="1"/>
      <c r="AW79" s="1"/>
      <c r="AX79" s="1"/>
      <c r="AY79" s="1"/>
      <c r="AZ79" s="1"/>
      <c r="BA79" s="1"/>
      <c r="BB79" s="1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9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9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9"/>
      <c r="EA79" s="8"/>
      <c r="EB79" s="8"/>
      <c r="EC79" s="8"/>
      <c r="ED79" s="8"/>
      <c r="EE79" s="8"/>
      <c r="EF79" s="8"/>
      <c r="EG79" s="8"/>
      <c r="EH79" s="8"/>
      <c r="EI79" s="8"/>
      <c r="EJ79" s="8"/>
      <c r="EK79" s="8"/>
      <c r="EL79" s="8"/>
      <c r="EM79" s="8"/>
      <c r="EN79" s="8"/>
      <c r="EO79" s="8"/>
      <c r="EP79" s="8"/>
      <c r="EQ79" s="8"/>
      <c r="ER79" s="8"/>
      <c r="ES79" s="8"/>
      <c r="ET79" s="8"/>
      <c r="EU79" s="8"/>
      <c r="EV79" s="8"/>
      <c r="EW79" s="8"/>
      <c r="EX79" s="8"/>
      <c r="EY79" s="8"/>
      <c r="EZ79" s="8"/>
      <c r="FA79" s="8"/>
      <c r="FB79" s="9"/>
      <c r="FC79" s="8"/>
      <c r="FD79" s="8"/>
      <c r="FE79" s="8"/>
      <c r="FF79" s="8"/>
      <c r="FG79" s="8"/>
      <c r="FH79" s="8"/>
      <c r="FI79" s="8"/>
      <c r="FJ79" s="8"/>
      <c r="FK79" s="8"/>
      <c r="FL79" s="8"/>
      <c r="FM79" s="8"/>
      <c r="FN79" s="8"/>
      <c r="FO79" s="8"/>
      <c r="FP79" s="8"/>
      <c r="FQ79" s="8"/>
      <c r="FR79" s="8"/>
      <c r="FS79" s="8"/>
      <c r="FT79" s="8"/>
      <c r="FU79" s="8"/>
      <c r="FV79" s="8"/>
      <c r="FW79" s="8"/>
      <c r="FX79" s="8"/>
      <c r="FY79" s="8"/>
      <c r="FZ79" s="8"/>
      <c r="GA79" s="8"/>
      <c r="GB79" s="8"/>
      <c r="GC79" s="8"/>
      <c r="GD79" s="9"/>
      <c r="GE79" s="8"/>
      <c r="GF79" s="8"/>
    </row>
    <row r="80" spans="1:188" s="2" customFormat="1" ht="17.100000000000001" customHeight="1">
      <c r="A80" s="13" t="s">
        <v>63</v>
      </c>
      <c r="B80" s="24">
        <v>1705.1</v>
      </c>
      <c r="C80" s="24">
        <v>869.9</v>
      </c>
      <c r="D80" s="4">
        <f t="shared" si="29"/>
        <v>0.51017535628408894</v>
      </c>
      <c r="E80" s="10">
        <v>15</v>
      </c>
      <c r="F80" s="5">
        <v>1</v>
      </c>
      <c r="G80" s="5">
        <v>10</v>
      </c>
      <c r="H80" s="5"/>
      <c r="I80" s="5"/>
      <c r="J80" s="4">
        <f t="shared" si="44"/>
        <v>0.98852398523985241</v>
      </c>
      <c r="K80" s="5">
        <v>10</v>
      </c>
      <c r="L80" s="5"/>
      <c r="M80" s="5"/>
      <c r="N80" s="4">
        <f t="shared" si="45"/>
        <v>0.89851150202976993</v>
      </c>
      <c r="O80" s="73">
        <v>15</v>
      </c>
      <c r="P80" s="5"/>
      <c r="Q80" s="5"/>
      <c r="R80" s="4">
        <f t="shared" si="46"/>
        <v>1.3</v>
      </c>
      <c r="S80" s="5">
        <v>15</v>
      </c>
      <c r="T80" s="31">
        <f t="shared" si="30"/>
        <v>0.93100834964779089</v>
      </c>
      <c r="U80" s="32">
        <v>2179</v>
      </c>
      <c r="V80" s="24">
        <f t="shared" si="31"/>
        <v>1188.5454545454545</v>
      </c>
      <c r="W80" s="24">
        <f t="shared" si="32"/>
        <v>1106.5</v>
      </c>
      <c r="X80" s="24">
        <f t="shared" si="33"/>
        <v>-82.045454545454504</v>
      </c>
      <c r="Y80" s="24"/>
      <c r="Z80" s="24">
        <v>120.2</v>
      </c>
      <c r="AA80" s="24">
        <v>99.6</v>
      </c>
      <c r="AB80" s="24">
        <v>339.1</v>
      </c>
      <c r="AC80" s="24">
        <v>118.5</v>
      </c>
      <c r="AD80" s="24"/>
      <c r="AE80" s="24">
        <v>233.7</v>
      </c>
      <c r="AF80" s="24"/>
      <c r="AG80" s="24">
        <f t="shared" si="34"/>
        <v>195.4</v>
      </c>
      <c r="AH80" s="65"/>
      <c r="AI80" s="40"/>
      <c r="AJ80" s="40"/>
      <c r="AK80" s="65"/>
      <c r="AL80" s="65"/>
      <c r="AM80" s="24">
        <f t="shared" si="35"/>
        <v>195.4</v>
      </c>
      <c r="AN80" s="24"/>
      <c r="AO80" s="24">
        <f t="shared" si="36"/>
        <v>195.4</v>
      </c>
      <c r="AP80" s="24">
        <v>24</v>
      </c>
      <c r="AQ80" s="24">
        <f t="shared" si="37"/>
        <v>171.4</v>
      </c>
      <c r="AR80" s="81"/>
      <c r="AS80" s="38"/>
      <c r="AT80" s="1"/>
      <c r="AU80" s="1"/>
      <c r="AV80" s="1"/>
      <c r="AW80" s="1"/>
      <c r="AX80" s="1"/>
      <c r="AY80" s="1"/>
      <c r="AZ80" s="1"/>
      <c r="BA80" s="1"/>
      <c r="BB80" s="1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9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9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9"/>
      <c r="EA80" s="8"/>
      <c r="EB80" s="8"/>
      <c r="EC80" s="8"/>
      <c r="ED80" s="8"/>
      <c r="EE80" s="8"/>
      <c r="EF80" s="8"/>
      <c r="EG80" s="8"/>
      <c r="EH80" s="8"/>
      <c r="EI80" s="8"/>
      <c r="EJ80" s="8"/>
      <c r="EK80" s="8"/>
      <c r="EL80" s="8"/>
      <c r="EM80" s="8"/>
      <c r="EN80" s="8"/>
      <c r="EO80" s="8"/>
      <c r="EP80" s="8"/>
      <c r="EQ80" s="8"/>
      <c r="ER80" s="8"/>
      <c r="ES80" s="8"/>
      <c r="ET80" s="8"/>
      <c r="EU80" s="8"/>
      <c r="EV80" s="8"/>
      <c r="EW80" s="8"/>
      <c r="EX80" s="8"/>
      <c r="EY80" s="8"/>
      <c r="EZ80" s="8"/>
      <c r="FA80" s="8"/>
      <c r="FB80" s="9"/>
      <c r="FC80" s="8"/>
      <c r="FD80" s="8"/>
      <c r="FE80" s="8"/>
      <c r="FF80" s="8"/>
      <c r="FG80" s="8"/>
      <c r="FH80" s="8"/>
      <c r="FI80" s="8"/>
      <c r="FJ80" s="8"/>
      <c r="FK80" s="8"/>
      <c r="FL80" s="8"/>
      <c r="FM80" s="8"/>
      <c r="FN80" s="8"/>
      <c r="FO80" s="8"/>
      <c r="FP80" s="8"/>
      <c r="FQ80" s="8"/>
      <c r="FR80" s="8"/>
      <c r="FS80" s="8"/>
      <c r="FT80" s="8"/>
      <c r="FU80" s="8"/>
      <c r="FV80" s="8"/>
      <c r="FW80" s="8"/>
      <c r="FX80" s="8"/>
      <c r="FY80" s="8"/>
      <c r="FZ80" s="8"/>
      <c r="GA80" s="8"/>
      <c r="GB80" s="8"/>
      <c r="GC80" s="8"/>
      <c r="GD80" s="9"/>
      <c r="GE80" s="8"/>
      <c r="GF80" s="8"/>
    </row>
    <row r="81" spans="1:188" s="2" customFormat="1" ht="17.100000000000001" customHeight="1">
      <c r="A81" s="13" t="s">
        <v>64</v>
      </c>
      <c r="B81" s="24">
        <v>3628.3</v>
      </c>
      <c r="C81" s="24">
        <v>3594.1</v>
      </c>
      <c r="D81" s="4">
        <f t="shared" si="29"/>
        <v>0.99057409806245345</v>
      </c>
      <c r="E81" s="10">
        <v>15</v>
      </c>
      <c r="F81" s="5">
        <v>1</v>
      </c>
      <c r="G81" s="5">
        <v>10</v>
      </c>
      <c r="H81" s="5"/>
      <c r="I81" s="5"/>
      <c r="J81" s="4">
        <f t="shared" si="44"/>
        <v>0.98852398523985241</v>
      </c>
      <c r="K81" s="5">
        <v>10</v>
      </c>
      <c r="L81" s="5"/>
      <c r="M81" s="5"/>
      <c r="N81" s="4">
        <f t="shared" si="45"/>
        <v>0.89851150202976993</v>
      </c>
      <c r="O81" s="73">
        <v>15</v>
      </c>
      <c r="P81" s="5"/>
      <c r="Q81" s="5"/>
      <c r="R81" s="4">
        <f t="shared" si="46"/>
        <v>1.3</v>
      </c>
      <c r="S81" s="5">
        <v>15</v>
      </c>
      <c r="T81" s="31">
        <f t="shared" si="30"/>
        <v>1.0418695977504902</v>
      </c>
      <c r="U81" s="32">
        <v>972</v>
      </c>
      <c r="V81" s="24">
        <f t="shared" si="31"/>
        <v>530.18181818181813</v>
      </c>
      <c r="W81" s="24">
        <f t="shared" si="32"/>
        <v>552.4</v>
      </c>
      <c r="X81" s="24">
        <f t="shared" si="33"/>
        <v>22.218181818181847</v>
      </c>
      <c r="Y81" s="24"/>
      <c r="Z81" s="24">
        <v>97.8</v>
      </c>
      <c r="AA81" s="24">
        <v>99.3</v>
      </c>
      <c r="AB81" s="24">
        <v>108</v>
      </c>
      <c r="AC81" s="24">
        <v>27.3</v>
      </c>
      <c r="AD81" s="24"/>
      <c r="AE81" s="24">
        <v>82.1</v>
      </c>
      <c r="AF81" s="24"/>
      <c r="AG81" s="24">
        <f t="shared" si="34"/>
        <v>137.9</v>
      </c>
      <c r="AH81" s="40"/>
      <c r="AI81" s="40"/>
      <c r="AJ81" s="40"/>
      <c r="AK81" s="65"/>
      <c r="AL81" s="65"/>
      <c r="AM81" s="24">
        <f t="shared" si="35"/>
        <v>137.9</v>
      </c>
      <c r="AN81" s="24"/>
      <c r="AO81" s="24">
        <f t="shared" si="36"/>
        <v>137.9</v>
      </c>
      <c r="AP81" s="24">
        <v>111.8</v>
      </c>
      <c r="AQ81" s="24">
        <f t="shared" si="37"/>
        <v>26.1</v>
      </c>
      <c r="AR81" s="81"/>
      <c r="AS81" s="38"/>
      <c r="AT81" s="1"/>
      <c r="AU81" s="1"/>
      <c r="AV81" s="1"/>
      <c r="AW81" s="1"/>
      <c r="AX81" s="1"/>
      <c r="AY81" s="1"/>
      <c r="AZ81" s="1"/>
      <c r="BA81" s="1"/>
      <c r="BB81" s="1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9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9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9"/>
      <c r="EA81" s="8"/>
      <c r="EB81" s="8"/>
      <c r="EC81" s="8"/>
      <c r="ED81" s="8"/>
      <c r="EE81" s="8"/>
      <c r="EF81" s="8"/>
      <c r="EG81" s="8"/>
      <c r="EH81" s="8"/>
      <c r="EI81" s="8"/>
      <c r="EJ81" s="8"/>
      <c r="EK81" s="8"/>
      <c r="EL81" s="8"/>
      <c r="EM81" s="8"/>
      <c r="EN81" s="8"/>
      <c r="EO81" s="8"/>
      <c r="EP81" s="8"/>
      <c r="EQ81" s="8"/>
      <c r="ER81" s="8"/>
      <c r="ES81" s="8"/>
      <c r="ET81" s="8"/>
      <c r="EU81" s="8"/>
      <c r="EV81" s="8"/>
      <c r="EW81" s="8"/>
      <c r="EX81" s="8"/>
      <c r="EY81" s="8"/>
      <c r="EZ81" s="8"/>
      <c r="FA81" s="8"/>
      <c r="FB81" s="9"/>
      <c r="FC81" s="8"/>
      <c r="FD81" s="8"/>
      <c r="FE81" s="8"/>
      <c r="FF81" s="8"/>
      <c r="FG81" s="8"/>
      <c r="FH81" s="8"/>
      <c r="FI81" s="8"/>
      <c r="FJ81" s="8"/>
      <c r="FK81" s="8"/>
      <c r="FL81" s="8"/>
      <c r="FM81" s="8"/>
      <c r="FN81" s="8"/>
      <c r="FO81" s="8"/>
      <c r="FP81" s="8"/>
      <c r="FQ81" s="8"/>
      <c r="FR81" s="8"/>
      <c r="FS81" s="8"/>
      <c r="FT81" s="8"/>
      <c r="FU81" s="8"/>
      <c r="FV81" s="8"/>
      <c r="FW81" s="8"/>
      <c r="FX81" s="8"/>
      <c r="FY81" s="8"/>
      <c r="FZ81" s="8"/>
      <c r="GA81" s="8"/>
      <c r="GB81" s="8"/>
      <c r="GC81" s="8"/>
      <c r="GD81" s="9"/>
      <c r="GE81" s="8"/>
      <c r="GF81" s="8"/>
    </row>
    <row r="82" spans="1:188" s="2" customFormat="1" ht="17.100000000000001" customHeight="1">
      <c r="A82" s="13" t="s">
        <v>65</v>
      </c>
      <c r="B82" s="24">
        <v>637.79999999999995</v>
      </c>
      <c r="C82" s="24">
        <v>977.6</v>
      </c>
      <c r="D82" s="4">
        <f t="shared" si="29"/>
        <v>1.2332768893069928</v>
      </c>
      <c r="E82" s="10">
        <v>15</v>
      </c>
      <c r="F82" s="5">
        <v>1</v>
      </c>
      <c r="G82" s="5">
        <v>10</v>
      </c>
      <c r="H82" s="5"/>
      <c r="I82" s="5"/>
      <c r="J82" s="4">
        <f t="shared" si="44"/>
        <v>0.98852398523985241</v>
      </c>
      <c r="K82" s="5">
        <v>10</v>
      </c>
      <c r="L82" s="5"/>
      <c r="M82" s="5"/>
      <c r="N82" s="4">
        <f t="shared" si="45"/>
        <v>0.89851150202976993</v>
      </c>
      <c r="O82" s="73">
        <v>15</v>
      </c>
      <c r="P82" s="5"/>
      <c r="Q82" s="5"/>
      <c r="R82" s="4">
        <f t="shared" si="46"/>
        <v>1.3</v>
      </c>
      <c r="S82" s="5">
        <v>15</v>
      </c>
      <c r="T82" s="31">
        <f t="shared" si="30"/>
        <v>1.0978779341915377</v>
      </c>
      <c r="U82" s="32">
        <v>2602</v>
      </c>
      <c r="V82" s="24">
        <f t="shared" si="31"/>
        <v>1419.2727272727273</v>
      </c>
      <c r="W82" s="24">
        <f t="shared" si="32"/>
        <v>1558.2</v>
      </c>
      <c r="X82" s="24">
        <f t="shared" si="33"/>
        <v>138.92727272727279</v>
      </c>
      <c r="Y82" s="24"/>
      <c r="Z82" s="24">
        <v>233.6</v>
      </c>
      <c r="AA82" s="24">
        <v>164.5</v>
      </c>
      <c r="AB82" s="24">
        <v>309.7</v>
      </c>
      <c r="AC82" s="24">
        <v>282.8</v>
      </c>
      <c r="AD82" s="24"/>
      <c r="AE82" s="24">
        <v>269.10000000000002</v>
      </c>
      <c r="AF82" s="24"/>
      <c r="AG82" s="24">
        <f t="shared" si="34"/>
        <v>298.5</v>
      </c>
      <c r="AH82" s="65"/>
      <c r="AI82" s="40"/>
      <c r="AJ82" s="40"/>
      <c r="AK82" s="65"/>
      <c r="AL82" s="65"/>
      <c r="AM82" s="24">
        <f t="shared" si="35"/>
        <v>298.5</v>
      </c>
      <c r="AN82" s="24"/>
      <c r="AO82" s="24">
        <f t="shared" si="36"/>
        <v>298.5</v>
      </c>
      <c r="AP82" s="24">
        <v>296.8</v>
      </c>
      <c r="AQ82" s="24">
        <f t="shared" si="37"/>
        <v>1.7</v>
      </c>
      <c r="AR82" s="81"/>
      <c r="AS82" s="38"/>
      <c r="AT82" s="1"/>
      <c r="AU82" s="1"/>
      <c r="AV82" s="1"/>
      <c r="AW82" s="1"/>
      <c r="AX82" s="1"/>
      <c r="AY82" s="1"/>
      <c r="AZ82" s="1"/>
      <c r="BA82" s="1"/>
      <c r="BB82" s="1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9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9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9"/>
      <c r="EA82" s="8"/>
      <c r="EB82" s="8"/>
      <c r="EC82" s="8"/>
      <c r="ED82" s="8"/>
      <c r="EE82" s="8"/>
      <c r="EF82" s="8"/>
      <c r="EG82" s="8"/>
      <c r="EH82" s="8"/>
      <c r="EI82" s="8"/>
      <c r="EJ82" s="8"/>
      <c r="EK82" s="8"/>
      <c r="EL82" s="8"/>
      <c r="EM82" s="8"/>
      <c r="EN82" s="8"/>
      <c r="EO82" s="8"/>
      <c r="EP82" s="8"/>
      <c r="EQ82" s="8"/>
      <c r="ER82" s="8"/>
      <c r="ES82" s="8"/>
      <c r="ET82" s="8"/>
      <c r="EU82" s="8"/>
      <c r="EV82" s="8"/>
      <c r="EW82" s="8"/>
      <c r="EX82" s="8"/>
      <c r="EY82" s="8"/>
      <c r="EZ82" s="8"/>
      <c r="FA82" s="8"/>
      <c r="FB82" s="9"/>
      <c r="FC82" s="8"/>
      <c r="FD82" s="8"/>
      <c r="FE82" s="8"/>
      <c r="FF82" s="8"/>
      <c r="FG82" s="8"/>
      <c r="FH82" s="8"/>
      <c r="FI82" s="8"/>
      <c r="FJ82" s="8"/>
      <c r="FK82" s="8"/>
      <c r="FL82" s="8"/>
      <c r="FM82" s="8"/>
      <c r="FN82" s="8"/>
      <c r="FO82" s="8"/>
      <c r="FP82" s="8"/>
      <c r="FQ82" s="8"/>
      <c r="FR82" s="8"/>
      <c r="FS82" s="8"/>
      <c r="FT82" s="8"/>
      <c r="FU82" s="8"/>
      <c r="FV82" s="8"/>
      <c r="FW82" s="8"/>
      <c r="FX82" s="8"/>
      <c r="FY82" s="8"/>
      <c r="FZ82" s="8"/>
      <c r="GA82" s="8"/>
      <c r="GB82" s="8"/>
      <c r="GC82" s="8"/>
      <c r="GD82" s="9"/>
      <c r="GE82" s="8"/>
      <c r="GF82" s="8"/>
    </row>
    <row r="83" spans="1:188" s="2" customFormat="1" ht="17.100000000000001" customHeight="1">
      <c r="A83" s="17" t="s">
        <v>66</v>
      </c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77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24"/>
      <c r="AQ83" s="24"/>
      <c r="AR83" s="81"/>
      <c r="AS83" s="38"/>
      <c r="AT83" s="1"/>
      <c r="AU83" s="1"/>
      <c r="AV83" s="1"/>
      <c r="AW83" s="1"/>
      <c r="AX83" s="1"/>
      <c r="AY83" s="1"/>
      <c r="AZ83" s="1"/>
      <c r="BA83" s="1"/>
      <c r="BB83" s="1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9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9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9"/>
      <c r="EA83" s="8"/>
      <c r="EB83" s="8"/>
      <c r="EC83" s="8"/>
      <c r="ED83" s="8"/>
      <c r="EE83" s="8"/>
      <c r="EF83" s="8"/>
      <c r="EG83" s="8"/>
      <c r="EH83" s="8"/>
      <c r="EI83" s="8"/>
      <c r="EJ83" s="8"/>
      <c r="EK83" s="8"/>
      <c r="EL83" s="8"/>
      <c r="EM83" s="8"/>
      <c r="EN83" s="8"/>
      <c r="EO83" s="8"/>
      <c r="EP83" s="8"/>
      <c r="EQ83" s="8"/>
      <c r="ER83" s="8"/>
      <c r="ES83" s="8"/>
      <c r="ET83" s="8"/>
      <c r="EU83" s="8"/>
      <c r="EV83" s="8"/>
      <c r="EW83" s="8"/>
      <c r="EX83" s="8"/>
      <c r="EY83" s="8"/>
      <c r="EZ83" s="8"/>
      <c r="FA83" s="8"/>
      <c r="FB83" s="9"/>
      <c r="FC83" s="8"/>
      <c r="FD83" s="8"/>
      <c r="FE83" s="8"/>
      <c r="FF83" s="8"/>
      <c r="FG83" s="8"/>
      <c r="FH83" s="8"/>
      <c r="FI83" s="8"/>
      <c r="FJ83" s="8"/>
      <c r="FK83" s="8"/>
      <c r="FL83" s="8"/>
      <c r="FM83" s="8"/>
      <c r="FN83" s="8"/>
      <c r="FO83" s="8"/>
      <c r="FP83" s="8"/>
      <c r="FQ83" s="8"/>
      <c r="FR83" s="8"/>
      <c r="FS83" s="8"/>
      <c r="FT83" s="8"/>
      <c r="FU83" s="8"/>
      <c r="FV83" s="8"/>
      <c r="FW83" s="8"/>
      <c r="FX83" s="8"/>
      <c r="FY83" s="8"/>
      <c r="FZ83" s="8"/>
      <c r="GA83" s="8"/>
      <c r="GB83" s="8"/>
      <c r="GC83" s="8"/>
      <c r="GD83" s="9"/>
      <c r="GE83" s="8"/>
      <c r="GF83" s="8"/>
    </row>
    <row r="84" spans="1:188" s="2" customFormat="1" ht="17.100000000000001" customHeight="1">
      <c r="A84" s="13" t="s">
        <v>67</v>
      </c>
      <c r="B84" s="24">
        <v>1635.7</v>
      </c>
      <c r="C84" s="24">
        <v>3005</v>
      </c>
      <c r="D84" s="4">
        <f t="shared" si="29"/>
        <v>1.2637133948768111</v>
      </c>
      <c r="E84" s="10">
        <v>15</v>
      </c>
      <c r="F84" s="5">
        <v>1</v>
      </c>
      <c r="G84" s="5">
        <v>10</v>
      </c>
      <c r="H84" s="5"/>
      <c r="I84" s="5"/>
      <c r="J84" s="4">
        <f>J$33</f>
        <v>0.93018569735282508</v>
      </c>
      <c r="K84" s="5">
        <v>10</v>
      </c>
      <c r="L84" s="5"/>
      <c r="M84" s="5"/>
      <c r="N84" s="4">
        <f>N$33</f>
        <v>0.95721925133689845</v>
      </c>
      <c r="O84" s="73">
        <v>15</v>
      </c>
      <c r="P84" s="5"/>
      <c r="Q84" s="5"/>
      <c r="R84" s="4">
        <f>R$33</f>
        <v>1.2006896551724138</v>
      </c>
      <c r="S84" s="5">
        <v>15</v>
      </c>
      <c r="T84" s="31">
        <f t="shared" si="30"/>
        <v>1.0865567922203092</v>
      </c>
      <c r="U84" s="32">
        <v>602</v>
      </c>
      <c r="V84" s="24">
        <f t="shared" si="31"/>
        <v>328.36363636363637</v>
      </c>
      <c r="W84" s="24">
        <f t="shared" si="32"/>
        <v>356.8</v>
      </c>
      <c r="X84" s="24">
        <f t="shared" si="33"/>
        <v>28.436363636363637</v>
      </c>
      <c r="Y84" s="24"/>
      <c r="Z84" s="24">
        <v>34.799999999999997</v>
      </c>
      <c r="AA84" s="24">
        <v>43.5</v>
      </c>
      <c r="AB84" s="24">
        <v>94.8</v>
      </c>
      <c r="AC84" s="24">
        <v>54.6</v>
      </c>
      <c r="AD84" s="24"/>
      <c r="AE84" s="24">
        <v>40.9</v>
      </c>
      <c r="AF84" s="24"/>
      <c r="AG84" s="24">
        <f t="shared" si="34"/>
        <v>88.2</v>
      </c>
      <c r="AH84" s="65"/>
      <c r="AI84" s="40"/>
      <c r="AJ84" s="40"/>
      <c r="AK84" s="65"/>
      <c r="AL84" s="65"/>
      <c r="AM84" s="24">
        <f t="shared" si="35"/>
        <v>88.2</v>
      </c>
      <c r="AN84" s="24"/>
      <c r="AO84" s="24">
        <f t="shared" si="36"/>
        <v>88.2</v>
      </c>
      <c r="AP84" s="24">
        <v>90.3</v>
      </c>
      <c r="AQ84" s="24">
        <f t="shared" si="37"/>
        <v>-2.1</v>
      </c>
      <c r="AR84" s="81"/>
      <c r="AS84" s="38"/>
      <c r="AT84" s="1"/>
      <c r="AU84" s="1"/>
      <c r="AV84" s="1"/>
      <c r="AW84" s="1"/>
      <c r="AX84" s="1"/>
      <c r="AY84" s="1"/>
      <c r="AZ84" s="1"/>
      <c r="BA84" s="1"/>
      <c r="BB84" s="1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9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9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9"/>
      <c r="EA84" s="8"/>
      <c r="EB84" s="8"/>
      <c r="EC84" s="8"/>
      <c r="ED84" s="8"/>
      <c r="EE84" s="8"/>
      <c r="EF84" s="8"/>
      <c r="EG84" s="8"/>
      <c r="EH84" s="8"/>
      <c r="EI84" s="8"/>
      <c r="EJ84" s="8"/>
      <c r="EK84" s="8"/>
      <c r="EL84" s="8"/>
      <c r="EM84" s="8"/>
      <c r="EN84" s="8"/>
      <c r="EO84" s="8"/>
      <c r="EP84" s="8"/>
      <c r="EQ84" s="8"/>
      <c r="ER84" s="8"/>
      <c r="ES84" s="8"/>
      <c r="ET84" s="8"/>
      <c r="EU84" s="8"/>
      <c r="EV84" s="8"/>
      <c r="EW84" s="8"/>
      <c r="EX84" s="8"/>
      <c r="EY84" s="8"/>
      <c r="EZ84" s="8"/>
      <c r="FA84" s="8"/>
      <c r="FB84" s="9"/>
      <c r="FC84" s="8"/>
      <c r="FD84" s="8"/>
      <c r="FE84" s="8"/>
      <c r="FF84" s="8"/>
      <c r="FG84" s="8"/>
      <c r="FH84" s="8"/>
      <c r="FI84" s="8"/>
      <c r="FJ84" s="8"/>
      <c r="FK84" s="8"/>
      <c r="FL84" s="8"/>
      <c r="FM84" s="8"/>
      <c r="FN84" s="8"/>
      <c r="FO84" s="8"/>
      <c r="FP84" s="8"/>
      <c r="FQ84" s="8"/>
      <c r="FR84" s="8"/>
      <c r="FS84" s="8"/>
      <c r="FT84" s="8"/>
      <c r="FU84" s="8"/>
      <c r="FV84" s="8"/>
      <c r="FW84" s="8"/>
      <c r="FX84" s="8"/>
      <c r="FY84" s="8"/>
      <c r="FZ84" s="8"/>
      <c r="GA84" s="8"/>
      <c r="GB84" s="8"/>
      <c r="GC84" s="8"/>
      <c r="GD84" s="9"/>
      <c r="GE84" s="8"/>
      <c r="GF84" s="8"/>
    </row>
    <row r="85" spans="1:188" s="2" customFormat="1" ht="17.100000000000001" customHeight="1">
      <c r="A85" s="13" t="s">
        <v>68</v>
      </c>
      <c r="B85" s="24">
        <v>9521.5</v>
      </c>
      <c r="C85" s="24">
        <v>8709.7999999999993</v>
      </c>
      <c r="D85" s="4">
        <f t="shared" si="29"/>
        <v>0.91475082707556576</v>
      </c>
      <c r="E85" s="10">
        <v>15</v>
      </c>
      <c r="F85" s="5">
        <v>1</v>
      </c>
      <c r="G85" s="5">
        <v>10</v>
      </c>
      <c r="H85" s="5"/>
      <c r="I85" s="5"/>
      <c r="J85" s="4">
        <f t="shared" ref="J85:J91" si="47">J$33</f>
        <v>0.93018569735282508</v>
      </c>
      <c r="K85" s="5">
        <v>10</v>
      </c>
      <c r="L85" s="5"/>
      <c r="M85" s="5"/>
      <c r="N85" s="4">
        <f t="shared" ref="N85:N91" si="48">N$33</f>
        <v>0.95721925133689845</v>
      </c>
      <c r="O85" s="73">
        <v>15</v>
      </c>
      <c r="P85" s="5"/>
      <c r="Q85" s="5"/>
      <c r="R85" s="4">
        <f t="shared" ref="R85:R91" si="49">R$33</f>
        <v>1.2006896551724138</v>
      </c>
      <c r="S85" s="5">
        <v>15</v>
      </c>
      <c r="T85" s="31">
        <f t="shared" si="30"/>
        <v>1.0060269688815604</v>
      </c>
      <c r="U85" s="32">
        <v>570</v>
      </c>
      <c r="V85" s="24">
        <f t="shared" si="31"/>
        <v>310.90909090909093</v>
      </c>
      <c r="W85" s="24">
        <f t="shared" si="32"/>
        <v>312.8</v>
      </c>
      <c r="X85" s="24">
        <f t="shared" si="33"/>
        <v>1.8909090909090764</v>
      </c>
      <c r="Y85" s="24"/>
      <c r="Z85" s="24">
        <v>44.3</v>
      </c>
      <c r="AA85" s="24">
        <v>37.200000000000003</v>
      </c>
      <c r="AB85" s="24">
        <v>64.5</v>
      </c>
      <c r="AC85" s="24">
        <v>55</v>
      </c>
      <c r="AD85" s="24"/>
      <c r="AE85" s="24">
        <v>40.9</v>
      </c>
      <c r="AF85" s="24"/>
      <c r="AG85" s="24">
        <f t="shared" si="34"/>
        <v>70.900000000000006</v>
      </c>
      <c r="AH85" s="65"/>
      <c r="AI85" s="40"/>
      <c r="AJ85" s="40"/>
      <c r="AK85" s="65"/>
      <c r="AL85" s="65"/>
      <c r="AM85" s="24">
        <f t="shared" si="35"/>
        <v>70.900000000000006</v>
      </c>
      <c r="AN85" s="24"/>
      <c r="AO85" s="24">
        <f t="shared" si="36"/>
        <v>70.900000000000006</v>
      </c>
      <c r="AP85" s="24">
        <v>51.4</v>
      </c>
      <c r="AQ85" s="24">
        <f t="shared" si="37"/>
        <v>19.5</v>
      </c>
      <c r="AR85" s="81"/>
      <c r="AS85" s="38"/>
      <c r="AT85" s="1"/>
      <c r="AU85" s="1"/>
      <c r="AV85" s="1"/>
      <c r="AW85" s="1"/>
      <c r="AX85" s="1"/>
      <c r="AY85" s="1"/>
      <c r="AZ85" s="1"/>
      <c r="BA85" s="1"/>
      <c r="BB85" s="1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9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9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9"/>
      <c r="EA85" s="8"/>
      <c r="EB85" s="8"/>
      <c r="EC85" s="8"/>
      <c r="ED85" s="8"/>
      <c r="EE85" s="8"/>
      <c r="EF85" s="8"/>
      <c r="EG85" s="8"/>
      <c r="EH85" s="8"/>
      <c r="EI85" s="8"/>
      <c r="EJ85" s="8"/>
      <c r="EK85" s="8"/>
      <c r="EL85" s="8"/>
      <c r="EM85" s="8"/>
      <c r="EN85" s="8"/>
      <c r="EO85" s="8"/>
      <c r="EP85" s="8"/>
      <c r="EQ85" s="8"/>
      <c r="ER85" s="8"/>
      <c r="ES85" s="8"/>
      <c r="ET85" s="8"/>
      <c r="EU85" s="8"/>
      <c r="EV85" s="8"/>
      <c r="EW85" s="8"/>
      <c r="EX85" s="8"/>
      <c r="EY85" s="8"/>
      <c r="EZ85" s="8"/>
      <c r="FA85" s="8"/>
      <c r="FB85" s="9"/>
      <c r="FC85" s="8"/>
      <c r="FD85" s="8"/>
      <c r="FE85" s="8"/>
      <c r="FF85" s="8"/>
      <c r="FG85" s="8"/>
      <c r="FH85" s="8"/>
      <c r="FI85" s="8"/>
      <c r="FJ85" s="8"/>
      <c r="FK85" s="8"/>
      <c r="FL85" s="8"/>
      <c r="FM85" s="8"/>
      <c r="FN85" s="8"/>
      <c r="FO85" s="8"/>
      <c r="FP85" s="8"/>
      <c r="FQ85" s="8"/>
      <c r="FR85" s="8"/>
      <c r="FS85" s="8"/>
      <c r="FT85" s="8"/>
      <c r="FU85" s="8"/>
      <c r="FV85" s="8"/>
      <c r="FW85" s="8"/>
      <c r="FX85" s="8"/>
      <c r="FY85" s="8"/>
      <c r="FZ85" s="8"/>
      <c r="GA85" s="8"/>
      <c r="GB85" s="8"/>
      <c r="GC85" s="8"/>
      <c r="GD85" s="9"/>
      <c r="GE85" s="8"/>
      <c r="GF85" s="8"/>
    </row>
    <row r="86" spans="1:188" s="2" customFormat="1" ht="17.100000000000001" customHeight="1">
      <c r="A86" s="13" t="s">
        <v>69</v>
      </c>
      <c r="B86" s="24">
        <v>278.10000000000002</v>
      </c>
      <c r="C86" s="24">
        <v>445.6</v>
      </c>
      <c r="D86" s="4">
        <f t="shared" si="29"/>
        <v>1.2402301330456669</v>
      </c>
      <c r="E86" s="10">
        <v>15</v>
      </c>
      <c r="F86" s="5">
        <v>1</v>
      </c>
      <c r="G86" s="5">
        <v>10</v>
      </c>
      <c r="H86" s="5"/>
      <c r="I86" s="5"/>
      <c r="J86" s="4">
        <f t="shared" si="47"/>
        <v>0.93018569735282508</v>
      </c>
      <c r="K86" s="5">
        <v>10</v>
      </c>
      <c r="L86" s="5"/>
      <c r="M86" s="5"/>
      <c r="N86" s="4">
        <f t="shared" si="48"/>
        <v>0.95721925133689845</v>
      </c>
      <c r="O86" s="73">
        <v>15</v>
      </c>
      <c r="P86" s="5"/>
      <c r="Q86" s="5"/>
      <c r="R86" s="4">
        <f t="shared" si="49"/>
        <v>1.2006896551724138</v>
      </c>
      <c r="S86" s="5">
        <v>15</v>
      </c>
      <c r="T86" s="31">
        <f t="shared" si="30"/>
        <v>1.0811375779515837</v>
      </c>
      <c r="U86" s="32">
        <v>849</v>
      </c>
      <c r="V86" s="24">
        <f t="shared" si="31"/>
        <v>463.09090909090912</v>
      </c>
      <c r="W86" s="24">
        <f t="shared" si="32"/>
        <v>500.7</v>
      </c>
      <c r="X86" s="24">
        <f t="shared" si="33"/>
        <v>37.609090909090867</v>
      </c>
      <c r="Y86" s="24"/>
      <c r="Z86" s="24">
        <v>91.1</v>
      </c>
      <c r="AA86" s="24">
        <v>61</v>
      </c>
      <c r="AB86" s="24">
        <v>92</v>
      </c>
      <c r="AC86" s="24">
        <v>78.099999999999994</v>
      </c>
      <c r="AD86" s="24"/>
      <c r="AE86" s="24">
        <v>51.7</v>
      </c>
      <c r="AF86" s="24"/>
      <c r="AG86" s="24">
        <f t="shared" si="34"/>
        <v>126.8</v>
      </c>
      <c r="AH86" s="65"/>
      <c r="AI86" s="40"/>
      <c r="AJ86" s="40"/>
      <c r="AK86" s="65"/>
      <c r="AL86" s="65"/>
      <c r="AM86" s="24">
        <f t="shared" si="35"/>
        <v>126.8</v>
      </c>
      <c r="AN86" s="24"/>
      <c r="AO86" s="24">
        <f t="shared" si="36"/>
        <v>126.8</v>
      </c>
      <c r="AP86" s="24">
        <v>127.6</v>
      </c>
      <c r="AQ86" s="24">
        <f t="shared" si="37"/>
        <v>-0.8</v>
      </c>
      <c r="AR86" s="81"/>
      <c r="AS86" s="38"/>
      <c r="AT86" s="1"/>
      <c r="AU86" s="1"/>
      <c r="AV86" s="1"/>
      <c r="AW86" s="1"/>
      <c r="AX86" s="1"/>
      <c r="AY86" s="1"/>
      <c r="AZ86" s="1"/>
      <c r="BA86" s="1"/>
      <c r="BB86" s="1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9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9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9"/>
      <c r="EA86" s="8"/>
      <c r="EB86" s="8"/>
      <c r="EC86" s="8"/>
      <c r="ED86" s="8"/>
      <c r="EE86" s="8"/>
      <c r="EF86" s="8"/>
      <c r="EG86" s="8"/>
      <c r="EH86" s="8"/>
      <c r="EI86" s="8"/>
      <c r="EJ86" s="8"/>
      <c r="EK86" s="8"/>
      <c r="EL86" s="8"/>
      <c r="EM86" s="8"/>
      <c r="EN86" s="8"/>
      <c r="EO86" s="8"/>
      <c r="EP86" s="8"/>
      <c r="EQ86" s="8"/>
      <c r="ER86" s="8"/>
      <c r="ES86" s="8"/>
      <c r="ET86" s="8"/>
      <c r="EU86" s="8"/>
      <c r="EV86" s="8"/>
      <c r="EW86" s="8"/>
      <c r="EX86" s="8"/>
      <c r="EY86" s="8"/>
      <c r="EZ86" s="8"/>
      <c r="FA86" s="8"/>
      <c r="FB86" s="9"/>
      <c r="FC86" s="8"/>
      <c r="FD86" s="8"/>
      <c r="FE86" s="8"/>
      <c r="FF86" s="8"/>
      <c r="FG86" s="8"/>
      <c r="FH86" s="8"/>
      <c r="FI86" s="8"/>
      <c r="FJ86" s="8"/>
      <c r="FK86" s="8"/>
      <c r="FL86" s="8"/>
      <c r="FM86" s="8"/>
      <c r="FN86" s="8"/>
      <c r="FO86" s="8"/>
      <c r="FP86" s="8"/>
      <c r="FQ86" s="8"/>
      <c r="FR86" s="8"/>
      <c r="FS86" s="8"/>
      <c r="FT86" s="8"/>
      <c r="FU86" s="8"/>
      <c r="FV86" s="8"/>
      <c r="FW86" s="8"/>
      <c r="FX86" s="8"/>
      <c r="FY86" s="8"/>
      <c r="FZ86" s="8"/>
      <c r="GA86" s="8"/>
      <c r="GB86" s="8"/>
      <c r="GC86" s="8"/>
      <c r="GD86" s="9"/>
      <c r="GE86" s="8"/>
      <c r="GF86" s="8"/>
    </row>
    <row r="87" spans="1:188" s="2" customFormat="1" ht="17.100000000000001" customHeight="1">
      <c r="A87" s="13" t="s">
        <v>70</v>
      </c>
      <c r="B87" s="24">
        <v>1135.5</v>
      </c>
      <c r="C87" s="24">
        <v>1063.2</v>
      </c>
      <c r="D87" s="4">
        <f t="shared" si="29"/>
        <v>0.93632760898282696</v>
      </c>
      <c r="E87" s="10">
        <v>15</v>
      </c>
      <c r="F87" s="5">
        <v>1</v>
      </c>
      <c r="G87" s="5">
        <v>10</v>
      </c>
      <c r="H87" s="5"/>
      <c r="I87" s="5"/>
      <c r="J87" s="4">
        <f t="shared" si="47"/>
        <v>0.93018569735282508</v>
      </c>
      <c r="K87" s="5">
        <v>10</v>
      </c>
      <c r="L87" s="5"/>
      <c r="M87" s="5"/>
      <c r="N87" s="4">
        <f t="shared" si="48"/>
        <v>0.95721925133689845</v>
      </c>
      <c r="O87" s="73">
        <v>15</v>
      </c>
      <c r="P87" s="5"/>
      <c r="Q87" s="5"/>
      <c r="R87" s="4">
        <f t="shared" si="49"/>
        <v>1.2006896551724138</v>
      </c>
      <c r="S87" s="5">
        <v>15</v>
      </c>
      <c r="T87" s="31">
        <f t="shared" si="30"/>
        <v>1.0110062262447745</v>
      </c>
      <c r="U87" s="32">
        <v>1096</v>
      </c>
      <c r="V87" s="24">
        <f t="shared" si="31"/>
        <v>597.81818181818187</v>
      </c>
      <c r="W87" s="24">
        <f t="shared" si="32"/>
        <v>604.4</v>
      </c>
      <c r="X87" s="24">
        <f t="shared" si="33"/>
        <v>6.5818181818181074</v>
      </c>
      <c r="Y87" s="24"/>
      <c r="Z87" s="24">
        <v>85.8</v>
      </c>
      <c r="AA87" s="24">
        <v>65.2</v>
      </c>
      <c r="AB87" s="24">
        <v>132.19999999999999</v>
      </c>
      <c r="AC87" s="24">
        <v>112.3</v>
      </c>
      <c r="AD87" s="24"/>
      <c r="AE87" s="24">
        <v>81.3</v>
      </c>
      <c r="AF87" s="24"/>
      <c r="AG87" s="24">
        <f t="shared" si="34"/>
        <v>127.6</v>
      </c>
      <c r="AH87" s="65"/>
      <c r="AI87" s="40"/>
      <c r="AJ87" s="40"/>
      <c r="AK87" s="65"/>
      <c r="AL87" s="65"/>
      <c r="AM87" s="24">
        <f t="shared" si="35"/>
        <v>127.6</v>
      </c>
      <c r="AN87" s="24"/>
      <c r="AO87" s="24">
        <f t="shared" si="36"/>
        <v>127.6</v>
      </c>
      <c r="AP87" s="24">
        <v>92.8</v>
      </c>
      <c r="AQ87" s="24">
        <f t="shared" si="37"/>
        <v>34.799999999999997</v>
      </c>
      <c r="AR87" s="81"/>
      <c r="AS87" s="38"/>
      <c r="AT87" s="1"/>
      <c r="AU87" s="1"/>
      <c r="AV87" s="1"/>
      <c r="AW87" s="1"/>
      <c r="AX87" s="1"/>
      <c r="AY87" s="1"/>
      <c r="AZ87" s="1"/>
      <c r="BA87" s="1"/>
      <c r="BB87" s="1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9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9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9"/>
      <c r="EA87" s="8"/>
      <c r="EB87" s="8"/>
      <c r="EC87" s="8"/>
      <c r="ED87" s="8"/>
      <c r="EE87" s="8"/>
      <c r="EF87" s="8"/>
      <c r="EG87" s="8"/>
      <c r="EH87" s="8"/>
      <c r="EI87" s="8"/>
      <c r="EJ87" s="8"/>
      <c r="EK87" s="8"/>
      <c r="EL87" s="8"/>
      <c r="EM87" s="8"/>
      <c r="EN87" s="8"/>
      <c r="EO87" s="8"/>
      <c r="EP87" s="8"/>
      <c r="EQ87" s="8"/>
      <c r="ER87" s="8"/>
      <c r="ES87" s="8"/>
      <c r="ET87" s="8"/>
      <c r="EU87" s="8"/>
      <c r="EV87" s="8"/>
      <c r="EW87" s="8"/>
      <c r="EX87" s="8"/>
      <c r="EY87" s="8"/>
      <c r="EZ87" s="8"/>
      <c r="FA87" s="8"/>
      <c r="FB87" s="9"/>
      <c r="FC87" s="8"/>
      <c r="FD87" s="8"/>
      <c r="FE87" s="8"/>
      <c r="FF87" s="8"/>
      <c r="FG87" s="8"/>
      <c r="FH87" s="8"/>
      <c r="FI87" s="8"/>
      <c r="FJ87" s="8"/>
      <c r="FK87" s="8"/>
      <c r="FL87" s="8"/>
      <c r="FM87" s="8"/>
      <c r="FN87" s="8"/>
      <c r="FO87" s="8"/>
      <c r="FP87" s="8"/>
      <c r="FQ87" s="8"/>
      <c r="FR87" s="8"/>
      <c r="FS87" s="8"/>
      <c r="FT87" s="8"/>
      <c r="FU87" s="8"/>
      <c r="FV87" s="8"/>
      <c r="FW87" s="8"/>
      <c r="FX87" s="8"/>
      <c r="FY87" s="8"/>
      <c r="FZ87" s="8"/>
      <c r="GA87" s="8"/>
      <c r="GB87" s="8"/>
      <c r="GC87" s="8"/>
      <c r="GD87" s="9"/>
      <c r="GE87" s="8"/>
      <c r="GF87" s="8"/>
    </row>
    <row r="88" spans="1:188" s="2" customFormat="1" ht="17.100000000000001" customHeight="1">
      <c r="A88" s="13" t="s">
        <v>71</v>
      </c>
      <c r="B88" s="24">
        <v>1153.3</v>
      </c>
      <c r="C88" s="24">
        <v>1203.4000000000001</v>
      </c>
      <c r="D88" s="4">
        <f t="shared" si="29"/>
        <v>1.0434405618659499</v>
      </c>
      <c r="E88" s="10">
        <v>15</v>
      </c>
      <c r="F88" s="5">
        <v>1</v>
      </c>
      <c r="G88" s="5">
        <v>10</v>
      </c>
      <c r="H88" s="5"/>
      <c r="I88" s="5"/>
      <c r="J88" s="4">
        <f t="shared" si="47"/>
        <v>0.93018569735282508</v>
      </c>
      <c r="K88" s="5">
        <v>10</v>
      </c>
      <c r="L88" s="5"/>
      <c r="M88" s="5"/>
      <c r="N88" s="4">
        <f t="shared" si="48"/>
        <v>0.95721925133689845</v>
      </c>
      <c r="O88" s="73">
        <v>15</v>
      </c>
      <c r="P88" s="5"/>
      <c r="Q88" s="5"/>
      <c r="R88" s="4">
        <f t="shared" si="49"/>
        <v>1.2006896551724138</v>
      </c>
      <c r="S88" s="5">
        <v>15</v>
      </c>
      <c r="T88" s="31">
        <f t="shared" si="30"/>
        <v>1.0357245999870335</v>
      </c>
      <c r="U88" s="32">
        <v>433</v>
      </c>
      <c r="V88" s="24">
        <f t="shared" si="31"/>
        <v>236.18181818181819</v>
      </c>
      <c r="W88" s="24">
        <f t="shared" si="32"/>
        <v>244.6</v>
      </c>
      <c r="X88" s="24">
        <f t="shared" si="33"/>
        <v>8.4181818181818073</v>
      </c>
      <c r="Y88" s="24"/>
      <c r="Z88" s="24">
        <v>27.5</v>
      </c>
      <c r="AA88" s="24">
        <v>27.4</v>
      </c>
      <c r="AB88" s="24">
        <v>66.5</v>
      </c>
      <c r="AC88" s="24">
        <v>47.3</v>
      </c>
      <c r="AD88" s="24"/>
      <c r="AE88" s="24">
        <v>21.6</v>
      </c>
      <c r="AF88" s="24"/>
      <c r="AG88" s="24">
        <f t="shared" si="34"/>
        <v>54.3</v>
      </c>
      <c r="AH88" s="65"/>
      <c r="AI88" s="40"/>
      <c r="AJ88" s="40"/>
      <c r="AK88" s="65"/>
      <c r="AL88" s="65"/>
      <c r="AM88" s="24">
        <f t="shared" si="35"/>
        <v>54.3</v>
      </c>
      <c r="AN88" s="24"/>
      <c r="AO88" s="24">
        <f t="shared" si="36"/>
        <v>54.3</v>
      </c>
      <c r="AP88" s="24">
        <v>45.6</v>
      </c>
      <c r="AQ88" s="24">
        <f t="shared" si="37"/>
        <v>8.6999999999999993</v>
      </c>
      <c r="AR88" s="81"/>
      <c r="AS88" s="38"/>
      <c r="AT88" s="1"/>
      <c r="AU88" s="1"/>
      <c r="AV88" s="1"/>
      <c r="AW88" s="1"/>
      <c r="AX88" s="1"/>
      <c r="AY88" s="1"/>
      <c r="AZ88" s="1"/>
      <c r="BA88" s="1"/>
      <c r="BB88" s="1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9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9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9"/>
      <c r="EA88" s="8"/>
      <c r="EB88" s="8"/>
      <c r="EC88" s="8"/>
      <c r="ED88" s="8"/>
      <c r="EE88" s="8"/>
      <c r="EF88" s="8"/>
      <c r="EG88" s="8"/>
      <c r="EH88" s="8"/>
      <c r="EI88" s="8"/>
      <c r="EJ88" s="8"/>
      <c r="EK88" s="8"/>
      <c r="EL88" s="8"/>
      <c r="EM88" s="8"/>
      <c r="EN88" s="8"/>
      <c r="EO88" s="8"/>
      <c r="EP88" s="8"/>
      <c r="EQ88" s="8"/>
      <c r="ER88" s="8"/>
      <c r="ES88" s="8"/>
      <c r="ET88" s="8"/>
      <c r="EU88" s="8"/>
      <c r="EV88" s="8"/>
      <c r="EW88" s="8"/>
      <c r="EX88" s="8"/>
      <c r="EY88" s="8"/>
      <c r="EZ88" s="8"/>
      <c r="FA88" s="8"/>
      <c r="FB88" s="9"/>
      <c r="FC88" s="8"/>
      <c r="FD88" s="8"/>
      <c r="FE88" s="8"/>
      <c r="FF88" s="8"/>
      <c r="FG88" s="8"/>
      <c r="FH88" s="8"/>
      <c r="FI88" s="8"/>
      <c r="FJ88" s="8"/>
      <c r="FK88" s="8"/>
      <c r="FL88" s="8"/>
      <c r="FM88" s="8"/>
      <c r="FN88" s="8"/>
      <c r="FO88" s="8"/>
      <c r="FP88" s="8"/>
      <c r="FQ88" s="8"/>
      <c r="FR88" s="8"/>
      <c r="FS88" s="8"/>
      <c r="FT88" s="8"/>
      <c r="FU88" s="8"/>
      <c r="FV88" s="8"/>
      <c r="FW88" s="8"/>
      <c r="FX88" s="8"/>
      <c r="FY88" s="8"/>
      <c r="FZ88" s="8"/>
      <c r="GA88" s="8"/>
      <c r="GB88" s="8"/>
      <c r="GC88" s="8"/>
      <c r="GD88" s="9"/>
      <c r="GE88" s="8"/>
      <c r="GF88" s="8"/>
    </row>
    <row r="89" spans="1:188" s="2" customFormat="1" ht="17.100000000000001" customHeight="1">
      <c r="A89" s="13" t="s">
        <v>72</v>
      </c>
      <c r="B89" s="24">
        <v>497</v>
      </c>
      <c r="C89" s="24">
        <v>313.8</v>
      </c>
      <c r="D89" s="4">
        <f t="shared" si="29"/>
        <v>0.63138832997987926</v>
      </c>
      <c r="E89" s="10">
        <v>15</v>
      </c>
      <c r="F89" s="5">
        <v>1</v>
      </c>
      <c r="G89" s="5">
        <v>10</v>
      </c>
      <c r="H89" s="5"/>
      <c r="I89" s="5"/>
      <c r="J89" s="4">
        <f t="shared" si="47"/>
        <v>0.93018569735282508</v>
      </c>
      <c r="K89" s="5">
        <v>10</v>
      </c>
      <c r="L89" s="5"/>
      <c r="M89" s="5"/>
      <c r="N89" s="4">
        <f t="shared" si="48"/>
        <v>0.95721925133689845</v>
      </c>
      <c r="O89" s="73">
        <v>15</v>
      </c>
      <c r="P89" s="5"/>
      <c r="Q89" s="5"/>
      <c r="R89" s="4">
        <f t="shared" si="49"/>
        <v>1.2006896551724138</v>
      </c>
      <c r="S89" s="5">
        <v>15</v>
      </c>
      <c r="T89" s="31">
        <f t="shared" si="30"/>
        <v>0.94063562339794049</v>
      </c>
      <c r="U89" s="32">
        <v>1576</v>
      </c>
      <c r="V89" s="24">
        <f t="shared" si="31"/>
        <v>859.63636363636374</v>
      </c>
      <c r="W89" s="24">
        <f t="shared" si="32"/>
        <v>808.6</v>
      </c>
      <c r="X89" s="24">
        <f t="shared" si="33"/>
        <v>-51.036363636363717</v>
      </c>
      <c r="Y89" s="24"/>
      <c r="Z89" s="24">
        <v>132.9</v>
      </c>
      <c r="AA89" s="24">
        <v>84.1</v>
      </c>
      <c r="AB89" s="24">
        <v>129.30000000000001</v>
      </c>
      <c r="AC89" s="24">
        <v>113.8</v>
      </c>
      <c r="AD89" s="24"/>
      <c r="AE89" s="24">
        <v>118.8</v>
      </c>
      <c r="AF89" s="24"/>
      <c r="AG89" s="24">
        <f t="shared" si="34"/>
        <v>229.7</v>
      </c>
      <c r="AH89" s="65"/>
      <c r="AI89" s="40"/>
      <c r="AJ89" s="40"/>
      <c r="AK89" s="65"/>
      <c r="AL89" s="65"/>
      <c r="AM89" s="24">
        <f t="shared" si="35"/>
        <v>229.7</v>
      </c>
      <c r="AN89" s="24"/>
      <c r="AO89" s="24">
        <f t="shared" si="36"/>
        <v>229.7</v>
      </c>
      <c r="AP89" s="24">
        <v>127.8</v>
      </c>
      <c r="AQ89" s="24">
        <f t="shared" si="37"/>
        <v>101.9</v>
      </c>
      <c r="AR89" s="81"/>
      <c r="AS89" s="38"/>
      <c r="AT89" s="1"/>
      <c r="AU89" s="1"/>
      <c r="AV89" s="1"/>
      <c r="AW89" s="1"/>
      <c r="AX89" s="1"/>
      <c r="AY89" s="1"/>
      <c r="AZ89" s="1"/>
      <c r="BA89" s="1"/>
      <c r="BB89" s="1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9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9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8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9"/>
      <c r="EA89" s="8"/>
      <c r="EB89" s="8"/>
      <c r="EC89" s="8"/>
      <c r="ED89" s="8"/>
      <c r="EE89" s="8"/>
      <c r="EF89" s="8"/>
      <c r="EG89" s="8"/>
      <c r="EH89" s="8"/>
      <c r="EI89" s="8"/>
      <c r="EJ89" s="8"/>
      <c r="EK89" s="8"/>
      <c r="EL89" s="8"/>
      <c r="EM89" s="8"/>
      <c r="EN89" s="8"/>
      <c r="EO89" s="8"/>
      <c r="EP89" s="8"/>
      <c r="EQ89" s="8"/>
      <c r="ER89" s="8"/>
      <c r="ES89" s="8"/>
      <c r="ET89" s="8"/>
      <c r="EU89" s="8"/>
      <c r="EV89" s="8"/>
      <c r="EW89" s="8"/>
      <c r="EX89" s="8"/>
      <c r="EY89" s="8"/>
      <c r="EZ89" s="8"/>
      <c r="FA89" s="8"/>
      <c r="FB89" s="9"/>
      <c r="FC89" s="8"/>
      <c r="FD89" s="8"/>
      <c r="FE89" s="8"/>
      <c r="FF89" s="8"/>
      <c r="FG89" s="8"/>
      <c r="FH89" s="8"/>
      <c r="FI89" s="8"/>
      <c r="FJ89" s="8"/>
      <c r="FK89" s="8"/>
      <c r="FL89" s="8"/>
      <c r="FM89" s="8"/>
      <c r="FN89" s="8"/>
      <c r="FO89" s="8"/>
      <c r="FP89" s="8"/>
      <c r="FQ89" s="8"/>
      <c r="FR89" s="8"/>
      <c r="FS89" s="8"/>
      <c r="FT89" s="8"/>
      <c r="FU89" s="8"/>
      <c r="FV89" s="8"/>
      <c r="FW89" s="8"/>
      <c r="FX89" s="8"/>
      <c r="FY89" s="8"/>
      <c r="FZ89" s="8"/>
      <c r="GA89" s="8"/>
      <c r="GB89" s="8"/>
      <c r="GC89" s="8"/>
      <c r="GD89" s="9"/>
      <c r="GE89" s="8"/>
      <c r="GF89" s="8"/>
    </row>
    <row r="90" spans="1:188" s="2" customFormat="1" ht="17.100000000000001" customHeight="1">
      <c r="A90" s="13" t="s">
        <v>73</v>
      </c>
      <c r="B90" s="24">
        <v>1763.7</v>
      </c>
      <c r="C90" s="24">
        <v>2087.1999999999998</v>
      </c>
      <c r="D90" s="4">
        <f t="shared" si="29"/>
        <v>1.1834212167602198</v>
      </c>
      <c r="E90" s="10">
        <v>15</v>
      </c>
      <c r="F90" s="5">
        <v>1</v>
      </c>
      <c r="G90" s="5">
        <v>10</v>
      </c>
      <c r="H90" s="5"/>
      <c r="I90" s="5"/>
      <c r="J90" s="4">
        <f t="shared" si="47"/>
        <v>0.93018569735282508</v>
      </c>
      <c r="K90" s="5">
        <v>10</v>
      </c>
      <c r="L90" s="5"/>
      <c r="M90" s="5"/>
      <c r="N90" s="4">
        <f t="shared" si="48"/>
        <v>0.95721925133689845</v>
      </c>
      <c r="O90" s="73">
        <v>15</v>
      </c>
      <c r="P90" s="5"/>
      <c r="Q90" s="5"/>
      <c r="R90" s="4">
        <f t="shared" si="49"/>
        <v>1.2006896551724138</v>
      </c>
      <c r="S90" s="5">
        <v>15</v>
      </c>
      <c r="T90" s="31">
        <f t="shared" si="30"/>
        <v>1.0680278280395574</v>
      </c>
      <c r="U90" s="32">
        <v>1537</v>
      </c>
      <c r="V90" s="24">
        <f t="shared" si="31"/>
        <v>838.36363636363626</v>
      </c>
      <c r="W90" s="24">
        <f t="shared" si="32"/>
        <v>895.4</v>
      </c>
      <c r="X90" s="24">
        <f t="shared" si="33"/>
        <v>57.036363636363717</v>
      </c>
      <c r="Y90" s="24"/>
      <c r="Z90" s="24">
        <v>76.7</v>
      </c>
      <c r="AA90" s="24">
        <v>164.9</v>
      </c>
      <c r="AB90" s="24">
        <v>200.4</v>
      </c>
      <c r="AC90" s="24">
        <v>70.099999999999994</v>
      </c>
      <c r="AD90" s="24"/>
      <c r="AE90" s="24">
        <v>98</v>
      </c>
      <c r="AF90" s="24"/>
      <c r="AG90" s="24">
        <f t="shared" si="34"/>
        <v>285.3</v>
      </c>
      <c r="AH90" s="65"/>
      <c r="AI90" s="40"/>
      <c r="AJ90" s="40"/>
      <c r="AK90" s="65"/>
      <c r="AL90" s="65"/>
      <c r="AM90" s="24">
        <f t="shared" si="35"/>
        <v>285.3</v>
      </c>
      <c r="AN90" s="24"/>
      <c r="AO90" s="24">
        <f t="shared" si="36"/>
        <v>285.3</v>
      </c>
      <c r="AP90" s="24">
        <v>277.39999999999998</v>
      </c>
      <c r="AQ90" s="24">
        <f t="shared" si="37"/>
        <v>7.9</v>
      </c>
      <c r="AR90" s="81"/>
      <c r="AS90" s="38"/>
      <c r="AT90" s="1"/>
      <c r="AU90" s="1"/>
      <c r="AV90" s="1"/>
      <c r="AW90" s="1"/>
      <c r="AX90" s="1"/>
      <c r="AY90" s="1"/>
      <c r="AZ90" s="1"/>
      <c r="BA90" s="1"/>
      <c r="BB90" s="1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9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9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9"/>
      <c r="EA90" s="8"/>
      <c r="EB90" s="8"/>
      <c r="EC90" s="8"/>
      <c r="ED90" s="8"/>
      <c r="EE90" s="8"/>
      <c r="EF90" s="8"/>
      <c r="EG90" s="8"/>
      <c r="EH90" s="8"/>
      <c r="EI90" s="8"/>
      <c r="EJ90" s="8"/>
      <c r="EK90" s="8"/>
      <c r="EL90" s="8"/>
      <c r="EM90" s="8"/>
      <c r="EN90" s="8"/>
      <c r="EO90" s="8"/>
      <c r="EP90" s="8"/>
      <c r="EQ90" s="8"/>
      <c r="ER90" s="8"/>
      <c r="ES90" s="8"/>
      <c r="ET90" s="8"/>
      <c r="EU90" s="8"/>
      <c r="EV90" s="8"/>
      <c r="EW90" s="8"/>
      <c r="EX90" s="8"/>
      <c r="EY90" s="8"/>
      <c r="EZ90" s="8"/>
      <c r="FA90" s="8"/>
      <c r="FB90" s="9"/>
      <c r="FC90" s="8"/>
      <c r="FD90" s="8"/>
      <c r="FE90" s="8"/>
      <c r="FF90" s="8"/>
      <c r="FG90" s="8"/>
      <c r="FH90" s="8"/>
      <c r="FI90" s="8"/>
      <c r="FJ90" s="8"/>
      <c r="FK90" s="8"/>
      <c r="FL90" s="8"/>
      <c r="FM90" s="8"/>
      <c r="FN90" s="8"/>
      <c r="FO90" s="8"/>
      <c r="FP90" s="8"/>
      <c r="FQ90" s="8"/>
      <c r="FR90" s="8"/>
      <c r="FS90" s="8"/>
      <c r="FT90" s="8"/>
      <c r="FU90" s="8"/>
      <c r="FV90" s="8"/>
      <c r="FW90" s="8"/>
      <c r="FX90" s="8"/>
      <c r="FY90" s="8"/>
      <c r="FZ90" s="8"/>
      <c r="GA90" s="8"/>
      <c r="GB90" s="8"/>
      <c r="GC90" s="8"/>
      <c r="GD90" s="9"/>
      <c r="GE90" s="8"/>
      <c r="GF90" s="8"/>
    </row>
    <row r="91" spans="1:188" s="2" customFormat="1" ht="17.100000000000001" customHeight="1">
      <c r="A91" s="13" t="s">
        <v>74</v>
      </c>
      <c r="B91" s="24">
        <v>2032.2</v>
      </c>
      <c r="C91" s="24">
        <v>3478.8</v>
      </c>
      <c r="D91" s="4">
        <f t="shared" si="29"/>
        <v>1.2511839385887216</v>
      </c>
      <c r="E91" s="10">
        <v>15</v>
      </c>
      <c r="F91" s="5">
        <v>1</v>
      </c>
      <c r="G91" s="5">
        <v>10</v>
      </c>
      <c r="H91" s="5"/>
      <c r="I91" s="5"/>
      <c r="J91" s="4">
        <f t="shared" si="47"/>
        <v>0.93018569735282508</v>
      </c>
      <c r="K91" s="5">
        <v>10</v>
      </c>
      <c r="L91" s="5"/>
      <c r="M91" s="5"/>
      <c r="N91" s="4">
        <f t="shared" si="48"/>
        <v>0.95721925133689845</v>
      </c>
      <c r="O91" s="73">
        <v>15</v>
      </c>
      <c r="P91" s="5"/>
      <c r="Q91" s="5"/>
      <c r="R91" s="4">
        <f t="shared" si="49"/>
        <v>1.2006896551724138</v>
      </c>
      <c r="S91" s="5">
        <v>15</v>
      </c>
      <c r="T91" s="31">
        <f t="shared" si="30"/>
        <v>1.08366537923075</v>
      </c>
      <c r="U91" s="32">
        <v>749</v>
      </c>
      <c r="V91" s="24">
        <f t="shared" si="31"/>
        <v>408.54545454545456</v>
      </c>
      <c r="W91" s="24">
        <f t="shared" si="32"/>
        <v>442.7</v>
      </c>
      <c r="X91" s="24">
        <f t="shared" si="33"/>
        <v>34.154545454545428</v>
      </c>
      <c r="Y91" s="24"/>
      <c r="Z91" s="24">
        <v>39.1</v>
      </c>
      <c r="AA91" s="24">
        <v>43.6</v>
      </c>
      <c r="AB91" s="24">
        <v>125</v>
      </c>
      <c r="AC91" s="24">
        <v>89</v>
      </c>
      <c r="AD91" s="24"/>
      <c r="AE91" s="24">
        <v>38.1</v>
      </c>
      <c r="AF91" s="24"/>
      <c r="AG91" s="24">
        <f t="shared" si="34"/>
        <v>107.9</v>
      </c>
      <c r="AH91" s="65"/>
      <c r="AI91" s="40"/>
      <c r="AJ91" s="40"/>
      <c r="AK91" s="65"/>
      <c r="AL91" s="65"/>
      <c r="AM91" s="24">
        <f t="shared" si="35"/>
        <v>107.9</v>
      </c>
      <c r="AN91" s="24"/>
      <c r="AO91" s="24">
        <f t="shared" si="36"/>
        <v>107.9</v>
      </c>
      <c r="AP91" s="24">
        <v>109.6</v>
      </c>
      <c r="AQ91" s="24">
        <f t="shared" si="37"/>
        <v>-1.7</v>
      </c>
      <c r="AR91" s="81"/>
      <c r="AS91" s="38"/>
      <c r="AT91" s="1"/>
      <c r="AU91" s="1"/>
      <c r="AV91" s="1"/>
      <c r="AW91" s="1"/>
      <c r="AX91" s="1"/>
      <c r="AY91" s="1"/>
      <c r="AZ91" s="1"/>
      <c r="BA91" s="1"/>
      <c r="BB91" s="1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9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9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9"/>
      <c r="EA91" s="8"/>
      <c r="EB91" s="8"/>
      <c r="EC91" s="8"/>
      <c r="ED91" s="8"/>
      <c r="EE91" s="8"/>
      <c r="EF91" s="8"/>
      <c r="EG91" s="8"/>
      <c r="EH91" s="8"/>
      <c r="EI91" s="8"/>
      <c r="EJ91" s="8"/>
      <c r="EK91" s="8"/>
      <c r="EL91" s="8"/>
      <c r="EM91" s="8"/>
      <c r="EN91" s="8"/>
      <c r="EO91" s="8"/>
      <c r="EP91" s="8"/>
      <c r="EQ91" s="8"/>
      <c r="ER91" s="8"/>
      <c r="ES91" s="8"/>
      <c r="ET91" s="8"/>
      <c r="EU91" s="8"/>
      <c r="EV91" s="8"/>
      <c r="EW91" s="8"/>
      <c r="EX91" s="8"/>
      <c r="EY91" s="8"/>
      <c r="EZ91" s="8"/>
      <c r="FA91" s="8"/>
      <c r="FB91" s="9"/>
      <c r="FC91" s="8"/>
      <c r="FD91" s="8"/>
      <c r="FE91" s="8"/>
      <c r="FF91" s="8"/>
      <c r="FG91" s="8"/>
      <c r="FH91" s="8"/>
      <c r="FI91" s="8"/>
      <c r="FJ91" s="8"/>
      <c r="FK91" s="8"/>
      <c r="FL91" s="8"/>
      <c r="FM91" s="8"/>
      <c r="FN91" s="8"/>
      <c r="FO91" s="8"/>
      <c r="FP91" s="8"/>
      <c r="FQ91" s="8"/>
      <c r="FR91" s="8"/>
      <c r="FS91" s="8"/>
      <c r="FT91" s="8"/>
      <c r="FU91" s="8"/>
      <c r="FV91" s="8"/>
      <c r="FW91" s="8"/>
      <c r="FX91" s="8"/>
      <c r="FY91" s="8"/>
      <c r="FZ91" s="8"/>
      <c r="GA91" s="8"/>
      <c r="GB91" s="8"/>
      <c r="GC91" s="8"/>
      <c r="GD91" s="9"/>
      <c r="GE91" s="8"/>
      <c r="GF91" s="8"/>
    </row>
    <row r="92" spans="1:188" s="2" customFormat="1" ht="17.100000000000001" customHeight="1">
      <c r="A92" s="17" t="s">
        <v>75</v>
      </c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77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24"/>
      <c r="AQ92" s="24"/>
      <c r="AR92" s="81"/>
      <c r="AS92" s="38"/>
      <c r="AT92" s="1"/>
      <c r="AU92" s="1"/>
      <c r="AV92" s="1"/>
      <c r="AW92" s="1"/>
      <c r="AX92" s="1"/>
      <c r="AY92" s="1"/>
      <c r="AZ92" s="1"/>
      <c r="BA92" s="1"/>
      <c r="BB92" s="1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9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9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9"/>
      <c r="EA92" s="8"/>
      <c r="EB92" s="8"/>
      <c r="EC92" s="8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  <c r="EU92" s="8"/>
      <c r="EV92" s="8"/>
      <c r="EW92" s="8"/>
      <c r="EX92" s="8"/>
      <c r="EY92" s="8"/>
      <c r="EZ92" s="8"/>
      <c r="FA92" s="8"/>
      <c r="FB92" s="9"/>
      <c r="FC92" s="8"/>
      <c r="FD92" s="8"/>
      <c r="FE92" s="8"/>
      <c r="FF92" s="8"/>
      <c r="FG92" s="8"/>
      <c r="FH92" s="8"/>
      <c r="FI92" s="8"/>
      <c r="FJ92" s="8"/>
      <c r="FK92" s="8"/>
      <c r="FL92" s="8"/>
      <c r="FM92" s="8"/>
      <c r="FN92" s="8"/>
      <c r="FO92" s="8"/>
      <c r="FP92" s="8"/>
      <c r="FQ92" s="8"/>
      <c r="FR92" s="8"/>
      <c r="FS92" s="8"/>
      <c r="FT92" s="8"/>
      <c r="FU92" s="8"/>
      <c r="FV92" s="8"/>
      <c r="FW92" s="8"/>
      <c r="FX92" s="8"/>
      <c r="FY92" s="8"/>
      <c r="FZ92" s="8"/>
      <c r="GA92" s="8"/>
      <c r="GB92" s="8"/>
      <c r="GC92" s="8"/>
      <c r="GD92" s="9"/>
      <c r="GE92" s="8"/>
      <c r="GF92" s="8"/>
    </row>
    <row r="93" spans="1:188" s="2" customFormat="1" ht="17.100000000000001" customHeight="1">
      <c r="A93" s="13" t="s">
        <v>76</v>
      </c>
      <c r="B93" s="24">
        <v>1847.9</v>
      </c>
      <c r="C93" s="24">
        <v>2066.5</v>
      </c>
      <c r="D93" s="4">
        <f t="shared" si="29"/>
        <v>1.1182964446128036</v>
      </c>
      <c r="E93" s="10">
        <v>15</v>
      </c>
      <c r="F93" s="5">
        <v>1</v>
      </c>
      <c r="G93" s="5">
        <v>10</v>
      </c>
      <c r="H93" s="5"/>
      <c r="I93" s="5"/>
      <c r="J93" s="4">
        <f>J$34</f>
        <v>0.96818181818181825</v>
      </c>
      <c r="K93" s="5">
        <v>10</v>
      </c>
      <c r="L93" s="5"/>
      <c r="M93" s="5"/>
      <c r="N93" s="4">
        <f>N$34</f>
        <v>0.87165775401069523</v>
      </c>
      <c r="O93" s="73">
        <v>15</v>
      </c>
      <c r="P93" s="5"/>
      <c r="Q93" s="5"/>
      <c r="R93" s="4">
        <f>R$34</f>
        <v>0.74999999999999989</v>
      </c>
      <c r="S93" s="5">
        <v>15</v>
      </c>
      <c r="T93" s="31">
        <f t="shared" si="30"/>
        <v>0.93509432555647187</v>
      </c>
      <c r="U93" s="32">
        <v>1663</v>
      </c>
      <c r="V93" s="24">
        <f t="shared" si="31"/>
        <v>907.09090909090912</v>
      </c>
      <c r="W93" s="24">
        <f t="shared" si="32"/>
        <v>848.2</v>
      </c>
      <c r="X93" s="24">
        <f t="shared" si="33"/>
        <v>-58.890909090909076</v>
      </c>
      <c r="Y93" s="24"/>
      <c r="Z93" s="24">
        <v>178.4</v>
      </c>
      <c r="AA93" s="24">
        <v>60.5</v>
      </c>
      <c r="AB93" s="24">
        <v>179.1</v>
      </c>
      <c r="AC93" s="24">
        <v>187.5</v>
      </c>
      <c r="AD93" s="24"/>
      <c r="AE93" s="24">
        <v>155.5</v>
      </c>
      <c r="AF93" s="24"/>
      <c r="AG93" s="24">
        <f t="shared" si="34"/>
        <v>87.2</v>
      </c>
      <c r="AH93" s="65"/>
      <c r="AI93" s="40"/>
      <c r="AJ93" s="40"/>
      <c r="AK93" s="65"/>
      <c r="AL93" s="65"/>
      <c r="AM93" s="24">
        <f t="shared" si="35"/>
        <v>87.2</v>
      </c>
      <c r="AN93" s="24"/>
      <c r="AO93" s="24">
        <f t="shared" si="36"/>
        <v>87.2</v>
      </c>
      <c r="AP93" s="24">
        <v>183.8</v>
      </c>
      <c r="AQ93" s="24">
        <f t="shared" si="37"/>
        <v>-96.6</v>
      </c>
      <c r="AR93" s="81"/>
      <c r="AS93" s="38"/>
      <c r="AT93" s="1"/>
      <c r="AU93" s="1"/>
      <c r="AV93" s="1"/>
      <c r="AW93" s="1"/>
      <c r="AX93" s="1"/>
      <c r="AY93" s="1"/>
      <c r="AZ93" s="1"/>
      <c r="BA93" s="1"/>
      <c r="BB93" s="1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9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9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9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  <c r="EU93" s="8"/>
      <c r="EV93" s="8"/>
      <c r="EW93" s="8"/>
      <c r="EX93" s="8"/>
      <c r="EY93" s="8"/>
      <c r="EZ93" s="8"/>
      <c r="FA93" s="8"/>
      <c r="FB93" s="9"/>
      <c r="FC93" s="8"/>
      <c r="FD93" s="8"/>
      <c r="FE93" s="8"/>
      <c r="FF93" s="8"/>
      <c r="FG93" s="8"/>
      <c r="FH93" s="8"/>
      <c r="FI93" s="8"/>
      <c r="FJ93" s="8"/>
      <c r="FK93" s="8"/>
      <c r="FL93" s="8"/>
      <c r="FM93" s="8"/>
      <c r="FN93" s="8"/>
      <c r="FO93" s="8"/>
      <c r="FP93" s="8"/>
      <c r="FQ93" s="8"/>
      <c r="FR93" s="8"/>
      <c r="FS93" s="8"/>
      <c r="FT93" s="8"/>
      <c r="FU93" s="8"/>
      <c r="FV93" s="8"/>
      <c r="FW93" s="8"/>
      <c r="FX93" s="8"/>
      <c r="FY93" s="8"/>
      <c r="FZ93" s="8"/>
      <c r="GA93" s="8"/>
      <c r="GB93" s="8"/>
      <c r="GC93" s="8"/>
      <c r="GD93" s="9"/>
      <c r="GE93" s="8"/>
      <c r="GF93" s="8"/>
    </row>
    <row r="94" spans="1:188" s="2" customFormat="1" ht="17.100000000000001" customHeight="1">
      <c r="A94" s="33" t="s">
        <v>77</v>
      </c>
      <c r="B94" s="24">
        <v>7701.2</v>
      </c>
      <c r="C94" s="24">
        <v>6726.3</v>
      </c>
      <c r="D94" s="4">
        <f t="shared" si="29"/>
        <v>0.87340933880434224</v>
      </c>
      <c r="E94" s="10">
        <v>15</v>
      </c>
      <c r="F94" s="5">
        <v>1</v>
      </c>
      <c r="G94" s="5">
        <v>10</v>
      </c>
      <c r="H94" s="5"/>
      <c r="I94" s="5"/>
      <c r="J94" s="4">
        <f t="shared" ref="J94:J100" si="50">J$34</f>
        <v>0.96818181818181825</v>
      </c>
      <c r="K94" s="5">
        <v>10</v>
      </c>
      <c r="L94" s="5"/>
      <c r="M94" s="5"/>
      <c r="N94" s="4">
        <f t="shared" ref="N94:N100" si="51">N$34</f>
        <v>0.87165775401069523</v>
      </c>
      <c r="O94" s="73">
        <v>15</v>
      </c>
      <c r="P94" s="5"/>
      <c r="Q94" s="5"/>
      <c r="R94" s="4">
        <f t="shared" ref="R94:R100" si="52">R$34</f>
        <v>0.74999999999999989</v>
      </c>
      <c r="S94" s="5">
        <v>15</v>
      </c>
      <c r="T94" s="31">
        <f t="shared" si="30"/>
        <v>0.87858191652374995</v>
      </c>
      <c r="U94" s="32">
        <v>1148</v>
      </c>
      <c r="V94" s="24">
        <f t="shared" si="31"/>
        <v>626.18181818181813</v>
      </c>
      <c r="W94" s="24">
        <f t="shared" si="32"/>
        <v>550.20000000000005</v>
      </c>
      <c r="X94" s="24">
        <f t="shared" si="33"/>
        <v>-75.981818181818085</v>
      </c>
      <c r="Y94" s="24"/>
      <c r="Z94" s="24">
        <v>98.6</v>
      </c>
      <c r="AA94" s="24">
        <v>95.5</v>
      </c>
      <c r="AB94" s="24">
        <v>96.1</v>
      </c>
      <c r="AC94" s="24">
        <v>105.7</v>
      </c>
      <c r="AD94" s="24"/>
      <c r="AE94" s="24">
        <v>89</v>
      </c>
      <c r="AF94" s="24"/>
      <c r="AG94" s="24">
        <f t="shared" si="34"/>
        <v>65.3</v>
      </c>
      <c r="AH94" s="65"/>
      <c r="AI94" s="40"/>
      <c r="AJ94" s="40"/>
      <c r="AK94" s="65"/>
      <c r="AL94" s="65"/>
      <c r="AM94" s="24">
        <f t="shared" si="35"/>
        <v>65.3</v>
      </c>
      <c r="AN94" s="24"/>
      <c r="AO94" s="24">
        <f t="shared" si="36"/>
        <v>65.3</v>
      </c>
      <c r="AP94" s="24">
        <v>101.6</v>
      </c>
      <c r="AQ94" s="24">
        <f t="shared" si="37"/>
        <v>-36.299999999999997</v>
      </c>
      <c r="AR94" s="81"/>
      <c r="AS94" s="38"/>
      <c r="AT94" s="1"/>
      <c r="AU94" s="1"/>
      <c r="AV94" s="1"/>
      <c r="AW94" s="1"/>
      <c r="AX94" s="1"/>
      <c r="AY94" s="1"/>
      <c r="AZ94" s="1"/>
      <c r="BA94" s="1"/>
      <c r="BB94" s="1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9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9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9"/>
      <c r="EA94" s="8"/>
      <c r="EB94" s="8"/>
      <c r="EC94" s="8"/>
      <c r="ED94" s="8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8"/>
      <c r="ER94" s="8"/>
      <c r="ES94" s="8"/>
      <c r="ET94" s="8"/>
      <c r="EU94" s="8"/>
      <c r="EV94" s="8"/>
      <c r="EW94" s="8"/>
      <c r="EX94" s="8"/>
      <c r="EY94" s="8"/>
      <c r="EZ94" s="8"/>
      <c r="FA94" s="8"/>
      <c r="FB94" s="9"/>
      <c r="FC94" s="8"/>
      <c r="FD94" s="8"/>
      <c r="FE94" s="8"/>
      <c r="FF94" s="8"/>
      <c r="FG94" s="8"/>
      <c r="FH94" s="8"/>
      <c r="FI94" s="8"/>
      <c r="FJ94" s="8"/>
      <c r="FK94" s="8"/>
      <c r="FL94" s="8"/>
      <c r="FM94" s="8"/>
      <c r="FN94" s="8"/>
      <c r="FO94" s="8"/>
      <c r="FP94" s="8"/>
      <c r="FQ94" s="8"/>
      <c r="FR94" s="8"/>
      <c r="FS94" s="8"/>
      <c r="FT94" s="8"/>
      <c r="FU94" s="8"/>
      <c r="FV94" s="8"/>
      <c r="FW94" s="8"/>
      <c r="FX94" s="8"/>
      <c r="FY94" s="8"/>
      <c r="FZ94" s="8"/>
      <c r="GA94" s="8"/>
      <c r="GB94" s="8"/>
      <c r="GC94" s="8"/>
      <c r="GD94" s="9"/>
      <c r="GE94" s="8"/>
      <c r="GF94" s="8"/>
    </row>
    <row r="95" spans="1:188" s="2" customFormat="1" ht="17.100000000000001" customHeight="1">
      <c r="A95" s="13" t="s">
        <v>78</v>
      </c>
      <c r="B95" s="24">
        <v>366.8</v>
      </c>
      <c r="C95" s="24">
        <v>262.60000000000002</v>
      </c>
      <c r="D95" s="4">
        <f t="shared" si="29"/>
        <v>0.71592148309705561</v>
      </c>
      <c r="E95" s="10">
        <v>15</v>
      </c>
      <c r="F95" s="5">
        <v>1</v>
      </c>
      <c r="G95" s="5">
        <v>10</v>
      </c>
      <c r="H95" s="5"/>
      <c r="I95" s="5"/>
      <c r="J95" s="4">
        <f t="shared" si="50"/>
        <v>0.96818181818181825</v>
      </c>
      <c r="K95" s="5">
        <v>10</v>
      </c>
      <c r="L95" s="5"/>
      <c r="M95" s="5"/>
      <c r="N95" s="4">
        <f t="shared" si="51"/>
        <v>0.87165775401069523</v>
      </c>
      <c r="O95" s="73">
        <v>15</v>
      </c>
      <c r="P95" s="5"/>
      <c r="Q95" s="5"/>
      <c r="R95" s="4">
        <f t="shared" si="52"/>
        <v>0.74999999999999989</v>
      </c>
      <c r="S95" s="5">
        <v>15</v>
      </c>
      <c r="T95" s="31">
        <f t="shared" si="30"/>
        <v>0.84223856520668372</v>
      </c>
      <c r="U95" s="32">
        <v>2926</v>
      </c>
      <c r="V95" s="24">
        <f t="shared" si="31"/>
        <v>1596</v>
      </c>
      <c r="W95" s="24">
        <f t="shared" si="32"/>
        <v>1344.2</v>
      </c>
      <c r="X95" s="24">
        <f t="shared" si="33"/>
        <v>-251.79999999999995</v>
      </c>
      <c r="Y95" s="24"/>
      <c r="Z95" s="24">
        <v>254.4</v>
      </c>
      <c r="AA95" s="24">
        <v>258.60000000000002</v>
      </c>
      <c r="AB95" s="24">
        <v>162.30000000000001</v>
      </c>
      <c r="AC95" s="24">
        <v>249.8</v>
      </c>
      <c r="AD95" s="24"/>
      <c r="AE95" s="24">
        <v>216.9</v>
      </c>
      <c r="AF95" s="24"/>
      <c r="AG95" s="24">
        <f t="shared" si="34"/>
        <v>202.2</v>
      </c>
      <c r="AH95" s="65"/>
      <c r="AI95" s="40"/>
      <c r="AJ95" s="40"/>
      <c r="AK95" s="65"/>
      <c r="AL95" s="65"/>
      <c r="AM95" s="24">
        <f t="shared" si="35"/>
        <v>202.2</v>
      </c>
      <c r="AN95" s="24"/>
      <c r="AO95" s="24">
        <f t="shared" si="36"/>
        <v>202.2</v>
      </c>
      <c r="AP95" s="24">
        <v>245.2</v>
      </c>
      <c r="AQ95" s="24">
        <f t="shared" si="37"/>
        <v>-43</v>
      </c>
      <c r="AR95" s="81"/>
      <c r="AS95" s="38"/>
      <c r="AT95" s="1"/>
      <c r="AU95" s="1"/>
      <c r="AV95" s="1"/>
      <c r="AW95" s="1"/>
      <c r="AX95" s="1"/>
      <c r="AY95" s="1"/>
      <c r="AZ95" s="1"/>
      <c r="BA95" s="1"/>
      <c r="BB95" s="1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9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9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9"/>
      <c r="EA95" s="8"/>
      <c r="EB95" s="8"/>
      <c r="EC95" s="8"/>
      <c r="ED95" s="8"/>
      <c r="EE95" s="8"/>
      <c r="EF95" s="8"/>
      <c r="EG95" s="8"/>
      <c r="EH95" s="8"/>
      <c r="EI95" s="8"/>
      <c r="EJ95" s="8"/>
      <c r="EK95" s="8"/>
      <c r="EL95" s="8"/>
      <c r="EM95" s="8"/>
      <c r="EN95" s="8"/>
      <c r="EO95" s="8"/>
      <c r="EP95" s="8"/>
      <c r="EQ95" s="8"/>
      <c r="ER95" s="8"/>
      <c r="ES95" s="8"/>
      <c r="ET95" s="8"/>
      <c r="EU95" s="8"/>
      <c r="EV95" s="8"/>
      <c r="EW95" s="8"/>
      <c r="EX95" s="8"/>
      <c r="EY95" s="8"/>
      <c r="EZ95" s="8"/>
      <c r="FA95" s="8"/>
      <c r="FB95" s="9"/>
      <c r="FC95" s="8"/>
      <c r="FD95" s="8"/>
      <c r="FE95" s="8"/>
      <c r="FF95" s="8"/>
      <c r="FG95" s="8"/>
      <c r="FH95" s="8"/>
      <c r="FI95" s="8"/>
      <c r="FJ95" s="8"/>
      <c r="FK95" s="8"/>
      <c r="FL95" s="8"/>
      <c r="FM95" s="8"/>
      <c r="FN95" s="8"/>
      <c r="FO95" s="8"/>
      <c r="FP95" s="8"/>
      <c r="FQ95" s="8"/>
      <c r="FR95" s="8"/>
      <c r="FS95" s="8"/>
      <c r="FT95" s="8"/>
      <c r="FU95" s="8"/>
      <c r="FV95" s="8"/>
      <c r="FW95" s="8"/>
      <c r="FX95" s="8"/>
      <c r="FY95" s="8"/>
      <c r="FZ95" s="8"/>
      <c r="GA95" s="8"/>
      <c r="GB95" s="8"/>
      <c r="GC95" s="8"/>
      <c r="GD95" s="9"/>
      <c r="GE95" s="8"/>
      <c r="GF95" s="8"/>
    </row>
    <row r="96" spans="1:188" s="2" customFormat="1" ht="17.100000000000001" customHeight="1">
      <c r="A96" s="13" t="s">
        <v>79</v>
      </c>
      <c r="B96" s="24">
        <v>1262.7</v>
      </c>
      <c r="C96" s="24">
        <v>1163.5999999999999</v>
      </c>
      <c r="D96" s="4">
        <f t="shared" si="29"/>
        <v>0.92151738338481026</v>
      </c>
      <c r="E96" s="10">
        <v>15</v>
      </c>
      <c r="F96" s="5">
        <v>1</v>
      </c>
      <c r="G96" s="5">
        <v>10</v>
      </c>
      <c r="H96" s="5"/>
      <c r="I96" s="5"/>
      <c r="J96" s="4">
        <f t="shared" si="50"/>
        <v>0.96818181818181825</v>
      </c>
      <c r="K96" s="5">
        <v>10</v>
      </c>
      <c r="L96" s="5"/>
      <c r="M96" s="5"/>
      <c r="N96" s="4">
        <f t="shared" si="51"/>
        <v>0.87165775401069523</v>
      </c>
      <c r="O96" s="73">
        <v>15</v>
      </c>
      <c r="P96" s="5"/>
      <c r="Q96" s="5"/>
      <c r="R96" s="4">
        <f t="shared" si="52"/>
        <v>0.74999999999999989</v>
      </c>
      <c r="S96" s="5">
        <v>15</v>
      </c>
      <c r="T96" s="31">
        <f t="shared" si="30"/>
        <v>0.88968377296539636</v>
      </c>
      <c r="U96" s="32">
        <v>2933</v>
      </c>
      <c r="V96" s="24">
        <f t="shared" si="31"/>
        <v>1599.8181818181818</v>
      </c>
      <c r="W96" s="24">
        <f t="shared" si="32"/>
        <v>1423.3</v>
      </c>
      <c r="X96" s="24">
        <f t="shared" si="33"/>
        <v>-176.5181818181818</v>
      </c>
      <c r="Y96" s="24"/>
      <c r="Z96" s="24">
        <v>314.60000000000002</v>
      </c>
      <c r="AA96" s="24">
        <v>162.1</v>
      </c>
      <c r="AB96" s="24">
        <v>315.2</v>
      </c>
      <c r="AC96" s="24">
        <v>266.2</v>
      </c>
      <c r="AD96" s="24"/>
      <c r="AE96" s="24">
        <v>218.4</v>
      </c>
      <c r="AF96" s="24"/>
      <c r="AG96" s="24">
        <f t="shared" si="34"/>
        <v>146.80000000000001</v>
      </c>
      <c r="AH96" s="65"/>
      <c r="AI96" s="40"/>
      <c r="AJ96" s="40"/>
      <c r="AK96" s="65"/>
      <c r="AL96" s="65"/>
      <c r="AM96" s="24">
        <f t="shared" si="35"/>
        <v>146.80000000000001</v>
      </c>
      <c r="AN96" s="24"/>
      <c r="AO96" s="24">
        <f t="shared" si="36"/>
        <v>146.80000000000001</v>
      </c>
      <c r="AP96" s="24">
        <v>255</v>
      </c>
      <c r="AQ96" s="24">
        <f t="shared" si="37"/>
        <v>-108.2</v>
      </c>
      <c r="AR96" s="81"/>
      <c r="AS96" s="38"/>
      <c r="AT96" s="1"/>
      <c r="AU96" s="1"/>
      <c r="AV96" s="1"/>
      <c r="AW96" s="1"/>
      <c r="AX96" s="1"/>
      <c r="AY96" s="1"/>
      <c r="AZ96" s="1"/>
      <c r="BA96" s="1"/>
      <c r="BB96" s="1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9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9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9"/>
      <c r="EA96" s="8"/>
      <c r="EB96" s="8"/>
      <c r="EC96" s="8"/>
      <c r="ED96" s="8"/>
      <c r="EE96" s="8"/>
      <c r="EF96" s="8"/>
      <c r="EG96" s="8"/>
      <c r="EH96" s="8"/>
      <c r="EI96" s="8"/>
      <c r="EJ96" s="8"/>
      <c r="EK96" s="8"/>
      <c r="EL96" s="8"/>
      <c r="EM96" s="8"/>
      <c r="EN96" s="8"/>
      <c r="EO96" s="8"/>
      <c r="EP96" s="8"/>
      <c r="EQ96" s="8"/>
      <c r="ER96" s="8"/>
      <c r="ES96" s="8"/>
      <c r="ET96" s="8"/>
      <c r="EU96" s="8"/>
      <c r="EV96" s="8"/>
      <c r="EW96" s="8"/>
      <c r="EX96" s="8"/>
      <c r="EY96" s="8"/>
      <c r="EZ96" s="8"/>
      <c r="FA96" s="8"/>
      <c r="FB96" s="9"/>
      <c r="FC96" s="8"/>
      <c r="FD96" s="8"/>
      <c r="FE96" s="8"/>
      <c r="FF96" s="8"/>
      <c r="FG96" s="8"/>
      <c r="FH96" s="8"/>
      <c r="FI96" s="8"/>
      <c r="FJ96" s="8"/>
      <c r="FK96" s="8"/>
      <c r="FL96" s="8"/>
      <c r="FM96" s="8"/>
      <c r="FN96" s="8"/>
      <c r="FO96" s="8"/>
      <c r="FP96" s="8"/>
      <c r="FQ96" s="8"/>
      <c r="FR96" s="8"/>
      <c r="FS96" s="8"/>
      <c r="FT96" s="8"/>
      <c r="FU96" s="8"/>
      <c r="FV96" s="8"/>
      <c r="FW96" s="8"/>
      <c r="FX96" s="8"/>
      <c r="FY96" s="8"/>
      <c r="FZ96" s="8"/>
      <c r="GA96" s="8"/>
      <c r="GB96" s="8"/>
      <c r="GC96" s="8"/>
      <c r="GD96" s="9"/>
      <c r="GE96" s="8"/>
      <c r="GF96" s="8"/>
    </row>
    <row r="97" spans="1:188" s="2" customFormat="1" ht="17.100000000000001" customHeight="1">
      <c r="A97" s="13" t="s">
        <v>80</v>
      </c>
      <c r="B97" s="24">
        <v>1020.3</v>
      </c>
      <c r="C97" s="24">
        <v>549.29999999999995</v>
      </c>
      <c r="D97" s="4">
        <f t="shared" si="29"/>
        <v>0.53837106733313733</v>
      </c>
      <c r="E97" s="10">
        <v>15</v>
      </c>
      <c r="F97" s="5">
        <v>1</v>
      </c>
      <c r="G97" s="5">
        <v>10</v>
      </c>
      <c r="H97" s="5"/>
      <c r="I97" s="5"/>
      <c r="J97" s="4">
        <f t="shared" si="50"/>
        <v>0.96818181818181825</v>
      </c>
      <c r="K97" s="5">
        <v>10</v>
      </c>
      <c r="L97" s="5"/>
      <c r="M97" s="5"/>
      <c r="N97" s="4">
        <f t="shared" si="51"/>
        <v>0.87165775401069523</v>
      </c>
      <c r="O97" s="73">
        <v>15</v>
      </c>
      <c r="P97" s="5"/>
      <c r="Q97" s="5"/>
      <c r="R97" s="4">
        <f t="shared" si="52"/>
        <v>0.74999999999999989</v>
      </c>
      <c r="S97" s="5">
        <v>15</v>
      </c>
      <c r="T97" s="31">
        <f t="shared" si="30"/>
        <v>0.80126539233808725</v>
      </c>
      <c r="U97" s="32">
        <v>2065</v>
      </c>
      <c r="V97" s="24">
        <f t="shared" si="31"/>
        <v>1126.3636363636363</v>
      </c>
      <c r="W97" s="24">
        <f t="shared" si="32"/>
        <v>902.5</v>
      </c>
      <c r="X97" s="24">
        <f t="shared" si="33"/>
        <v>-223.86363636363626</v>
      </c>
      <c r="Y97" s="24"/>
      <c r="Z97" s="24">
        <v>221.5</v>
      </c>
      <c r="AA97" s="24">
        <v>86.7</v>
      </c>
      <c r="AB97" s="24">
        <v>142.9</v>
      </c>
      <c r="AC97" s="24">
        <v>248.8</v>
      </c>
      <c r="AD97" s="24"/>
      <c r="AE97" s="24">
        <v>141.69999999999999</v>
      </c>
      <c r="AF97" s="24"/>
      <c r="AG97" s="24">
        <f t="shared" si="34"/>
        <v>60.9</v>
      </c>
      <c r="AH97" s="65"/>
      <c r="AI97" s="40"/>
      <c r="AJ97" s="40"/>
      <c r="AK97" s="65"/>
      <c r="AL97" s="65"/>
      <c r="AM97" s="24">
        <f t="shared" si="35"/>
        <v>60.9</v>
      </c>
      <c r="AN97" s="24"/>
      <c r="AO97" s="24">
        <f t="shared" si="36"/>
        <v>60.9</v>
      </c>
      <c r="AP97" s="24">
        <v>51.7</v>
      </c>
      <c r="AQ97" s="24">
        <f t="shared" si="37"/>
        <v>9.1999999999999993</v>
      </c>
      <c r="AR97" s="81"/>
      <c r="AS97" s="38"/>
      <c r="AT97" s="1"/>
      <c r="AU97" s="1"/>
      <c r="AV97" s="1"/>
      <c r="AW97" s="1"/>
      <c r="AX97" s="1"/>
      <c r="AY97" s="1"/>
      <c r="AZ97" s="1"/>
      <c r="BA97" s="1"/>
      <c r="BB97" s="1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9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9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9"/>
      <c r="EA97" s="8"/>
      <c r="EB97" s="8"/>
      <c r="EC97" s="8"/>
      <c r="ED97" s="8"/>
      <c r="EE97" s="8"/>
      <c r="EF97" s="8"/>
      <c r="EG97" s="8"/>
      <c r="EH97" s="8"/>
      <c r="EI97" s="8"/>
      <c r="EJ97" s="8"/>
      <c r="EK97" s="8"/>
      <c r="EL97" s="8"/>
      <c r="EM97" s="8"/>
      <c r="EN97" s="8"/>
      <c r="EO97" s="8"/>
      <c r="EP97" s="8"/>
      <c r="EQ97" s="8"/>
      <c r="ER97" s="8"/>
      <c r="ES97" s="8"/>
      <c r="ET97" s="8"/>
      <c r="EU97" s="8"/>
      <c r="EV97" s="8"/>
      <c r="EW97" s="8"/>
      <c r="EX97" s="8"/>
      <c r="EY97" s="8"/>
      <c r="EZ97" s="8"/>
      <c r="FA97" s="8"/>
      <c r="FB97" s="9"/>
      <c r="FC97" s="8"/>
      <c r="FD97" s="8"/>
      <c r="FE97" s="8"/>
      <c r="FF97" s="8"/>
      <c r="FG97" s="8"/>
      <c r="FH97" s="8"/>
      <c r="FI97" s="8"/>
      <c r="FJ97" s="8"/>
      <c r="FK97" s="8"/>
      <c r="FL97" s="8"/>
      <c r="FM97" s="8"/>
      <c r="FN97" s="8"/>
      <c r="FO97" s="8"/>
      <c r="FP97" s="8"/>
      <c r="FQ97" s="8"/>
      <c r="FR97" s="8"/>
      <c r="FS97" s="8"/>
      <c r="FT97" s="8"/>
      <c r="FU97" s="8"/>
      <c r="FV97" s="8"/>
      <c r="FW97" s="8"/>
      <c r="FX97" s="8"/>
      <c r="FY97" s="8"/>
      <c r="FZ97" s="8"/>
      <c r="GA97" s="8"/>
      <c r="GB97" s="8"/>
      <c r="GC97" s="8"/>
      <c r="GD97" s="9"/>
      <c r="GE97" s="8"/>
      <c r="GF97" s="8"/>
    </row>
    <row r="98" spans="1:188" s="2" customFormat="1" ht="17.100000000000001" customHeight="1">
      <c r="A98" s="13" t="s">
        <v>81</v>
      </c>
      <c r="B98" s="24">
        <v>1851.8</v>
      </c>
      <c r="C98" s="24">
        <v>2259.6</v>
      </c>
      <c r="D98" s="4">
        <f t="shared" si="29"/>
        <v>1.2020218166108652</v>
      </c>
      <c r="E98" s="10">
        <v>15</v>
      </c>
      <c r="F98" s="5">
        <v>1</v>
      </c>
      <c r="G98" s="5">
        <v>10</v>
      </c>
      <c r="H98" s="5"/>
      <c r="I98" s="5"/>
      <c r="J98" s="4">
        <f t="shared" si="50"/>
        <v>0.96818181818181825</v>
      </c>
      <c r="K98" s="5">
        <v>10</v>
      </c>
      <c r="L98" s="5"/>
      <c r="M98" s="5"/>
      <c r="N98" s="4">
        <f t="shared" si="51"/>
        <v>0.87165775401069523</v>
      </c>
      <c r="O98" s="73">
        <v>15</v>
      </c>
      <c r="P98" s="5"/>
      <c r="Q98" s="5"/>
      <c r="R98" s="4">
        <f t="shared" si="52"/>
        <v>0.74999999999999989</v>
      </c>
      <c r="S98" s="5">
        <v>15</v>
      </c>
      <c r="T98" s="31">
        <f t="shared" si="30"/>
        <v>0.95441556524833215</v>
      </c>
      <c r="U98" s="32">
        <v>1735</v>
      </c>
      <c r="V98" s="24">
        <f t="shared" si="31"/>
        <v>946.36363636363626</v>
      </c>
      <c r="W98" s="24">
        <f t="shared" si="32"/>
        <v>903.2</v>
      </c>
      <c r="X98" s="24">
        <f t="shared" si="33"/>
        <v>-43.163636363636215</v>
      </c>
      <c r="Y98" s="24"/>
      <c r="Z98" s="24">
        <v>178.3</v>
      </c>
      <c r="AA98" s="24">
        <v>176.7</v>
      </c>
      <c r="AB98" s="24">
        <v>129.80000000000001</v>
      </c>
      <c r="AC98" s="24">
        <v>141</v>
      </c>
      <c r="AD98" s="24"/>
      <c r="AE98" s="24">
        <v>168.3</v>
      </c>
      <c r="AF98" s="24"/>
      <c r="AG98" s="24">
        <f t="shared" si="34"/>
        <v>109.1</v>
      </c>
      <c r="AH98" s="65"/>
      <c r="AI98" s="40"/>
      <c r="AJ98" s="40"/>
      <c r="AK98" s="65"/>
      <c r="AL98" s="65"/>
      <c r="AM98" s="24">
        <f t="shared" si="35"/>
        <v>109.1</v>
      </c>
      <c r="AN98" s="24"/>
      <c r="AO98" s="24">
        <f t="shared" si="36"/>
        <v>109.1</v>
      </c>
      <c r="AP98" s="24">
        <v>225.6</v>
      </c>
      <c r="AQ98" s="24">
        <f t="shared" si="37"/>
        <v>-116.5</v>
      </c>
      <c r="AR98" s="81"/>
      <c r="AS98" s="38"/>
      <c r="AT98" s="1"/>
      <c r="AU98" s="1"/>
      <c r="AV98" s="1"/>
      <c r="AW98" s="1"/>
      <c r="AX98" s="1"/>
      <c r="AY98" s="1"/>
      <c r="AZ98" s="1"/>
      <c r="BA98" s="1"/>
      <c r="BB98" s="1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9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9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9"/>
      <c r="EA98" s="8"/>
      <c r="EB98" s="8"/>
      <c r="EC98" s="8"/>
      <c r="ED98" s="8"/>
      <c r="EE98" s="8"/>
      <c r="EF98" s="8"/>
      <c r="EG98" s="8"/>
      <c r="EH98" s="8"/>
      <c r="EI98" s="8"/>
      <c r="EJ98" s="8"/>
      <c r="EK98" s="8"/>
      <c r="EL98" s="8"/>
      <c r="EM98" s="8"/>
      <c r="EN98" s="8"/>
      <c r="EO98" s="8"/>
      <c r="EP98" s="8"/>
      <c r="EQ98" s="8"/>
      <c r="ER98" s="8"/>
      <c r="ES98" s="8"/>
      <c r="ET98" s="8"/>
      <c r="EU98" s="8"/>
      <c r="EV98" s="8"/>
      <c r="EW98" s="8"/>
      <c r="EX98" s="8"/>
      <c r="EY98" s="8"/>
      <c r="EZ98" s="8"/>
      <c r="FA98" s="8"/>
      <c r="FB98" s="9"/>
      <c r="FC98" s="8"/>
      <c r="FD98" s="8"/>
      <c r="FE98" s="8"/>
      <c r="FF98" s="8"/>
      <c r="FG98" s="8"/>
      <c r="FH98" s="8"/>
      <c r="FI98" s="8"/>
      <c r="FJ98" s="8"/>
      <c r="FK98" s="8"/>
      <c r="FL98" s="8"/>
      <c r="FM98" s="8"/>
      <c r="FN98" s="8"/>
      <c r="FO98" s="8"/>
      <c r="FP98" s="8"/>
      <c r="FQ98" s="8"/>
      <c r="FR98" s="8"/>
      <c r="FS98" s="8"/>
      <c r="FT98" s="8"/>
      <c r="FU98" s="8"/>
      <c r="FV98" s="8"/>
      <c r="FW98" s="8"/>
      <c r="FX98" s="8"/>
      <c r="FY98" s="8"/>
      <c r="FZ98" s="8"/>
      <c r="GA98" s="8"/>
      <c r="GB98" s="8"/>
      <c r="GC98" s="8"/>
      <c r="GD98" s="9"/>
      <c r="GE98" s="8"/>
      <c r="GF98" s="8"/>
    </row>
    <row r="99" spans="1:188" s="2" customFormat="1" ht="17.100000000000001" customHeight="1">
      <c r="A99" s="13" t="s">
        <v>82</v>
      </c>
      <c r="B99" s="24">
        <v>520.29999999999995</v>
      </c>
      <c r="C99" s="24">
        <v>519.20000000000005</v>
      </c>
      <c r="D99" s="4">
        <f t="shared" si="29"/>
        <v>0.99788583509513762</v>
      </c>
      <c r="E99" s="10">
        <v>15</v>
      </c>
      <c r="F99" s="5">
        <v>1</v>
      </c>
      <c r="G99" s="5">
        <v>10</v>
      </c>
      <c r="H99" s="5"/>
      <c r="I99" s="5"/>
      <c r="J99" s="4">
        <f t="shared" si="50"/>
        <v>0.96818181818181825</v>
      </c>
      <c r="K99" s="5">
        <v>10</v>
      </c>
      <c r="L99" s="5"/>
      <c r="M99" s="5"/>
      <c r="N99" s="4">
        <f t="shared" si="51"/>
        <v>0.87165775401069523</v>
      </c>
      <c r="O99" s="73">
        <v>15</v>
      </c>
      <c r="P99" s="5"/>
      <c r="Q99" s="5"/>
      <c r="R99" s="4">
        <f t="shared" si="52"/>
        <v>0.74999999999999989</v>
      </c>
      <c r="S99" s="5">
        <v>15</v>
      </c>
      <c r="T99" s="31">
        <f t="shared" si="30"/>
        <v>0.9073072618216258</v>
      </c>
      <c r="U99" s="32">
        <v>2058</v>
      </c>
      <c r="V99" s="24">
        <f t="shared" si="31"/>
        <v>1122.5454545454545</v>
      </c>
      <c r="W99" s="24">
        <f t="shared" si="32"/>
        <v>1018.5</v>
      </c>
      <c r="X99" s="24">
        <f t="shared" si="33"/>
        <v>-104.0454545454545</v>
      </c>
      <c r="Y99" s="24"/>
      <c r="Z99" s="24">
        <v>80.3</v>
      </c>
      <c r="AA99" s="24">
        <v>183</v>
      </c>
      <c r="AB99" s="24">
        <v>275.5</v>
      </c>
      <c r="AC99" s="24">
        <v>149.6</v>
      </c>
      <c r="AD99" s="24"/>
      <c r="AE99" s="24">
        <v>209.7</v>
      </c>
      <c r="AF99" s="24"/>
      <c r="AG99" s="24">
        <f t="shared" si="34"/>
        <v>120.4</v>
      </c>
      <c r="AH99" s="65"/>
      <c r="AI99" s="40"/>
      <c r="AJ99" s="40"/>
      <c r="AK99" s="65"/>
      <c r="AL99" s="65"/>
      <c r="AM99" s="24">
        <f t="shared" si="35"/>
        <v>120.4</v>
      </c>
      <c r="AN99" s="24"/>
      <c r="AO99" s="24">
        <f t="shared" si="36"/>
        <v>120.4</v>
      </c>
      <c r="AP99" s="24">
        <v>213.2</v>
      </c>
      <c r="AQ99" s="24">
        <f t="shared" si="37"/>
        <v>-92.8</v>
      </c>
      <c r="AR99" s="81"/>
      <c r="AS99" s="38"/>
      <c r="AT99" s="1"/>
      <c r="AU99" s="1"/>
      <c r="AV99" s="1"/>
      <c r="AW99" s="1"/>
      <c r="AX99" s="1"/>
      <c r="AY99" s="1"/>
      <c r="AZ99" s="1"/>
      <c r="BA99" s="1"/>
      <c r="BB99" s="1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9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9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9"/>
      <c r="EA99" s="8"/>
      <c r="EB99" s="8"/>
      <c r="EC99" s="8"/>
      <c r="ED99" s="8"/>
      <c r="EE99" s="8"/>
      <c r="EF99" s="8"/>
      <c r="EG99" s="8"/>
      <c r="EH99" s="8"/>
      <c r="EI99" s="8"/>
      <c r="EJ99" s="8"/>
      <c r="EK99" s="8"/>
      <c r="EL99" s="8"/>
      <c r="EM99" s="8"/>
      <c r="EN99" s="8"/>
      <c r="EO99" s="8"/>
      <c r="EP99" s="8"/>
      <c r="EQ99" s="8"/>
      <c r="ER99" s="8"/>
      <c r="ES99" s="8"/>
      <c r="ET99" s="8"/>
      <c r="EU99" s="8"/>
      <c r="EV99" s="8"/>
      <c r="EW99" s="8"/>
      <c r="EX99" s="8"/>
      <c r="EY99" s="8"/>
      <c r="EZ99" s="8"/>
      <c r="FA99" s="8"/>
      <c r="FB99" s="9"/>
      <c r="FC99" s="8"/>
      <c r="FD99" s="8"/>
      <c r="FE99" s="8"/>
      <c r="FF99" s="8"/>
      <c r="FG99" s="8"/>
      <c r="FH99" s="8"/>
      <c r="FI99" s="8"/>
      <c r="FJ99" s="8"/>
      <c r="FK99" s="8"/>
      <c r="FL99" s="8"/>
      <c r="FM99" s="8"/>
      <c r="FN99" s="8"/>
      <c r="FO99" s="8"/>
      <c r="FP99" s="8"/>
      <c r="FQ99" s="8"/>
      <c r="FR99" s="8"/>
      <c r="FS99" s="8"/>
      <c r="FT99" s="8"/>
      <c r="FU99" s="8"/>
      <c r="FV99" s="8"/>
      <c r="FW99" s="8"/>
      <c r="FX99" s="8"/>
      <c r="FY99" s="8"/>
      <c r="FZ99" s="8"/>
      <c r="GA99" s="8"/>
      <c r="GB99" s="8"/>
      <c r="GC99" s="8"/>
      <c r="GD99" s="9"/>
      <c r="GE99" s="8"/>
      <c r="GF99" s="8"/>
    </row>
    <row r="100" spans="1:188" s="2" customFormat="1" ht="17.100000000000001" customHeight="1">
      <c r="A100" s="13" t="s">
        <v>83</v>
      </c>
      <c r="B100" s="24">
        <v>401.9</v>
      </c>
      <c r="C100" s="24">
        <v>909.6</v>
      </c>
      <c r="D100" s="4">
        <f t="shared" si="29"/>
        <v>1.3</v>
      </c>
      <c r="E100" s="10">
        <v>15</v>
      </c>
      <c r="F100" s="5">
        <v>1</v>
      </c>
      <c r="G100" s="5">
        <v>10</v>
      </c>
      <c r="H100" s="5"/>
      <c r="I100" s="5"/>
      <c r="J100" s="4">
        <f t="shared" si="50"/>
        <v>0.96818181818181825</v>
      </c>
      <c r="K100" s="5">
        <v>10</v>
      </c>
      <c r="L100" s="5"/>
      <c r="M100" s="5"/>
      <c r="N100" s="4">
        <f t="shared" si="51"/>
        <v>0.87165775401069523</v>
      </c>
      <c r="O100" s="73">
        <v>15</v>
      </c>
      <c r="P100" s="5"/>
      <c r="Q100" s="5"/>
      <c r="R100" s="4">
        <f t="shared" si="52"/>
        <v>0.74999999999999989</v>
      </c>
      <c r="S100" s="5">
        <v>15</v>
      </c>
      <c r="T100" s="31">
        <f t="shared" si="30"/>
        <v>0.97702591526120952</v>
      </c>
      <c r="U100" s="32">
        <v>2038</v>
      </c>
      <c r="V100" s="24">
        <f t="shared" si="31"/>
        <v>1111.6363636363637</v>
      </c>
      <c r="W100" s="24">
        <f t="shared" si="32"/>
        <v>1086.0999999999999</v>
      </c>
      <c r="X100" s="24">
        <f t="shared" si="33"/>
        <v>-25.536363636363831</v>
      </c>
      <c r="Y100" s="24"/>
      <c r="Z100" s="24">
        <v>218.6</v>
      </c>
      <c r="AA100" s="24">
        <v>218.6</v>
      </c>
      <c r="AB100" s="24">
        <v>147.69999999999999</v>
      </c>
      <c r="AC100" s="24">
        <v>222</v>
      </c>
      <c r="AD100" s="24"/>
      <c r="AE100" s="24">
        <v>181.2</v>
      </c>
      <c r="AF100" s="24"/>
      <c r="AG100" s="24">
        <f t="shared" si="34"/>
        <v>98</v>
      </c>
      <c r="AH100" s="65"/>
      <c r="AI100" s="40"/>
      <c r="AJ100" s="40"/>
      <c r="AK100" s="65"/>
      <c r="AL100" s="65"/>
      <c r="AM100" s="24">
        <f t="shared" si="35"/>
        <v>98</v>
      </c>
      <c r="AN100" s="24"/>
      <c r="AO100" s="24">
        <f t="shared" si="36"/>
        <v>98</v>
      </c>
      <c r="AP100" s="24">
        <v>256.39999999999998</v>
      </c>
      <c r="AQ100" s="24">
        <f t="shared" si="37"/>
        <v>-158.4</v>
      </c>
      <c r="AR100" s="81"/>
      <c r="AS100" s="38"/>
      <c r="AT100" s="1"/>
      <c r="AU100" s="1"/>
      <c r="AV100" s="1"/>
      <c r="AW100" s="1"/>
      <c r="AX100" s="1"/>
      <c r="AY100" s="1"/>
      <c r="AZ100" s="1"/>
      <c r="BA100" s="1"/>
      <c r="BB100" s="1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9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9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9"/>
      <c r="EA100" s="8"/>
      <c r="EB100" s="8"/>
      <c r="EC100" s="8"/>
      <c r="ED100" s="8"/>
      <c r="EE100" s="8"/>
      <c r="EF100" s="8"/>
      <c r="EG100" s="8"/>
      <c r="EH100" s="8"/>
      <c r="EI100" s="8"/>
      <c r="EJ100" s="8"/>
      <c r="EK100" s="8"/>
      <c r="EL100" s="8"/>
      <c r="EM100" s="8"/>
      <c r="EN100" s="8"/>
      <c r="EO100" s="8"/>
      <c r="EP100" s="8"/>
      <c r="EQ100" s="8"/>
      <c r="ER100" s="8"/>
      <c r="ES100" s="8"/>
      <c r="ET100" s="8"/>
      <c r="EU100" s="8"/>
      <c r="EV100" s="8"/>
      <c r="EW100" s="8"/>
      <c r="EX100" s="8"/>
      <c r="EY100" s="8"/>
      <c r="EZ100" s="8"/>
      <c r="FA100" s="8"/>
      <c r="FB100" s="9"/>
      <c r="FC100" s="8"/>
      <c r="FD100" s="8"/>
      <c r="FE100" s="8"/>
      <c r="FF100" s="8"/>
      <c r="FG100" s="8"/>
      <c r="FH100" s="8"/>
      <c r="FI100" s="8"/>
      <c r="FJ100" s="8"/>
      <c r="FK100" s="8"/>
      <c r="FL100" s="8"/>
      <c r="FM100" s="8"/>
      <c r="FN100" s="8"/>
      <c r="FO100" s="8"/>
      <c r="FP100" s="8"/>
      <c r="FQ100" s="8"/>
      <c r="FR100" s="8"/>
      <c r="FS100" s="8"/>
      <c r="FT100" s="8"/>
      <c r="FU100" s="8"/>
      <c r="FV100" s="8"/>
      <c r="FW100" s="8"/>
      <c r="FX100" s="8"/>
      <c r="FY100" s="8"/>
      <c r="FZ100" s="8"/>
      <c r="GA100" s="8"/>
      <c r="GB100" s="8"/>
      <c r="GC100" s="8"/>
      <c r="GD100" s="9"/>
      <c r="GE100" s="8"/>
      <c r="GF100" s="8"/>
    </row>
    <row r="101" spans="1:188" s="2" customFormat="1" ht="17.100000000000001" customHeight="1">
      <c r="A101" s="13" t="s">
        <v>84</v>
      </c>
      <c r="B101" s="24">
        <v>1099.4000000000001</v>
      </c>
      <c r="C101" s="24">
        <v>866.4</v>
      </c>
      <c r="D101" s="4">
        <f t="shared" si="29"/>
        <v>0.78806621793705645</v>
      </c>
      <c r="E101" s="10">
        <v>15</v>
      </c>
      <c r="F101" s="5">
        <v>1</v>
      </c>
      <c r="G101" s="5">
        <v>10</v>
      </c>
      <c r="H101" s="5"/>
      <c r="I101" s="5"/>
      <c r="J101" s="4">
        <f>J$34</f>
        <v>0.96818181818181825</v>
      </c>
      <c r="K101" s="5">
        <v>10</v>
      </c>
      <c r="L101" s="5"/>
      <c r="M101" s="5"/>
      <c r="N101" s="4">
        <f>N$34</f>
        <v>0.87165775401069523</v>
      </c>
      <c r="O101" s="73">
        <v>15</v>
      </c>
      <c r="P101" s="5"/>
      <c r="Q101" s="5"/>
      <c r="R101" s="4">
        <f>R$34</f>
        <v>0.74999999999999989</v>
      </c>
      <c r="S101" s="5">
        <v>15</v>
      </c>
      <c r="T101" s="31">
        <f t="shared" si="30"/>
        <v>0.85888735016976092</v>
      </c>
      <c r="U101" s="32">
        <v>2093</v>
      </c>
      <c r="V101" s="24">
        <f t="shared" si="31"/>
        <v>1141.6363636363637</v>
      </c>
      <c r="W101" s="24">
        <f t="shared" si="32"/>
        <v>980.5</v>
      </c>
      <c r="X101" s="24">
        <f t="shared" si="33"/>
        <v>-161.13636363636374</v>
      </c>
      <c r="Y101" s="24"/>
      <c r="Z101" s="24">
        <v>146.1</v>
      </c>
      <c r="AA101" s="24">
        <v>221.9</v>
      </c>
      <c r="AB101" s="24">
        <v>166.5</v>
      </c>
      <c r="AC101" s="24">
        <v>195.9</v>
      </c>
      <c r="AD101" s="24"/>
      <c r="AE101" s="24">
        <v>112.9</v>
      </c>
      <c r="AF101" s="24"/>
      <c r="AG101" s="24">
        <f t="shared" si="34"/>
        <v>137.19999999999999</v>
      </c>
      <c r="AH101" s="65"/>
      <c r="AI101" s="40"/>
      <c r="AJ101" s="40"/>
      <c r="AK101" s="65"/>
      <c r="AL101" s="65"/>
      <c r="AM101" s="24">
        <f t="shared" si="35"/>
        <v>137.19999999999999</v>
      </c>
      <c r="AN101" s="24"/>
      <c r="AO101" s="24">
        <f t="shared" si="36"/>
        <v>137.19999999999999</v>
      </c>
      <c r="AP101" s="24">
        <v>184.3</v>
      </c>
      <c r="AQ101" s="24">
        <f t="shared" si="37"/>
        <v>-47.1</v>
      </c>
      <c r="AR101" s="81"/>
      <c r="AS101" s="38"/>
      <c r="AT101" s="1"/>
      <c r="AU101" s="1"/>
      <c r="AV101" s="1"/>
      <c r="AW101" s="1"/>
      <c r="AX101" s="1"/>
      <c r="AY101" s="1"/>
      <c r="AZ101" s="1"/>
      <c r="BA101" s="1"/>
      <c r="BB101" s="1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9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9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9"/>
      <c r="EA101" s="8"/>
      <c r="EB101" s="8"/>
      <c r="EC101" s="8"/>
      <c r="ED101" s="8"/>
      <c r="EE101" s="8"/>
      <c r="EF101" s="8"/>
      <c r="EG101" s="8"/>
      <c r="EH101" s="8"/>
      <c r="EI101" s="8"/>
      <c r="EJ101" s="8"/>
      <c r="EK101" s="8"/>
      <c r="EL101" s="8"/>
      <c r="EM101" s="8"/>
      <c r="EN101" s="8"/>
      <c r="EO101" s="8"/>
      <c r="EP101" s="8"/>
      <c r="EQ101" s="8"/>
      <c r="ER101" s="8"/>
      <c r="ES101" s="8"/>
      <c r="ET101" s="8"/>
      <c r="EU101" s="8"/>
      <c r="EV101" s="8"/>
      <c r="EW101" s="8"/>
      <c r="EX101" s="8"/>
      <c r="EY101" s="8"/>
      <c r="EZ101" s="8"/>
      <c r="FA101" s="8"/>
      <c r="FB101" s="9"/>
      <c r="FC101" s="8"/>
      <c r="FD101" s="8"/>
      <c r="FE101" s="8"/>
      <c r="FF101" s="8"/>
      <c r="FG101" s="8"/>
      <c r="FH101" s="8"/>
      <c r="FI101" s="8"/>
      <c r="FJ101" s="8"/>
      <c r="FK101" s="8"/>
      <c r="FL101" s="8"/>
      <c r="FM101" s="8"/>
      <c r="FN101" s="8"/>
      <c r="FO101" s="8"/>
      <c r="FP101" s="8"/>
      <c r="FQ101" s="8"/>
      <c r="FR101" s="8"/>
      <c r="FS101" s="8"/>
      <c r="FT101" s="8"/>
      <c r="FU101" s="8"/>
      <c r="FV101" s="8"/>
      <c r="FW101" s="8"/>
      <c r="FX101" s="8"/>
      <c r="FY101" s="8"/>
      <c r="FZ101" s="8"/>
      <c r="GA101" s="8"/>
      <c r="GB101" s="8"/>
      <c r="GC101" s="8"/>
      <c r="GD101" s="9"/>
      <c r="GE101" s="8"/>
      <c r="GF101" s="8"/>
    </row>
    <row r="102" spans="1:188" s="2" customFormat="1" ht="17.100000000000001" customHeight="1">
      <c r="A102" s="17" t="s">
        <v>85</v>
      </c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77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24"/>
      <c r="AQ102" s="24"/>
      <c r="AR102" s="81"/>
      <c r="AS102" s="38"/>
      <c r="AT102" s="1"/>
      <c r="AU102" s="1"/>
      <c r="AV102" s="1"/>
      <c r="AW102" s="1"/>
      <c r="AX102" s="1"/>
      <c r="AY102" s="1"/>
      <c r="AZ102" s="1"/>
      <c r="BA102" s="1"/>
      <c r="BB102" s="1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9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9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9"/>
      <c r="EA102" s="8"/>
      <c r="EB102" s="8"/>
      <c r="EC102" s="8"/>
      <c r="ED102" s="8"/>
      <c r="EE102" s="8"/>
      <c r="EF102" s="8"/>
      <c r="EG102" s="8"/>
      <c r="EH102" s="8"/>
      <c r="EI102" s="8"/>
      <c r="EJ102" s="8"/>
      <c r="EK102" s="8"/>
      <c r="EL102" s="8"/>
      <c r="EM102" s="8"/>
      <c r="EN102" s="8"/>
      <c r="EO102" s="8"/>
      <c r="EP102" s="8"/>
      <c r="EQ102" s="8"/>
      <c r="ER102" s="8"/>
      <c r="ES102" s="8"/>
      <c r="ET102" s="8"/>
      <c r="EU102" s="8"/>
      <c r="EV102" s="8"/>
      <c r="EW102" s="8"/>
      <c r="EX102" s="8"/>
      <c r="EY102" s="8"/>
      <c r="EZ102" s="8"/>
      <c r="FA102" s="8"/>
      <c r="FB102" s="9"/>
      <c r="FC102" s="8"/>
      <c r="FD102" s="8"/>
      <c r="FE102" s="8"/>
      <c r="FF102" s="8"/>
      <c r="FG102" s="8"/>
      <c r="FH102" s="8"/>
      <c r="FI102" s="8"/>
      <c r="FJ102" s="8"/>
      <c r="FK102" s="8"/>
      <c r="FL102" s="8"/>
      <c r="FM102" s="8"/>
      <c r="FN102" s="8"/>
      <c r="FO102" s="8"/>
      <c r="FP102" s="8"/>
      <c r="FQ102" s="8"/>
      <c r="FR102" s="8"/>
      <c r="FS102" s="8"/>
      <c r="FT102" s="8"/>
      <c r="FU102" s="8"/>
      <c r="FV102" s="8"/>
      <c r="FW102" s="8"/>
      <c r="FX102" s="8"/>
      <c r="FY102" s="8"/>
      <c r="FZ102" s="8"/>
      <c r="GA102" s="8"/>
      <c r="GB102" s="8"/>
      <c r="GC102" s="8"/>
      <c r="GD102" s="9"/>
      <c r="GE102" s="8"/>
      <c r="GF102" s="8"/>
    </row>
    <row r="103" spans="1:188" s="2" customFormat="1" ht="17.100000000000001" customHeight="1">
      <c r="A103" s="13" t="s">
        <v>86</v>
      </c>
      <c r="B103" s="24">
        <v>149.30000000000001</v>
      </c>
      <c r="C103" s="24">
        <v>86.6</v>
      </c>
      <c r="D103" s="4">
        <f t="shared" si="29"/>
        <v>0.58004018754186193</v>
      </c>
      <c r="E103" s="10">
        <v>15</v>
      </c>
      <c r="F103" s="5">
        <v>1</v>
      </c>
      <c r="G103" s="5">
        <v>10</v>
      </c>
      <c r="H103" s="5"/>
      <c r="I103" s="5"/>
      <c r="J103" s="4">
        <f>J$35</f>
        <v>1.0230850688316273</v>
      </c>
      <c r="K103" s="5">
        <v>10</v>
      </c>
      <c r="L103" s="5"/>
      <c r="M103" s="5"/>
      <c r="N103" s="4">
        <f>N$35</f>
        <v>1.0094722598105548</v>
      </c>
      <c r="O103" s="73">
        <v>15</v>
      </c>
      <c r="P103" s="5"/>
      <c r="Q103" s="5"/>
      <c r="R103" s="4">
        <f>R$35</f>
        <v>1.3</v>
      </c>
      <c r="S103" s="5">
        <v>15</v>
      </c>
      <c r="T103" s="31">
        <f t="shared" si="30"/>
        <v>0.97805442151696198</v>
      </c>
      <c r="U103" s="32">
        <v>1063</v>
      </c>
      <c r="V103" s="24">
        <f t="shared" si="31"/>
        <v>579.81818181818187</v>
      </c>
      <c r="W103" s="24">
        <f t="shared" si="32"/>
        <v>567.1</v>
      </c>
      <c r="X103" s="24">
        <f t="shared" si="33"/>
        <v>-12.718181818181847</v>
      </c>
      <c r="Y103" s="24"/>
      <c r="Z103" s="24">
        <v>58.9</v>
      </c>
      <c r="AA103" s="24">
        <v>78.599999999999994</v>
      </c>
      <c r="AB103" s="24">
        <v>139</v>
      </c>
      <c r="AC103" s="24">
        <v>83.2</v>
      </c>
      <c r="AD103" s="24"/>
      <c r="AE103" s="24">
        <v>73.7</v>
      </c>
      <c r="AF103" s="24"/>
      <c r="AG103" s="24">
        <f t="shared" si="34"/>
        <v>133.69999999999999</v>
      </c>
      <c r="AH103" s="65"/>
      <c r="AI103" s="40"/>
      <c r="AJ103" s="40"/>
      <c r="AK103" s="65"/>
      <c r="AL103" s="65"/>
      <c r="AM103" s="24">
        <f t="shared" si="35"/>
        <v>133.69999999999999</v>
      </c>
      <c r="AN103" s="24"/>
      <c r="AO103" s="24">
        <f t="shared" si="36"/>
        <v>133.69999999999999</v>
      </c>
      <c r="AP103" s="24">
        <v>45.9</v>
      </c>
      <c r="AQ103" s="24">
        <f t="shared" si="37"/>
        <v>87.8</v>
      </c>
      <c r="AR103" s="81"/>
      <c r="AS103" s="38"/>
      <c r="AT103" s="1"/>
      <c r="AU103" s="1"/>
      <c r="AV103" s="1"/>
      <c r="AW103" s="1"/>
      <c r="AX103" s="1"/>
      <c r="AY103" s="1"/>
      <c r="AZ103" s="1"/>
      <c r="BA103" s="1"/>
      <c r="BB103" s="1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9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9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9"/>
      <c r="EA103" s="8"/>
      <c r="EB103" s="8"/>
      <c r="EC103" s="8"/>
      <c r="ED103" s="8"/>
      <c r="EE103" s="8"/>
      <c r="EF103" s="8"/>
      <c r="EG103" s="8"/>
      <c r="EH103" s="8"/>
      <c r="EI103" s="8"/>
      <c r="EJ103" s="8"/>
      <c r="EK103" s="8"/>
      <c r="EL103" s="8"/>
      <c r="EM103" s="8"/>
      <c r="EN103" s="8"/>
      <c r="EO103" s="8"/>
      <c r="EP103" s="8"/>
      <c r="EQ103" s="8"/>
      <c r="ER103" s="8"/>
      <c r="ES103" s="8"/>
      <c r="ET103" s="8"/>
      <c r="EU103" s="8"/>
      <c r="EV103" s="8"/>
      <c r="EW103" s="8"/>
      <c r="EX103" s="8"/>
      <c r="EY103" s="8"/>
      <c r="EZ103" s="8"/>
      <c r="FA103" s="8"/>
      <c r="FB103" s="9"/>
      <c r="FC103" s="8"/>
      <c r="FD103" s="8"/>
      <c r="FE103" s="8"/>
      <c r="FF103" s="8"/>
      <c r="FG103" s="8"/>
      <c r="FH103" s="8"/>
      <c r="FI103" s="8"/>
      <c r="FJ103" s="8"/>
      <c r="FK103" s="8"/>
      <c r="FL103" s="8"/>
      <c r="FM103" s="8"/>
      <c r="FN103" s="8"/>
      <c r="FO103" s="8"/>
      <c r="FP103" s="8"/>
      <c r="FQ103" s="8"/>
      <c r="FR103" s="8"/>
      <c r="FS103" s="8"/>
      <c r="FT103" s="8"/>
      <c r="FU103" s="8"/>
      <c r="FV103" s="8"/>
      <c r="FW103" s="8"/>
      <c r="FX103" s="8"/>
      <c r="FY103" s="8"/>
      <c r="FZ103" s="8"/>
      <c r="GA103" s="8"/>
      <c r="GB103" s="8"/>
      <c r="GC103" s="8"/>
      <c r="GD103" s="9"/>
      <c r="GE103" s="8"/>
      <c r="GF103" s="8"/>
    </row>
    <row r="104" spans="1:188" s="2" customFormat="1" ht="17.100000000000001" customHeight="1">
      <c r="A104" s="13" t="s">
        <v>87</v>
      </c>
      <c r="B104" s="24">
        <v>6874.5</v>
      </c>
      <c r="C104" s="24">
        <v>5563.7</v>
      </c>
      <c r="D104" s="4">
        <f t="shared" si="29"/>
        <v>0.80932431449559961</v>
      </c>
      <c r="E104" s="10">
        <v>15</v>
      </c>
      <c r="F104" s="5">
        <v>1</v>
      </c>
      <c r="G104" s="5">
        <v>10</v>
      </c>
      <c r="H104" s="5"/>
      <c r="I104" s="5"/>
      <c r="J104" s="4">
        <f t="shared" ref="J104:J115" si="53">J$35</f>
        <v>1.0230850688316273</v>
      </c>
      <c r="K104" s="5">
        <v>10</v>
      </c>
      <c r="L104" s="5"/>
      <c r="M104" s="5"/>
      <c r="N104" s="4">
        <f t="shared" ref="N104:N115" si="54">N$35</f>
        <v>1.0094722598105548</v>
      </c>
      <c r="O104" s="73">
        <v>15</v>
      </c>
      <c r="P104" s="5"/>
      <c r="Q104" s="5"/>
      <c r="R104" s="4">
        <f t="shared" ref="R104:R115" si="55">R$35</f>
        <v>1.3</v>
      </c>
      <c r="S104" s="5">
        <v>15</v>
      </c>
      <c r="T104" s="31">
        <f t="shared" si="30"/>
        <v>1.0309661431216706</v>
      </c>
      <c r="U104" s="32">
        <v>2348</v>
      </c>
      <c r="V104" s="24">
        <f t="shared" si="31"/>
        <v>1280.7272727272727</v>
      </c>
      <c r="W104" s="24">
        <f t="shared" si="32"/>
        <v>1320.4</v>
      </c>
      <c r="X104" s="24">
        <f t="shared" si="33"/>
        <v>39.672727272727343</v>
      </c>
      <c r="Y104" s="24"/>
      <c r="Z104" s="24">
        <v>185.5</v>
      </c>
      <c r="AA104" s="24">
        <v>207.1</v>
      </c>
      <c r="AB104" s="24">
        <v>301</v>
      </c>
      <c r="AC104" s="24">
        <v>198.8</v>
      </c>
      <c r="AD104" s="24"/>
      <c r="AE104" s="24">
        <v>233.8</v>
      </c>
      <c r="AF104" s="24"/>
      <c r="AG104" s="24">
        <f t="shared" si="34"/>
        <v>194.2</v>
      </c>
      <c r="AH104" s="65"/>
      <c r="AI104" s="40"/>
      <c r="AJ104" s="40"/>
      <c r="AK104" s="65"/>
      <c r="AL104" s="65"/>
      <c r="AM104" s="24">
        <f t="shared" si="35"/>
        <v>194.2</v>
      </c>
      <c r="AN104" s="24"/>
      <c r="AO104" s="24">
        <f t="shared" si="36"/>
        <v>194.2</v>
      </c>
      <c r="AP104" s="24">
        <v>58.3</v>
      </c>
      <c r="AQ104" s="24">
        <f t="shared" si="37"/>
        <v>135.9</v>
      </c>
      <c r="AR104" s="81"/>
      <c r="AS104" s="38"/>
      <c r="AT104" s="1"/>
      <c r="AU104" s="1"/>
      <c r="AV104" s="1"/>
      <c r="AW104" s="1"/>
      <c r="AX104" s="1"/>
      <c r="AY104" s="1"/>
      <c r="AZ104" s="1"/>
      <c r="BA104" s="1"/>
      <c r="BB104" s="1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9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9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8"/>
      <c r="DV104" s="8"/>
      <c r="DW104" s="8"/>
      <c r="DX104" s="8"/>
      <c r="DY104" s="8"/>
      <c r="DZ104" s="9"/>
      <c r="EA104" s="8"/>
      <c r="EB104" s="8"/>
      <c r="EC104" s="8"/>
      <c r="ED104" s="8"/>
      <c r="EE104" s="8"/>
      <c r="EF104" s="8"/>
      <c r="EG104" s="8"/>
      <c r="EH104" s="8"/>
      <c r="EI104" s="8"/>
      <c r="EJ104" s="8"/>
      <c r="EK104" s="8"/>
      <c r="EL104" s="8"/>
      <c r="EM104" s="8"/>
      <c r="EN104" s="8"/>
      <c r="EO104" s="8"/>
      <c r="EP104" s="8"/>
      <c r="EQ104" s="8"/>
      <c r="ER104" s="8"/>
      <c r="ES104" s="8"/>
      <c r="ET104" s="8"/>
      <c r="EU104" s="8"/>
      <c r="EV104" s="8"/>
      <c r="EW104" s="8"/>
      <c r="EX104" s="8"/>
      <c r="EY104" s="8"/>
      <c r="EZ104" s="8"/>
      <c r="FA104" s="8"/>
      <c r="FB104" s="9"/>
      <c r="FC104" s="8"/>
      <c r="FD104" s="8"/>
      <c r="FE104" s="8"/>
      <c r="FF104" s="8"/>
      <c r="FG104" s="8"/>
      <c r="FH104" s="8"/>
      <c r="FI104" s="8"/>
      <c r="FJ104" s="8"/>
      <c r="FK104" s="8"/>
      <c r="FL104" s="8"/>
      <c r="FM104" s="8"/>
      <c r="FN104" s="8"/>
      <c r="FO104" s="8"/>
      <c r="FP104" s="8"/>
      <c r="FQ104" s="8"/>
      <c r="FR104" s="8"/>
      <c r="FS104" s="8"/>
      <c r="FT104" s="8"/>
      <c r="FU104" s="8"/>
      <c r="FV104" s="8"/>
      <c r="FW104" s="8"/>
      <c r="FX104" s="8"/>
      <c r="FY104" s="8"/>
      <c r="FZ104" s="8"/>
      <c r="GA104" s="8"/>
      <c r="GB104" s="8"/>
      <c r="GC104" s="8"/>
      <c r="GD104" s="9"/>
      <c r="GE104" s="8"/>
      <c r="GF104" s="8"/>
    </row>
    <row r="105" spans="1:188" s="2" customFormat="1" ht="17.100000000000001" customHeight="1">
      <c r="A105" s="13" t="s">
        <v>88</v>
      </c>
      <c r="B105" s="24">
        <v>1989.5</v>
      </c>
      <c r="C105" s="24">
        <v>994.2</v>
      </c>
      <c r="D105" s="4">
        <f t="shared" si="29"/>
        <v>0.49972354863030916</v>
      </c>
      <c r="E105" s="10">
        <v>15</v>
      </c>
      <c r="F105" s="5">
        <v>1</v>
      </c>
      <c r="G105" s="5">
        <v>10</v>
      </c>
      <c r="H105" s="5"/>
      <c r="I105" s="5"/>
      <c r="J105" s="4">
        <f t="shared" si="53"/>
        <v>1.0230850688316273</v>
      </c>
      <c r="K105" s="5">
        <v>10</v>
      </c>
      <c r="L105" s="5"/>
      <c r="M105" s="5"/>
      <c r="N105" s="4">
        <f t="shared" si="54"/>
        <v>1.0094722598105548</v>
      </c>
      <c r="O105" s="73">
        <v>15</v>
      </c>
      <c r="P105" s="5"/>
      <c r="Q105" s="5"/>
      <c r="R105" s="4">
        <f t="shared" si="55"/>
        <v>1.3</v>
      </c>
      <c r="S105" s="5">
        <v>15</v>
      </c>
      <c r="T105" s="31">
        <f t="shared" si="30"/>
        <v>0.95951981253737284</v>
      </c>
      <c r="U105" s="32">
        <v>1143</v>
      </c>
      <c r="V105" s="24">
        <f t="shared" si="31"/>
        <v>623.4545454545455</v>
      </c>
      <c r="W105" s="24">
        <f t="shared" si="32"/>
        <v>598.20000000000005</v>
      </c>
      <c r="X105" s="24">
        <f t="shared" si="33"/>
        <v>-25.25454545454545</v>
      </c>
      <c r="Y105" s="24"/>
      <c r="Z105" s="24">
        <v>72.2</v>
      </c>
      <c r="AA105" s="24">
        <v>81.7</v>
      </c>
      <c r="AB105" s="24">
        <v>132.6</v>
      </c>
      <c r="AC105" s="24">
        <v>91.9</v>
      </c>
      <c r="AD105" s="24"/>
      <c r="AE105" s="24">
        <v>67.5</v>
      </c>
      <c r="AF105" s="24"/>
      <c r="AG105" s="24">
        <f t="shared" si="34"/>
        <v>152.30000000000001</v>
      </c>
      <c r="AH105" s="65"/>
      <c r="AI105" s="40"/>
      <c r="AJ105" s="40"/>
      <c r="AK105" s="65"/>
      <c r="AL105" s="65"/>
      <c r="AM105" s="24">
        <f t="shared" si="35"/>
        <v>152.30000000000001</v>
      </c>
      <c r="AN105" s="24"/>
      <c r="AO105" s="24">
        <f t="shared" si="36"/>
        <v>152.30000000000001</v>
      </c>
      <c r="AP105" s="24">
        <v>48</v>
      </c>
      <c r="AQ105" s="24">
        <f t="shared" si="37"/>
        <v>104.3</v>
      </c>
      <c r="AR105" s="81"/>
      <c r="AS105" s="38"/>
      <c r="AT105" s="1"/>
      <c r="AU105" s="1"/>
      <c r="AV105" s="1"/>
      <c r="AW105" s="1"/>
      <c r="AX105" s="1"/>
      <c r="AY105" s="1"/>
      <c r="AZ105" s="1"/>
      <c r="BA105" s="1"/>
      <c r="BB105" s="1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9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9"/>
      <c r="CY105" s="8"/>
      <c r="CZ105" s="8"/>
      <c r="DA105" s="8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9"/>
      <c r="EA105" s="8"/>
      <c r="EB105" s="8"/>
      <c r="EC105" s="8"/>
      <c r="ED105" s="8"/>
      <c r="EE105" s="8"/>
      <c r="EF105" s="8"/>
      <c r="EG105" s="8"/>
      <c r="EH105" s="8"/>
      <c r="EI105" s="8"/>
      <c r="EJ105" s="8"/>
      <c r="EK105" s="8"/>
      <c r="EL105" s="8"/>
      <c r="EM105" s="8"/>
      <c r="EN105" s="8"/>
      <c r="EO105" s="8"/>
      <c r="EP105" s="8"/>
      <c r="EQ105" s="8"/>
      <c r="ER105" s="8"/>
      <c r="ES105" s="8"/>
      <c r="ET105" s="8"/>
      <c r="EU105" s="8"/>
      <c r="EV105" s="8"/>
      <c r="EW105" s="8"/>
      <c r="EX105" s="8"/>
      <c r="EY105" s="8"/>
      <c r="EZ105" s="8"/>
      <c r="FA105" s="8"/>
      <c r="FB105" s="9"/>
      <c r="FC105" s="8"/>
      <c r="FD105" s="8"/>
      <c r="FE105" s="8"/>
      <c r="FF105" s="8"/>
      <c r="FG105" s="8"/>
      <c r="FH105" s="8"/>
      <c r="FI105" s="8"/>
      <c r="FJ105" s="8"/>
      <c r="FK105" s="8"/>
      <c r="FL105" s="8"/>
      <c r="FM105" s="8"/>
      <c r="FN105" s="8"/>
      <c r="FO105" s="8"/>
      <c r="FP105" s="8"/>
      <c r="FQ105" s="8"/>
      <c r="FR105" s="8"/>
      <c r="FS105" s="8"/>
      <c r="FT105" s="8"/>
      <c r="FU105" s="8"/>
      <c r="FV105" s="8"/>
      <c r="FW105" s="8"/>
      <c r="FX105" s="8"/>
      <c r="FY105" s="8"/>
      <c r="FZ105" s="8"/>
      <c r="GA105" s="8"/>
      <c r="GB105" s="8"/>
      <c r="GC105" s="8"/>
      <c r="GD105" s="9"/>
      <c r="GE105" s="8"/>
      <c r="GF105" s="8"/>
    </row>
    <row r="106" spans="1:188" s="2" customFormat="1" ht="17.100000000000001" customHeight="1">
      <c r="A106" s="13" t="s">
        <v>89</v>
      </c>
      <c r="B106" s="24">
        <v>654.20000000000005</v>
      </c>
      <c r="C106" s="24">
        <v>842.1</v>
      </c>
      <c r="D106" s="4">
        <f t="shared" si="29"/>
        <v>1.2087221033323141</v>
      </c>
      <c r="E106" s="10">
        <v>15</v>
      </c>
      <c r="F106" s="5">
        <v>1</v>
      </c>
      <c r="G106" s="5">
        <v>10</v>
      </c>
      <c r="H106" s="5"/>
      <c r="I106" s="5"/>
      <c r="J106" s="4">
        <f t="shared" si="53"/>
        <v>1.0230850688316273</v>
      </c>
      <c r="K106" s="5">
        <v>10</v>
      </c>
      <c r="L106" s="5"/>
      <c r="M106" s="5"/>
      <c r="N106" s="4">
        <f t="shared" si="54"/>
        <v>1.0094722598105548</v>
      </c>
      <c r="O106" s="73">
        <v>15</v>
      </c>
      <c r="P106" s="5"/>
      <c r="Q106" s="5"/>
      <c r="R106" s="4">
        <f t="shared" si="55"/>
        <v>1.3</v>
      </c>
      <c r="S106" s="5">
        <v>15</v>
      </c>
      <c r="T106" s="31">
        <f t="shared" si="30"/>
        <v>1.1231348636224507</v>
      </c>
      <c r="U106" s="32">
        <v>1226</v>
      </c>
      <c r="V106" s="24">
        <f t="shared" si="31"/>
        <v>668.72727272727275</v>
      </c>
      <c r="W106" s="24">
        <f t="shared" si="32"/>
        <v>751.1</v>
      </c>
      <c r="X106" s="24">
        <f t="shared" si="33"/>
        <v>82.372727272727275</v>
      </c>
      <c r="Y106" s="24"/>
      <c r="Z106" s="24">
        <v>127.5</v>
      </c>
      <c r="AA106" s="24">
        <v>125.4</v>
      </c>
      <c r="AB106" s="24">
        <v>85.6</v>
      </c>
      <c r="AC106" s="24">
        <v>137.9</v>
      </c>
      <c r="AD106" s="24"/>
      <c r="AE106" s="24">
        <v>131.5</v>
      </c>
      <c r="AF106" s="24"/>
      <c r="AG106" s="24">
        <f t="shared" si="34"/>
        <v>143.19999999999999</v>
      </c>
      <c r="AH106" s="65"/>
      <c r="AI106" s="40"/>
      <c r="AJ106" s="40"/>
      <c r="AK106" s="65"/>
      <c r="AL106" s="65"/>
      <c r="AM106" s="24">
        <f t="shared" si="35"/>
        <v>143.19999999999999</v>
      </c>
      <c r="AN106" s="24"/>
      <c r="AO106" s="24">
        <f t="shared" si="36"/>
        <v>143.19999999999999</v>
      </c>
      <c r="AP106" s="24">
        <v>125.1</v>
      </c>
      <c r="AQ106" s="24">
        <f t="shared" si="37"/>
        <v>18.100000000000001</v>
      </c>
      <c r="AR106" s="81"/>
      <c r="AS106" s="38"/>
      <c r="AT106" s="1"/>
      <c r="AU106" s="1"/>
      <c r="AV106" s="1"/>
      <c r="AW106" s="1"/>
      <c r="AX106" s="1"/>
      <c r="AY106" s="1"/>
      <c r="AZ106" s="1"/>
      <c r="BA106" s="1"/>
      <c r="BB106" s="1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9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9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9"/>
      <c r="EA106" s="8"/>
      <c r="EB106" s="8"/>
      <c r="EC106" s="8"/>
      <c r="ED106" s="8"/>
      <c r="EE106" s="8"/>
      <c r="EF106" s="8"/>
      <c r="EG106" s="8"/>
      <c r="EH106" s="8"/>
      <c r="EI106" s="8"/>
      <c r="EJ106" s="8"/>
      <c r="EK106" s="8"/>
      <c r="EL106" s="8"/>
      <c r="EM106" s="8"/>
      <c r="EN106" s="8"/>
      <c r="EO106" s="8"/>
      <c r="EP106" s="8"/>
      <c r="EQ106" s="8"/>
      <c r="ER106" s="8"/>
      <c r="ES106" s="8"/>
      <c r="ET106" s="8"/>
      <c r="EU106" s="8"/>
      <c r="EV106" s="8"/>
      <c r="EW106" s="8"/>
      <c r="EX106" s="8"/>
      <c r="EY106" s="8"/>
      <c r="EZ106" s="8"/>
      <c r="FA106" s="8"/>
      <c r="FB106" s="9"/>
      <c r="FC106" s="8"/>
      <c r="FD106" s="8"/>
      <c r="FE106" s="8"/>
      <c r="FF106" s="8"/>
      <c r="FG106" s="8"/>
      <c r="FH106" s="8"/>
      <c r="FI106" s="8"/>
      <c r="FJ106" s="8"/>
      <c r="FK106" s="8"/>
      <c r="FL106" s="8"/>
      <c r="FM106" s="8"/>
      <c r="FN106" s="8"/>
      <c r="FO106" s="8"/>
      <c r="FP106" s="8"/>
      <c r="FQ106" s="8"/>
      <c r="FR106" s="8"/>
      <c r="FS106" s="8"/>
      <c r="FT106" s="8"/>
      <c r="FU106" s="8"/>
      <c r="FV106" s="8"/>
      <c r="FW106" s="8"/>
      <c r="FX106" s="8"/>
      <c r="FY106" s="8"/>
      <c r="FZ106" s="8"/>
      <c r="GA106" s="8"/>
      <c r="GB106" s="8"/>
      <c r="GC106" s="8"/>
      <c r="GD106" s="9"/>
      <c r="GE106" s="8"/>
      <c r="GF106" s="8"/>
    </row>
    <row r="107" spans="1:188" s="2" customFormat="1" ht="17.100000000000001" customHeight="1">
      <c r="A107" s="13" t="s">
        <v>90</v>
      </c>
      <c r="B107" s="24">
        <v>906.8</v>
      </c>
      <c r="C107" s="24">
        <v>1606.6</v>
      </c>
      <c r="D107" s="4">
        <f t="shared" si="29"/>
        <v>1.2571724746360828</v>
      </c>
      <c r="E107" s="10">
        <v>15</v>
      </c>
      <c r="F107" s="5">
        <v>1</v>
      </c>
      <c r="G107" s="5">
        <v>10</v>
      </c>
      <c r="H107" s="5"/>
      <c r="I107" s="5"/>
      <c r="J107" s="4">
        <f t="shared" si="53"/>
        <v>1.0230850688316273</v>
      </c>
      <c r="K107" s="5">
        <v>10</v>
      </c>
      <c r="L107" s="5"/>
      <c r="M107" s="5"/>
      <c r="N107" s="4">
        <f t="shared" si="54"/>
        <v>1.0094722598105548</v>
      </c>
      <c r="O107" s="73">
        <v>15</v>
      </c>
      <c r="P107" s="5"/>
      <c r="Q107" s="5"/>
      <c r="R107" s="4">
        <f t="shared" si="55"/>
        <v>1.3</v>
      </c>
      <c r="S107" s="5">
        <v>15</v>
      </c>
      <c r="T107" s="31">
        <f t="shared" si="30"/>
        <v>1.1343157185387052</v>
      </c>
      <c r="U107" s="32">
        <v>1766</v>
      </c>
      <c r="V107" s="24">
        <f t="shared" si="31"/>
        <v>963.27272727272725</v>
      </c>
      <c r="W107" s="24">
        <f t="shared" si="32"/>
        <v>1092.7</v>
      </c>
      <c r="X107" s="24">
        <f t="shared" si="33"/>
        <v>129.42727272727279</v>
      </c>
      <c r="Y107" s="24"/>
      <c r="Z107" s="24">
        <v>163.80000000000001</v>
      </c>
      <c r="AA107" s="24">
        <v>189.4</v>
      </c>
      <c r="AB107" s="24">
        <v>215.2</v>
      </c>
      <c r="AC107" s="24">
        <v>188.1</v>
      </c>
      <c r="AD107" s="24"/>
      <c r="AE107" s="24">
        <v>96.9</v>
      </c>
      <c r="AF107" s="24"/>
      <c r="AG107" s="24">
        <f t="shared" si="34"/>
        <v>239.3</v>
      </c>
      <c r="AH107" s="65"/>
      <c r="AI107" s="40"/>
      <c r="AJ107" s="40"/>
      <c r="AK107" s="65"/>
      <c r="AL107" s="65"/>
      <c r="AM107" s="24">
        <f t="shared" si="35"/>
        <v>239.3</v>
      </c>
      <c r="AN107" s="24"/>
      <c r="AO107" s="24">
        <f t="shared" si="36"/>
        <v>239.3</v>
      </c>
      <c r="AP107" s="24">
        <v>222.4</v>
      </c>
      <c r="AQ107" s="24">
        <f t="shared" si="37"/>
        <v>16.899999999999999</v>
      </c>
      <c r="AR107" s="81"/>
      <c r="AS107" s="38"/>
      <c r="AT107" s="1"/>
      <c r="AU107" s="1"/>
      <c r="AV107" s="1"/>
      <c r="AW107" s="1"/>
      <c r="AX107" s="1"/>
      <c r="AY107" s="1"/>
      <c r="AZ107" s="1"/>
      <c r="BA107" s="1"/>
      <c r="BB107" s="1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9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9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9"/>
      <c r="EA107" s="8"/>
      <c r="EB107" s="8"/>
      <c r="EC107" s="8"/>
      <c r="ED107" s="8"/>
      <c r="EE107" s="8"/>
      <c r="EF107" s="8"/>
      <c r="EG107" s="8"/>
      <c r="EH107" s="8"/>
      <c r="EI107" s="8"/>
      <c r="EJ107" s="8"/>
      <c r="EK107" s="8"/>
      <c r="EL107" s="8"/>
      <c r="EM107" s="8"/>
      <c r="EN107" s="8"/>
      <c r="EO107" s="8"/>
      <c r="EP107" s="8"/>
      <c r="EQ107" s="8"/>
      <c r="ER107" s="8"/>
      <c r="ES107" s="8"/>
      <c r="ET107" s="8"/>
      <c r="EU107" s="8"/>
      <c r="EV107" s="8"/>
      <c r="EW107" s="8"/>
      <c r="EX107" s="8"/>
      <c r="EY107" s="8"/>
      <c r="EZ107" s="8"/>
      <c r="FA107" s="8"/>
      <c r="FB107" s="9"/>
      <c r="FC107" s="8"/>
      <c r="FD107" s="8"/>
      <c r="FE107" s="8"/>
      <c r="FF107" s="8"/>
      <c r="FG107" s="8"/>
      <c r="FH107" s="8"/>
      <c r="FI107" s="8"/>
      <c r="FJ107" s="8"/>
      <c r="FK107" s="8"/>
      <c r="FL107" s="8"/>
      <c r="FM107" s="8"/>
      <c r="FN107" s="8"/>
      <c r="FO107" s="8"/>
      <c r="FP107" s="8"/>
      <c r="FQ107" s="8"/>
      <c r="FR107" s="8"/>
      <c r="FS107" s="8"/>
      <c r="FT107" s="8"/>
      <c r="FU107" s="8"/>
      <c r="FV107" s="8"/>
      <c r="FW107" s="8"/>
      <c r="FX107" s="8"/>
      <c r="FY107" s="8"/>
      <c r="FZ107" s="8"/>
      <c r="GA107" s="8"/>
      <c r="GB107" s="8"/>
      <c r="GC107" s="8"/>
      <c r="GD107" s="9"/>
      <c r="GE107" s="8"/>
      <c r="GF107" s="8"/>
    </row>
    <row r="108" spans="1:188" s="2" customFormat="1" ht="17.100000000000001" customHeight="1">
      <c r="A108" s="13" t="s">
        <v>91</v>
      </c>
      <c r="B108" s="24">
        <v>1160.3</v>
      </c>
      <c r="C108" s="24">
        <v>907.4</v>
      </c>
      <c r="D108" s="4">
        <f t="shared" si="29"/>
        <v>0.78203912781177287</v>
      </c>
      <c r="E108" s="10">
        <v>15</v>
      </c>
      <c r="F108" s="5">
        <v>1</v>
      </c>
      <c r="G108" s="5">
        <v>10</v>
      </c>
      <c r="H108" s="5"/>
      <c r="I108" s="5"/>
      <c r="J108" s="4">
        <f t="shared" si="53"/>
        <v>1.0230850688316273</v>
      </c>
      <c r="K108" s="5">
        <v>10</v>
      </c>
      <c r="L108" s="5"/>
      <c r="M108" s="5"/>
      <c r="N108" s="4">
        <f t="shared" si="54"/>
        <v>1.0094722598105548</v>
      </c>
      <c r="O108" s="73">
        <v>15</v>
      </c>
      <c r="P108" s="5"/>
      <c r="Q108" s="5"/>
      <c r="R108" s="4">
        <f t="shared" si="55"/>
        <v>1.3</v>
      </c>
      <c r="S108" s="5">
        <v>15</v>
      </c>
      <c r="T108" s="31">
        <f t="shared" si="30"/>
        <v>1.0246695615792492</v>
      </c>
      <c r="U108" s="32">
        <v>1271</v>
      </c>
      <c r="V108" s="24">
        <f t="shared" si="31"/>
        <v>693.27272727272725</v>
      </c>
      <c r="W108" s="24">
        <f t="shared" si="32"/>
        <v>710.4</v>
      </c>
      <c r="X108" s="24">
        <f t="shared" si="33"/>
        <v>17.127272727272725</v>
      </c>
      <c r="Y108" s="24"/>
      <c r="Z108" s="24">
        <v>125.3</v>
      </c>
      <c r="AA108" s="24">
        <v>130.9</v>
      </c>
      <c r="AB108" s="24">
        <v>118.4</v>
      </c>
      <c r="AC108" s="24">
        <v>85.5</v>
      </c>
      <c r="AD108" s="24"/>
      <c r="AE108" s="24">
        <v>112.9</v>
      </c>
      <c r="AF108" s="24"/>
      <c r="AG108" s="24">
        <f t="shared" si="34"/>
        <v>137.4</v>
      </c>
      <c r="AH108" s="65"/>
      <c r="AI108" s="40"/>
      <c r="AJ108" s="40"/>
      <c r="AK108" s="65"/>
      <c r="AL108" s="65"/>
      <c r="AM108" s="24">
        <f t="shared" si="35"/>
        <v>137.4</v>
      </c>
      <c r="AN108" s="24"/>
      <c r="AO108" s="24">
        <f t="shared" si="36"/>
        <v>137.4</v>
      </c>
      <c r="AP108" s="24">
        <v>60.1</v>
      </c>
      <c r="AQ108" s="24">
        <f t="shared" si="37"/>
        <v>77.3</v>
      </c>
      <c r="AR108" s="81"/>
      <c r="AS108" s="38"/>
      <c r="AT108" s="1"/>
      <c r="AU108" s="1"/>
      <c r="AV108" s="1"/>
      <c r="AW108" s="1"/>
      <c r="AX108" s="1"/>
      <c r="AY108" s="1"/>
      <c r="AZ108" s="1"/>
      <c r="BA108" s="1"/>
      <c r="BB108" s="1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9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9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9"/>
      <c r="EA108" s="8"/>
      <c r="EB108" s="8"/>
      <c r="EC108" s="8"/>
      <c r="ED108" s="8"/>
      <c r="EE108" s="8"/>
      <c r="EF108" s="8"/>
      <c r="EG108" s="8"/>
      <c r="EH108" s="8"/>
      <c r="EI108" s="8"/>
      <c r="EJ108" s="8"/>
      <c r="EK108" s="8"/>
      <c r="EL108" s="8"/>
      <c r="EM108" s="8"/>
      <c r="EN108" s="8"/>
      <c r="EO108" s="8"/>
      <c r="EP108" s="8"/>
      <c r="EQ108" s="8"/>
      <c r="ER108" s="8"/>
      <c r="ES108" s="8"/>
      <c r="ET108" s="8"/>
      <c r="EU108" s="8"/>
      <c r="EV108" s="8"/>
      <c r="EW108" s="8"/>
      <c r="EX108" s="8"/>
      <c r="EY108" s="8"/>
      <c r="EZ108" s="8"/>
      <c r="FA108" s="8"/>
      <c r="FB108" s="9"/>
      <c r="FC108" s="8"/>
      <c r="FD108" s="8"/>
      <c r="FE108" s="8"/>
      <c r="FF108" s="8"/>
      <c r="FG108" s="8"/>
      <c r="FH108" s="8"/>
      <c r="FI108" s="8"/>
      <c r="FJ108" s="8"/>
      <c r="FK108" s="8"/>
      <c r="FL108" s="8"/>
      <c r="FM108" s="8"/>
      <c r="FN108" s="8"/>
      <c r="FO108" s="8"/>
      <c r="FP108" s="8"/>
      <c r="FQ108" s="8"/>
      <c r="FR108" s="8"/>
      <c r="FS108" s="8"/>
      <c r="FT108" s="8"/>
      <c r="FU108" s="8"/>
      <c r="FV108" s="8"/>
      <c r="FW108" s="8"/>
      <c r="FX108" s="8"/>
      <c r="FY108" s="8"/>
      <c r="FZ108" s="8"/>
      <c r="GA108" s="8"/>
      <c r="GB108" s="8"/>
      <c r="GC108" s="8"/>
      <c r="GD108" s="9"/>
      <c r="GE108" s="8"/>
      <c r="GF108" s="8"/>
    </row>
    <row r="109" spans="1:188" s="2" customFormat="1" ht="17.100000000000001" customHeight="1">
      <c r="A109" s="13" t="s">
        <v>92</v>
      </c>
      <c r="B109" s="24">
        <v>423.1</v>
      </c>
      <c r="C109" s="24">
        <v>527.4</v>
      </c>
      <c r="D109" s="4">
        <f t="shared" si="29"/>
        <v>1.2046513826518552</v>
      </c>
      <c r="E109" s="10">
        <v>15</v>
      </c>
      <c r="F109" s="5">
        <v>1</v>
      </c>
      <c r="G109" s="5">
        <v>10</v>
      </c>
      <c r="H109" s="5"/>
      <c r="I109" s="5"/>
      <c r="J109" s="4">
        <f t="shared" si="53"/>
        <v>1.0230850688316273</v>
      </c>
      <c r="K109" s="5">
        <v>10</v>
      </c>
      <c r="L109" s="5"/>
      <c r="M109" s="5"/>
      <c r="N109" s="4">
        <f t="shared" si="54"/>
        <v>1.0094722598105548</v>
      </c>
      <c r="O109" s="73">
        <v>15</v>
      </c>
      <c r="P109" s="5"/>
      <c r="Q109" s="5"/>
      <c r="R109" s="4">
        <f t="shared" si="55"/>
        <v>1.3</v>
      </c>
      <c r="S109" s="5">
        <v>15</v>
      </c>
      <c r="T109" s="31">
        <f t="shared" si="30"/>
        <v>1.122195466542345</v>
      </c>
      <c r="U109" s="32">
        <v>1832</v>
      </c>
      <c r="V109" s="24">
        <f t="shared" si="31"/>
        <v>999.27272727272725</v>
      </c>
      <c r="W109" s="24">
        <f t="shared" si="32"/>
        <v>1121.4000000000001</v>
      </c>
      <c r="X109" s="24">
        <f t="shared" si="33"/>
        <v>122.12727272727284</v>
      </c>
      <c r="Y109" s="24"/>
      <c r="Z109" s="24">
        <v>160.69999999999999</v>
      </c>
      <c r="AA109" s="24">
        <v>175.9</v>
      </c>
      <c r="AB109" s="24">
        <v>224.1</v>
      </c>
      <c r="AC109" s="24">
        <v>185.7</v>
      </c>
      <c r="AD109" s="24"/>
      <c r="AE109" s="24">
        <v>196.5</v>
      </c>
      <c r="AF109" s="24"/>
      <c r="AG109" s="24">
        <f t="shared" si="34"/>
        <v>178.5</v>
      </c>
      <c r="AH109" s="65"/>
      <c r="AI109" s="40"/>
      <c r="AJ109" s="40"/>
      <c r="AK109" s="65"/>
      <c r="AL109" s="65"/>
      <c r="AM109" s="24">
        <f t="shared" si="35"/>
        <v>178.5</v>
      </c>
      <c r="AN109" s="24"/>
      <c r="AO109" s="24">
        <f t="shared" si="36"/>
        <v>178.5</v>
      </c>
      <c r="AP109" s="24">
        <v>150.6</v>
      </c>
      <c r="AQ109" s="24">
        <f t="shared" si="37"/>
        <v>27.9</v>
      </c>
      <c r="AR109" s="81"/>
      <c r="AS109" s="38"/>
      <c r="AT109" s="1"/>
      <c r="AU109" s="1"/>
      <c r="AV109" s="1"/>
      <c r="AW109" s="1"/>
      <c r="AX109" s="1"/>
      <c r="AY109" s="1"/>
      <c r="AZ109" s="1"/>
      <c r="BA109" s="1"/>
      <c r="BB109" s="1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9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9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9"/>
      <c r="EA109" s="8"/>
      <c r="EB109" s="8"/>
      <c r="EC109" s="8"/>
      <c r="ED109" s="8"/>
      <c r="EE109" s="8"/>
      <c r="EF109" s="8"/>
      <c r="EG109" s="8"/>
      <c r="EH109" s="8"/>
      <c r="EI109" s="8"/>
      <c r="EJ109" s="8"/>
      <c r="EK109" s="8"/>
      <c r="EL109" s="8"/>
      <c r="EM109" s="8"/>
      <c r="EN109" s="8"/>
      <c r="EO109" s="8"/>
      <c r="EP109" s="8"/>
      <c r="EQ109" s="8"/>
      <c r="ER109" s="8"/>
      <c r="ES109" s="8"/>
      <c r="ET109" s="8"/>
      <c r="EU109" s="8"/>
      <c r="EV109" s="8"/>
      <c r="EW109" s="8"/>
      <c r="EX109" s="8"/>
      <c r="EY109" s="8"/>
      <c r="EZ109" s="8"/>
      <c r="FA109" s="8"/>
      <c r="FB109" s="9"/>
      <c r="FC109" s="8"/>
      <c r="FD109" s="8"/>
      <c r="FE109" s="8"/>
      <c r="FF109" s="8"/>
      <c r="FG109" s="8"/>
      <c r="FH109" s="8"/>
      <c r="FI109" s="8"/>
      <c r="FJ109" s="8"/>
      <c r="FK109" s="8"/>
      <c r="FL109" s="8"/>
      <c r="FM109" s="8"/>
      <c r="FN109" s="8"/>
      <c r="FO109" s="8"/>
      <c r="FP109" s="8"/>
      <c r="FQ109" s="8"/>
      <c r="FR109" s="8"/>
      <c r="FS109" s="8"/>
      <c r="FT109" s="8"/>
      <c r="FU109" s="8"/>
      <c r="FV109" s="8"/>
      <c r="FW109" s="8"/>
      <c r="FX109" s="8"/>
      <c r="FY109" s="8"/>
      <c r="FZ109" s="8"/>
      <c r="GA109" s="8"/>
      <c r="GB109" s="8"/>
      <c r="GC109" s="8"/>
      <c r="GD109" s="9"/>
      <c r="GE109" s="8"/>
      <c r="GF109" s="8"/>
    </row>
    <row r="110" spans="1:188" s="2" customFormat="1" ht="17.100000000000001" customHeight="1">
      <c r="A110" s="13" t="s">
        <v>93</v>
      </c>
      <c r="B110" s="24">
        <v>599.20000000000005</v>
      </c>
      <c r="C110" s="24">
        <v>1498.7</v>
      </c>
      <c r="D110" s="4">
        <f t="shared" si="29"/>
        <v>1.3</v>
      </c>
      <c r="E110" s="10">
        <v>15</v>
      </c>
      <c r="F110" s="5">
        <v>1</v>
      </c>
      <c r="G110" s="5">
        <v>10</v>
      </c>
      <c r="H110" s="5"/>
      <c r="I110" s="5"/>
      <c r="J110" s="4">
        <f t="shared" si="53"/>
        <v>1.0230850688316273</v>
      </c>
      <c r="K110" s="5">
        <v>10</v>
      </c>
      <c r="L110" s="5"/>
      <c r="M110" s="5"/>
      <c r="N110" s="4">
        <f t="shared" si="54"/>
        <v>1.0094722598105548</v>
      </c>
      <c r="O110" s="73">
        <v>15</v>
      </c>
      <c r="P110" s="5"/>
      <c r="Q110" s="5"/>
      <c r="R110" s="4">
        <f t="shared" si="55"/>
        <v>1.3</v>
      </c>
      <c r="S110" s="5">
        <v>15</v>
      </c>
      <c r="T110" s="31">
        <f t="shared" si="30"/>
        <v>1.1441989936226862</v>
      </c>
      <c r="U110" s="32">
        <v>1823</v>
      </c>
      <c r="V110" s="24">
        <f t="shared" si="31"/>
        <v>994.36363636363626</v>
      </c>
      <c r="W110" s="24">
        <f t="shared" si="32"/>
        <v>1137.7</v>
      </c>
      <c r="X110" s="24">
        <f t="shared" si="33"/>
        <v>143.33636363636379</v>
      </c>
      <c r="Y110" s="24"/>
      <c r="Z110" s="24">
        <v>193.2</v>
      </c>
      <c r="AA110" s="24">
        <v>195.6</v>
      </c>
      <c r="AB110" s="24">
        <v>197.9</v>
      </c>
      <c r="AC110" s="24">
        <v>191.9</v>
      </c>
      <c r="AD110" s="24"/>
      <c r="AE110" s="24">
        <v>195.6</v>
      </c>
      <c r="AF110" s="24"/>
      <c r="AG110" s="24">
        <f t="shared" si="34"/>
        <v>163.5</v>
      </c>
      <c r="AH110" s="65"/>
      <c r="AI110" s="40"/>
      <c r="AJ110" s="40"/>
      <c r="AK110" s="65"/>
      <c r="AL110" s="65"/>
      <c r="AM110" s="24">
        <f t="shared" si="35"/>
        <v>163.5</v>
      </c>
      <c r="AN110" s="24"/>
      <c r="AO110" s="24">
        <f t="shared" si="36"/>
        <v>163.5</v>
      </c>
      <c r="AP110" s="24">
        <v>154.6</v>
      </c>
      <c r="AQ110" s="24">
        <f t="shared" si="37"/>
        <v>8.9</v>
      </c>
      <c r="AR110" s="81"/>
      <c r="AS110" s="38"/>
      <c r="AT110" s="1"/>
      <c r="AU110" s="1"/>
      <c r="AV110" s="1"/>
      <c r="AW110" s="1"/>
      <c r="AX110" s="1"/>
      <c r="AY110" s="1"/>
      <c r="AZ110" s="1"/>
      <c r="BA110" s="1"/>
      <c r="BB110" s="1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9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9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9"/>
      <c r="EA110" s="8"/>
      <c r="EB110" s="8"/>
      <c r="EC110" s="8"/>
      <c r="ED110" s="8"/>
      <c r="EE110" s="8"/>
      <c r="EF110" s="8"/>
      <c r="EG110" s="8"/>
      <c r="EH110" s="8"/>
      <c r="EI110" s="8"/>
      <c r="EJ110" s="8"/>
      <c r="EK110" s="8"/>
      <c r="EL110" s="8"/>
      <c r="EM110" s="8"/>
      <c r="EN110" s="8"/>
      <c r="EO110" s="8"/>
      <c r="EP110" s="8"/>
      <c r="EQ110" s="8"/>
      <c r="ER110" s="8"/>
      <c r="ES110" s="8"/>
      <c r="ET110" s="8"/>
      <c r="EU110" s="8"/>
      <c r="EV110" s="8"/>
      <c r="EW110" s="8"/>
      <c r="EX110" s="8"/>
      <c r="EY110" s="8"/>
      <c r="EZ110" s="8"/>
      <c r="FA110" s="8"/>
      <c r="FB110" s="9"/>
      <c r="FC110" s="8"/>
      <c r="FD110" s="8"/>
      <c r="FE110" s="8"/>
      <c r="FF110" s="8"/>
      <c r="FG110" s="8"/>
      <c r="FH110" s="8"/>
      <c r="FI110" s="8"/>
      <c r="FJ110" s="8"/>
      <c r="FK110" s="8"/>
      <c r="FL110" s="8"/>
      <c r="FM110" s="8"/>
      <c r="FN110" s="8"/>
      <c r="FO110" s="8"/>
      <c r="FP110" s="8"/>
      <c r="FQ110" s="8"/>
      <c r="FR110" s="8"/>
      <c r="FS110" s="8"/>
      <c r="FT110" s="8"/>
      <c r="FU110" s="8"/>
      <c r="FV110" s="8"/>
      <c r="FW110" s="8"/>
      <c r="FX110" s="8"/>
      <c r="FY110" s="8"/>
      <c r="FZ110" s="8"/>
      <c r="GA110" s="8"/>
      <c r="GB110" s="8"/>
      <c r="GC110" s="8"/>
      <c r="GD110" s="9"/>
      <c r="GE110" s="8"/>
      <c r="GF110" s="8"/>
    </row>
    <row r="111" spans="1:188" s="2" customFormat="1" ht="17.100000000000001" customHeight="1">
      <c r="A111" s="13" t="s">
        <v>94</v>
      </c>
      <c r="B111" s="24">
        <v>1535.7</v>
      </c>
      <c r="C111" s="24">
        <v>990.7</v>
      </c>
      <c r="D111" s="4">
        <f t="shared" si="29"/>
        <v>0.64511297779514232</v>
      </c>
      <c r="E111" s="10">
        <v>15</v>
      </c>
      <c r="F111" s="5">
        <v>1</v>
      </c>
      <c r="G111" s="5">
        <v>10</v>
      </c>
      <c r="H111" s="5"/>
      <c r="I111" s="5"/>
      <c r="J111" s="4">
        <f t="shared" si="53"/>
        <v>1.0230850688316273</v>
      </c>
      <c r="K111" s="5">
        <v>10</v>
      </c>
      <c r="L111" s="5"/>
      <c r="M111" s="5"/>
      <c r="N111" s="4">
        <f t="shared" si="54"/>
        <v>1.0094722598105548</v>
      </c>
      <c r="O111" s="73">
        <v>15</v>
      </c>
      <c r="P111" s="5"/>
      <c r="Q111" s="5"/>
      <c r="R111" s="4">
        <f t="shared" si="55"/>
        <v>1.3</v>
      </c>
      <c r="S111" s="5">
        <v>15</v>
      </c>
      <c r="T111" s="31">
        <f t="shared" si="30"/>
        <v>0.99307121926771891</v>
      </c>
      <c r="U111" s="32">
        <v>1262</v>
      </c>
      <c r="V111" s="24">
        <f t="shared" si="31"/>
        <v>688.36363636363637</v>
      </c>
      <c r="W111" s="24">
        <f t="shared" si="32"/>
        <v>683.6</v>
      </c>
      <c r="X111" s="24">
        <f t="shared" si="33"/>
        <v>-4.7636363636363512</v>
      </c>
      <c r="Y111" s="24"/>
      <c r="Z111" s="24">
        <v>131.19999999999999</v>
      </c>
      <c r="AA111" s="24">
        <v>126.4</v>
      </c>
      <c r="AB111" s="24">
        <v>101.8</v>
      </c>
      <c r="AC111" s="24">
        <v>117.8</v>
      </c>
      <c r="AD111" s="24"/>
      <c r="AE111" s="24">
        <v>88</v>
      </c>
      <c r="AF111" s="24"/>
      <c r="AG111" s="24">
        <f t="shared" si="34"/>
        <v>118.4</v>
      </c>
      <c r="AH111" s="65"/>
      <c r="AI111" s="40"/>
      <c r="AJ111" s="40"/>
      <c r="AK111" s="65"/>
      <c r="AL111" s="65"/>
      <c r="AM111" s="24">
        <f t="shared" si="35"/>
        <v>118.4</v>
      </c>
      <c r="AN111" s="24"/>
      <c r="AO111" s="24">
        <f t="shared" si="36"/>
        <v>118.4</v>
      </c>
      <c r="AP111" s="24">
        <v>23</v>
      </c>
      <c r="AQ111" s="24">
        <f t="shared" si="37"/>
        <v>95.4</v>
      </c>
      <c r="AR111" s="81"/>
      <c r="AS111" s="38"/>
      <c r="AT111" s="1"/>
      <c r="AU111" s="1"/>
      <c r="AV111" s="1"/>
      <c r="AW111" s="1"/>
      <c r="AX111" s="1"/>
      <c r="AY111" s="1"/>
      <c r="AZ111" s="1"/>
      <c r="BA111" s="1"/>
      <c r="BB111" s="1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9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9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8"/>
      <c r="DP111" s="8"/>
      <c r="DQ111" s="8"/>
      <c r="DR111" s="8"/>
      <c r="DS111" s="8"/>
      <c r="DT111" s="8"/>
      <c r="DU111" s="8"/>
      <c r="DV111" s="8"/>
      <c r="DW111" s="8"/>
      <c r="DX111" s="8"/>
      <c r="DY111" s="8"/>
      <c r="DZ111" s="9"/>
      <c r="EA111" s="8"/>
      <c r="EB111" s="8"/>
      <c r="EC111" s="8"/>
      <c r="ED111" s="8"/>
      <c r="EE111" s="8"/>
      <c r="EF111" s="8"/>
      <c r="EG111" s="8"/>
      <c r="EH111" s="8"/>
      <c r="EI111" s="8"/>
      <c r="EJ111" s="8"/>
      <c r="EK111" s="8"/>
      <c r="EL111" s="8"/>
      <c r="EM111" s="8"/>
      <c r="EN111" s="8"/>
      <c r="EO111" s="8"/>
      <c r="EP111" s="8"/>
      <c r="EQ111" s="8"/>
      <c r="ER111" s="8"/>
      <c r="ES111" s="8"/>
      <c r="ET111" s="8"/>
      <c r="EU111" s="8"/>
      <c r="EV111" s="8"/>
      <c r="EW111" s="8"/>
      <c r="EX111" s="8"/>
      <c r="EY111" s="8"/>
      <c r="EZ111" s="8"/>
      <c r="FA111" s="8"/>
      <c r="FB111" s="9"/>
      <c r="FC111" s="8"/>
      <c r="FD111" s="8"/>
      <c r="FE111" s="8"/>
      <c r="FF111" s="8"/>
      <c r="FG111" s="8"/>
      <c r="FH111" s="8"/>
      <c r="FI111" s="8"/>
      <c r="FJ111" s="8"/>
      <c r="FK111" s="8"/>
      <c r="FL111" s="8"/>
      <c r="FM111" s="8"/>
      <c r="FN111" s="8"/>
      <c r="FO111" s="8"/>
      <c r="FP111" s="8"/>
      <c r="FQ111" s="8"/>
      <c r="FR111" s="8"/>
      <c r="FS111" s="8"/>
      <c r="FT111" s="8"/>
      <c r="FU111" s="8"/>
      <c r="FV111" s="8"/>
      <c r="FW111" s="8"/>
      <c r="FX111" s="8"/>
      <c r="FY111" s="8"/>
      <c r="FZ111" s="8"/>
      <c r="GA111" s="8"/>
      <c r="GB111" s="8"/>
      <c r="GC111" s="8"/>
      <c r="GD111" s="9"/>
      <c r="GE111" s="8"/>
      <c r="GF111" s="8"/>
    </row>
    <row r="112" spans="1:188" s="2" customFormat="1" ht="17.100000000000001" customHeight="1">
      <c r="A112" s="13" t="s">
        <v>95</v>
      </c>
      <c r="B112" s="24">
        <v>288.39999999999998</v>
      </c>
      <c r="C112" s="24">
        <v>307.10000000000002</v>
      </c>
      <c r="D112" s="4">
        <f t="shared" si="29"/>
        <v>1.0648404993065188</v>
      </c>
      <c r="E112" s="10">
        <v>15</v>
      </c>
      <c r="F112" s="5">
        <v>1</v>
      </c>
      <c r="G112" s="5">
        <v>10</v>
      </c>
      <c r="H112" s="5"/>
      <c r="I112" s="5"/>
      <c r="J112" s="4">
        <f t="shared" si="53"/>
        <v>1.0230850688316273</v>
      </c>
      <c r="K112" s="5">
        <v>10</v>
      </c>
      <c r="L112" s="5"/>
      <c r="M112" s="5"/>
      <c r="N112" s="4">
        <f t="shared" si="54"/>
        <v>1.0094722598105548</v>
      </c>
      <c r="O112" s="73">
        <v>15</v>
      </c>
      <c r="P112" s="5"/>
      <c r="Q112" s="5"/>
      <c r="R112" s="4">
        <f t="shared" si="55"/>
        <v>1.3</v>
      </c>
      <c r="S112" s="5">
        <v>15</v>
      </c>
      <c r="T112" s="31">
        <f t="shared" si="30"/>
        <v>1.0899314165395753</v>
      </c>
      <c r="U112" s="32">
        <v>1798</v>
      </c>
      <c r="V112" s="24">
        <f t="shared" si="31"/>
        <v>980.72727272727275</v>
      </c>
      <c r="W112" s="24">
        <f t="shared" si="32"/>
        <v>1068.9000000000001</v>
      </c>
      <c r="X112" s="24">
        <f t="shared" si="33"/>
        <v>88.172727272727343</v>
      </c>
      <c r="Y112" s="24"/>
      <c r="Z112" s="24">
        <v>188.7</v>
      </c>
      <c r="AA112" s="24">
        <v>186.6</v>
      </c>
      <c r="AB112" s="24">
        <v>192.9</v>
      </c>
      <c r="AC112" s="24">
        <v>186.1</v>
      </c>
      <c r="AD112" s="24"/>
      <c r="AE112" s="24">
        <v>110</v>
      </c>
      <c r="AF112" s="24"/>
      <c r="AG112" s="24">
        <f t="shared" si="34"/>
        <v>204.6</v>
      </c>
      <c r="AH112" s="65"/>
      <c r="AI112" s="40"/>
      <c r="AJ112" s="40"/>
      <c r="AK112" s="65"/>
      <c r="AL112" s="65"/>
      <c r="AM112" s="24">
        <f t="shared" si="35"/>
        <v>204.6</v>
      </c>
      <c r="AN112" s="24"/>
      <c r="AO112" s="24">
        <f t="shared" si="36"/>
        <v>204.6</v>
      </c>
      <c r="AP112" s="24">
        <v>150.1</v>
      </c>
      <c r="AQ112" s="24">
        <f t="shared" si="37"/>
        <v>54.5</v>
      </c>
      <c r="AR112" s="81"/>
      <c r="AS112" s="38"/>
      <c r="AT112" s="1"/>
      <c r="AU112" s="1"/>
      <c r="AV112" s="1"/>
      <c r="AW112" s="1"/>
      <c r="AX112" s="1"/>
      <c r="AY112" s="1"/>
      <c r="AZ112" s="1"/>
      <c r="BA112" s="1"/>
      <c r="BB112" s="1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9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9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9"/>
      <c r="EA112" s="8"/>
      <c r="EB112" s="8"/>
      <c r="EC112" s="8"/>
      <c r="ED112" s="8"/>
      <c r="EE112" s="8"/>
      <c r="EF112" s="8"/>
      <c r="EG112" s="8"/>
      <c r="EH112" s="8"/>
      <c r="EI112" s="8"/>
      <c r="EJ112" s="8"/>
      <c r="EK112" s="8"/>
      <c r="EL112" s="8"/>
      <c r="EM112" s="8"/>
      <c r="EN112" s="8"/>
      <c r="EO112" s="8"/>
      <c r="EP112" s="8"/>
      <c r="EQ112" s="8"/>
      <c r="ER112" s="8"/>
      <c r="ES112" s="8"/>
      <c r="ET112" s="8"/>
      <c r="EU112" s="8"/>
      <c r="EV112" s="8"/>
      <c r="EW112" s="8"/>
      <c r="EX112" s="8"/>
      <c r="EY112" s="8"/>
      <c r="EZ112" s="8"/>
      <c r="FA112" s="8"/>
      <c r="FB112" s="9"/>
      <c r="FC112" s="8"/>
      <c r="FD112" s="8"/>
      <c r="FE112" s="8"/>
      <c r="FF112" s="8"/>
      <c r="FG112" s="8"/>
      <c r="FH112" s="8"/>
      <c r="FI112" s="8"/>
      <c r="FJ112" s="8"/>
      <c r="FK112" s="8"/>
      <c r="FL112" s="8"/>
      <c r="FM112" s="8"/>
      <c r="FN112" s="8"/>
      <c r="FO112" s="8"/>
      <c r="FP112" s="8"/>
      <c r="FQ112" s="8"/>
      <c r="FR112" s="8"/>
      <c r="FS112" s="8"/>
      <c r="FT112" s="8"/>
      <c r="FU112" s="8"/>
      <c r="FV112" s="8"/>
      <c r="FW112" s="8"/>
      <c r="FX112" s="8"/>
      <c r="FY112" s="8"/>
      <c r="FZ112" s="8"/>
      <c r="GA112" s="8"/>
      <c r="GB112" s="8"/>
      <c r="GC112" s="8"/>
      <c r="GD112" s="9"/>
      <c r="GE112" s="8"/>
      <c r="GF112" s="8"/>
    </row>
    <row r="113" spans="1:188" s="2" customFormat="1" ht="17.100000000000001" customHeight="1">
      <c r="A113" s="33" t="s">
        <v>96</v>
      </c>
      <c r="B113" s="24">
        <v>1180.7</v>
      </c>
      <c r="C113" s="24">
        <v>1040.8</v>
      </c>
      <c r="D113" s="4">
        <f t="shared" si="29"/>
        <v>0.88151096806978901</v>
      </c>
      <c r="E113" s="10">
        <v>15</v>
      </c>
      <c r="F113" s="5">
        <v>1</v>
      </c>
      <c r="G113" s="5">
        <v>10</v>
      </c>
      <c r="H113" s="5"/>
      <c r="I113" s="5"/>
      <c r="J113" s="4">
        <f t="shared" si="53"/>
        <v>1.0230850688316273</v>
      </c>
      <c r="K113" s="5">
        <v>10</v>
      </c>
      <c r="L113" s="5"/>
      <c r="M113" s="5"/>
      <c r="N113" s="4">
        <f t="shared" si="54"/>
        <v>1.0094722598105548</v>
      </c>
      <c r="O113" s="73">
        <v>15</v>
      </c>
      <c r="P113" s="5"/>
      <c r="Q113" s="5"/>
      <c r="R113" s="4">
        <f t="shared" si="55"/>
        <v>1.3</v>
      </c>
      <c r="S113" s="5">
        <v>15</v>
      </c>
      <c r="T113" s="31">
        <f t="shared" si="30"/>
        <v>1.0476246016387913</v>
      </c>
      <c r="U113" s="32">
        <v>905</v>
      </c>
      <c r="V113" s="24">
        <f t="shared" si="31"/>
        <v>493.63636363636363</v>
      </c>
      <c r="W113" s="24">
        <f t="shared" si="32"/>
        <v>517.1</v>
      </c>
      <c r="X113" s="24">
        <f t="shared" si="33"/>
        <v>23.463636363636397</v>
      </c>
      <c r="Y113" s="24"/>
      <c r="Z113" s="24">
        <v>96.9</v>
      </c>
      <c r="AA113" s="24">
        <v>59.6</v>
      </c>
      <c r="AB113" s="24">
        <v>116.4</v>
      </c>
      <c r="AC113" s="24">
        <v>45.8</v>
      </c>
      <c r="AD113" s="24"/>
      <c r="AE113" s="24">
        <v>85.6</v>
      </c>
      <c r="AF113" s="24"/>
      <c r="AG113" s="24">
        <f t="shared" si="34"/>
        <v>112.8</v>
      </c>
      <c r="AH113" s="65"/>
      <c r="AI113" s="40"/>
      <c r="AJ113" s="40"/>
      <c r="AK113" s="65"/>
      <c r="AL113" s="65"/>
      <c r="AM113" s="24">
        <f t="shared" si="35"/>
        <v>112.8</v>
      </c>
      <c r="AN113" s="24"/>
      <c r="AO113" s="24">
        <f t="shared" si="36"/>
        <v>112.8</v>
      </c>
      <c r="AP113" s="24">
        <v>67.5</v>
      </c>
      <c r="AQ113" s="24">
        <f t="shared" si="37"/>
        <v>45.3</v>
      </c>
      <c r="AR113" s="81"/>
      <c r="AS113" s="38"/>
      <c r="AT113" s="1"/>
      <c r="AU113" s="1"/>
      <c r="AV113" s="1"/>
      <c r="AW113" s="1"/>
      <c r="AX113" s="1"/>
      <c r="AY113" s="1"/>
      <c r="AZ113" s="1"/>
      <c r="BA113" s="1"/>
      <c r="BB113" s="1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9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9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9"/>
      <c r="EA113" s="8"/>
      <c r="EB113" s="8"/>
      <c r="EC113" s="8"/>
      <c r="ED113" s="8"/>
      <c r="EE113" s="8"/>
      <c r="EF113" s="8"/>
      <c r="EG113" s="8"/>
      <c r="EH113" s="8"/>
      <c r="EI113" s="8"/>
      <c r="EJ113" s="8"/>
      <c r="EK113" s="8"/>
      <c r="EL113" s="8"/>
      <c r="EM113" s="8"/>
      <c r="EN113" s="8"/>
      <c r="EO113" s="8"/>
      <c r="EP113" s="8"/>
      <c r="EQ113" s="8"/>
      <c r="ER113" s="8"/>
      <c r="ES113" s="8"/>
      <c r="ET113" s="8"/>
      <c r="EU113" s="8"/>
      <c r="EV113" s="8"/>
      <c r="EW113" s="8"/>
      <c r="EX113" s="8"/>
      <c r="EY113" s="8"/>
      <c r="EZ113" s="8"/>
      <c r="FA113" s="8"/>
      <c r="FB113" s="9"/>
      <c r="FC113" s="8"/>
      <c r="FD113" s="8"/>
      <c r="FE113" s="8"/>
      <c r="FF113" s="8"/>
      <c r="FG113" s="8"/>
      <c r="FH113" s="8"/>
      <c r="FI113" s="8"/>
      <c r="FJ113" s="8"/>
      <c r="FK113" s="8"/>
      <c r="FL113" s="8"/>
      <c r="FM113" s="8"/>
      <c r="FN113" s="8"/>
      <c r="FO113" s="8"/>
      <c r="FP113" s="8"/>
      <c r="FQ113" s="8"/>
      <c r="FR113" s="8"/>
      <c r="FS113" s="8"/>
      <c r="FT113" s="8"/>
      <c r="FU113" s="8"/>
      <c r="FV113" s="8"/>
      <c r="FW113" s="8"/>
      <c r="FX113" s="8"/>
      <c r="FY113" s="8"/>
      <c r="FZ113" s="8"/>
      <c r="GA113" s="8"/>
      <c r="GB113" s="8"/>
      <c r="GC113" s="8"/>
      <c r="GD113" s="9"/>
      <c r="GE113" s="8"/>
      <c r="GF113" s="8"/>
    </row>
    <row r="114" spans="1:188" s="2" customFormat="1" ht="17.100000000000001" customHeight="1">
      <c r="A114" s="13" t="s">
        <v>97</v>
      </c>
      <c r="B114" s="24">
        <v>574.5</v>
      </c>
      <c r="C114" s="24">
        <v>454.4</v>
      </c>
      <c r="D114" s="4">
        <f t="shared" si="29"/>
        <v>0.79094865100087031</v>
      </c>
      <c r="E114" s="10">
        <v>15</v>
      </c>
      <c r="F114" s="5">
        <v>1</v>
      </c>
      <c r="G114" s="5">
        <v>10</v>
      </c>
      <c r="H114" s="5"/>
      <c r="I114" s="5"/>
      <c r="J114" s="4">
        <f t="shared" si="53"/>
        <v>1.0230850688316273</v>
      </c>
      <c r="K114" s="5">
        <v>10</v>
      </c>
      <c r="L114" s="5"/>
      <c r="M114" s="5"/>
      <c r="N114" s="4">
        <f t="shared" si="54"/>
        <v>1.0094722598105548</v>
      </c>
      <c r="O114" s="73">
        <v>15</v>
      </c>
      <c r="P114" s="5"/>
      <c r="Q114" s="5"/>
      <c r="R114" s="4">
        <f t="shared" si="55"/>
        <v>1.3</v>
      </c>
      <c r="S114" s="5">
        <v>15</v>
      </c>
      <c r="T114" s="31">
        <f t="shared" si="30"/>
        <v>1.0267256053921179</v>
      </c>
      <c r="U114" s="32">
        <v>1162</v>
      </c>
      <c r="V114" s="24">
        <f t="shared" si="31"/>
        <v>633.81818181818187</v>
      </c>
      <c r="W114" s="24">
        <f t="shared" si="32"/>
        <v>650.79999999999995</v>
      </c>
      <c r="X114" s="24">
        <f t="shared" si="33"/>
        <v>16.981818181818085</v>
      </c>
      <c r="Y114" s="24"/>
      <c r="Z114" s="24">
        <v>83.5</v>
      </c>
      <c r="AA114" s="24">
        <v>124.7</v>
      </c>
      <c r="AB114" s="24">
        <v>121.1</v>
      </c>
      <c r="AC114" s="24">
        <v>107.9</v>
      </c>
      <c r="AD114" s="24"/>
      <c r="AE114" s="24">
        <v>122.1</v>
      </c>
      <c r="AF114" s="24"/>
      <c r="AG114" s="24">
        <f t="shared" si="34"/>
        <v>91.5</v>
      </c>
      <c r="AH114" s="65"/>
      <c r="AI114" s="40"/>
      <c r="AJ114" s="40"/>
      <c r="AK114" s="65"/>
      <c r="AL114" s="65"/>
      <c r="AM114" s="24">
        <f t="shared" si="35"/>
        <v>91.5</v>
      </c>
      <c r="AN114" s="24"/>
      <c r="AO114" s="24">
        <f t="shared" si="36"/>
        <v>91.5</v>
      </c>
      <c r="AP114" s="24">
        <v>21.9</v>
      </c>
      <c r="AQ114" s="24">
        <f t="shared" si="37"/>
        <v>69.599999999999994</v>
      </c>
      <c r="AR114" s="81"/>
      <c r="AS114" s="38"/>
      <c r="AT114" s="1"/>
      <c r="AU114" s="1"/>
      <c r="AV114" s="1"/>
      <c r="AW114" s="1"/>
      <c r="AX114" s="1"/>
      <c r="AY114" s="1"/>
      <c r="AZ114" s="1"/>
      <c r="BA114" s="1"/>
      <c r="BB114" s="1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9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9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9"/>
      <c r="EA114" s="8"/>
      <c r="EB114" s="8"/>
      <c r="EC114" s="8"/>
      <c r="ED114" s="8"/>
      <c r="EE114" s="8"/>
      <c r="EF114" s="8"/>
      <c r="EG114" s="8"/>
      <c r="EH114" s="8"/>
      <c r="EI114" s="8"/>
      <c r="EJ114" s="8"/>
      <c r="EK114" s="8"/>
      <c r="EL114" s="8"/>
      <c r="EM114" s="8"/>
      <c r="EN114" s="8"/>
      <c r="EO114" s="8"/>
      <c r="EP114" s="8"/>
      <c r="EQ114" s="8"/>
      <c r="ER114" s="8"/>
      <c r="ES114" s="8"/>
      <c r="ET114" s="8"/>
      <c r="EU114" s="8"/>
      <c r="EV114" s="8"/>
      <c r="EW114" s="8"/>
      <c r="EX114" s="8"/>
      <c r="EY114" s="8"/>
      <c r="EZ114" s="8"/>
      <c r="FA114" s="8"/>
      <c r="FB114" s="9"/>
      <c r="FC114" s="8"/>
      <c r="FD114" s="8"/>
      <c r="FE114" s="8"/>
      <c r="FF114" s="8"/>
      <c r="FG114" s="8"/>
      <c r="FH114" s="8"/>
      <c r="FI114" s="8"/>
      <c r="FJ114" s="8"/>
      <c r="FK114" s="8"/>
      <c r="FL114" s="8"/>
      <c r="FM114" s="8"/>
      <c r="FN114" s="8"/>
      <c r="FO114" s="8"/>
      <c r="FP114" s="8"/>
      <c r="FQ114" s="8"/>
      <c r="FR114" s="8"/>
      <c r="FS114" s="8"/>
      <c r="FT114" s="8"/>
      <c r="FU114" s="8"/>
      <c r="FV114" s="8"/>
      <c r="FW114" s="8"/>
      <c r="FX114" s="8"/>
      <c r="FY114" s="8"/>
      <c r="FZ114" s="8"/>
      <c r="GA114" s="8"/>
      <c r="GB114" s="8"/>
      <c r="GC114" s="8"/>
      <c r="GD114" s="9"/>
      <c r="GE114" s="8"/>
      <c r="GF114" s="8"/>
    </row>
    <row r="115" spans="1:188" s="2" customFormat="1" ht="17.100000000000001" customHeight="1">
      <c r="A115" s="13" t="s">
        <v>98</v>
      </c>
      <c r="B115" s="24">
        <v>354</v>
      </c>
      <c r="C115" s="24">
        <v>462.7</v>
      </c>
      <c r="D115" s="4">
        <f t="shared" si="29"/>
        <v>1.2107062146892655</v>
      </c>
      <c r="E115" s="10">
        <v>15</v>
      </c>
      <c r="F115" s="5">
        <v>1</v>
      </c>
      <c r="G115" s="5">
        <v>10</v>
      </c>
      <c r="H115" s="5"/>
      <c r="I115" s="5"/>
      <c r="J115" s="4">
        <f t="shared" si="53"/>
        <v>1.0230850688316273</v>
      </c>
      <c r="K115" s="5">
        <v>10</v>
      </c>
      <c r="L115" s="5"/>
      <c r="M115" s="5"/>
      <c r="N115" s="4">
        <f t="shared" si="54"/>
        <v>1.0094722598105548</v>
      </c>
      <c r="O115" s="73">
        <v>15</v>
      </c>
      <c r="P115" s="5"/>
      <c r="Q115" s="5"/>
      <c r="R115" s="4">
        <f t="shared" si="55"/>
        <v>1.3</v>
      </c>
      <c r="S115" s="5">
        <v>15</v>
      </c>
      <c r="T115" s="31">
        <f t="shared" si="30"/>
        <v>1.1235927354740551</v>
      </c>
      <c r="U115" s="32">
        <v>881</v>
      </c>
      <c r="V115" s="24">
        <f t="shared" si="31"/>
        <v>480.54545454545456</v>
      </c>
      <c r="W115" s="24">
        <f t="shared" si="32"/>
        <v>539.9</v>
      </c>
      <c r="X115" s="24">
        <f t="shared" si="33"/>
        <v>59.354545454545416</v>
      </c>
      <c r="Y115" s="24"/>
      <c r="Z115" s="24">
        <v>85.7</v>
      </c>
      <c r="AA115" s="24">
        <v>52.2</v>
      </c>
      <c r="AB115" s="24">
        <v>145.6</v>
      </c>
      <c r="AC115" s="24">
        <v>74.2</v>
      </c>
      <c r="AD115" s="24"/>
      <c r="AE115" s="24">
        <v>93.5</v>
      </c>
      <c r="AF115" s="24"/>
      <c r="AG115" s="24">
        <f t="shared" si="34"/>
        <v>88.7</v>
      </c>
      <c r="AH115" s="65"/>
      <c r="AI115" s="40"/>
      <c r="AJ115" s="40"/>
      <c r="AK115" s="65"/>
      <c r="AL115" s="65"/>
      <c r="AM115" s="24">
        <f t="shared" si="35"/>
        <v>88.7</v>
      </c>
      <c r="AN115" s="24"/>
      <c r="AO115" s="24">
        <f t="shared" si="36"/>
        <v>88.7</v>
      </c>
      <c r="AP115" s="24">
        <v>75.900000000000006</v>
      </c>
      <c r="AQ115" s="24">
        <f t="shared" si="37"/>
        <v>12.8</v>
      </c>
      <c r="AR115" s="81"/>
      <c r="AS115" s="38"/>
      <c r="AT115" s="1"/>
      <c r="AU115" s="1"/>
      <c r="AV115" s="1"/>
      <c r="AW115" s="1"/>
      <c r="AX115" s="1"/>
      <c r="AY115" s="1"/>
      <c r="AZ115" s="1"/>
      <c r="BA115" s="1"/>
      <c r="BB115" s="1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9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9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/>
      <c r="DS115" s="8"/>
      <c r="DT115" s="8"/>
      <c r="DU115" s="8"/>
      <c r="DV115" s="8"/>
      <c r="DW115" s="8"/>
      <c r="DX115" s="8"/>
      <c r="DY115" s="8"/>
      <c r="DZ115" s="9"/>
      <c r="EA115" s="8"/>
      <c r="EB115" s="8"/>
      <c r="EC115" s="8"/>
      <c r="ED115" s="8"/>
      <c r="EE115" s="8"/>
      <c r="EF115" s="8"/>
      <c r="EG115" s="8"/>
      <c r="EH115" s="8"/>
      <c r="EI115" s="8"/>
      <c r="EJ115" s="8"/>
      <c r="EK115" s="8"/>
      <c r="EL115" s="8"/>
      <c r="EM115" s="8"/>
      <c r="EN115" s="8"/>
      <c r="EO115" s="8"/>
      <c r="EP115" s="8"/>
      <c r="EQ115" s="8"/>
      <c r="ER115" s="8"/>
      <c r="ES115" s="8"/>
      <c r="ET115" s="8"/>
      <c r="EU115" s="8"/>
      <c r="EV115" s="8"/>
      <c r="EW115" s="8"/>
      <c r="EX115" s="8"/>
      <c r="EY115" s="8"/>
      <c r="EZ115" s="8"/>
      <c r="FA115" s="8"/>
      <c r="FB115" s="9"/>
      <c r="FC115" s="8"/>
      <c r="FD115" s="8"/>
      <c r="FE115" s="8"/>
      <c r="FF115" s="8"/>
      <c r="FG115" s="8"/>
      <c r="FH115" s="8"/>
      <c r="FI115" s="8"/>
      <c r="FJ115" s="8"/>
      <c r="FK115" s="8"/>
      <c r="FL115" s="8"/>
      <c r="FM115" s="8"/>
      <c r="FN115" s="8"/>
      <c r="FO115" s="8"/>
      <c r="FP115" s="8"/>
      <c r="FQ115" s="8"/>
      <c r="FR115" s="8"/>
      <c r="FS115" s="8"/>
      <c r="FT115" s="8"/>
      <c r="FU115" s="8"/>
      <c r="FV115" s="8"/>
      <c r="FW115" s="8"/>
      <c r="FX115" s="8"/>
      <c r="FY115" s="8"/>
      <c r="FZ115" s="8"/>
      <c r="GA115" s="8"/>
      <c r="GB115" s="8"/>
      <c r="GC115" s="8"/>
      <c r="GD115" s="9"/>
      <c r="GE115" s="8"/>
      <c r="GF115" s="8"/>
    </row>
    <row r="116" spans="1:188" s="2" customFormat="1" ht="17.100000000000001" customHeight="1">
      <c r="A116" s="17" t="s">
        <v>99</v>
      </c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77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24"/>
      <c r="AQ116" s="24"/>
      <c r="AR116" s="81"/>
      <c r="AS116" s="38"/>
      <c r="AT116" s="1"/>
      <c r="AU116" s="1"/>
      <c r="AV116" s="1"/>
      <c r="AW116" s="1"/>
      <c r="AX116" s="1"/>
      <c r="AY116" s="1"/>
      <c r="AZ116" s="1"/>
      <c r="BA116" s="1"/>
      <c r="BB116" s="1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9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9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8"/>
      <c r="DP116" s="8"/>
      <c r="DQ116" s="8"/>
      <c r="DR116" s="8"/>
      <c r="DS116" s="8"/>
      <c r="DT116" s="8"/>
      <c r="DU116" s="8"/>
      <c r="DV116" s="8"/>
      <c r="DW116" s="8"/>
      <c r="DX116" s="8"/>
      <c r="DY116" s="8"/>
      <c r="DZ116" s="9"/>
      <c r="EA116" s="8"/>
      <c r="EB116" s="8"/>
      <c r="EC116" s="8"/>
      <c r="ED116" s="8"/>
      <c r="EE116" s="8"/>
      <c r="EF116" s="8"/>
      <c r="EG116" s="8"/>
      <c r="EH116" s="8"/>
      <c r="EI116" s="8"/>
      <c r="EJ116" s="8"/>
      <c r="EK116" s="8"/>
      <c r="EL116" s="8"/>
      <c r="EM116" s="8"/>
      <c r="EN116" s="8"/>
      <c r="EO116" s="8"/>
      <c r="EP116" s="8"/>
      <c r="EQ116" s="8"/>
      <c r="ER116" s="8"/>
      <c r="ES116" s="8"/>
      <c r="ET116" s="8"/>
      <c r="EU116" s="8"/>
      <c r="EV116" s="8"/>
      <c r="EW116" s="8"/>
      <c r="EX116" s="8"/>
      <c r="EY116" s="8"/>
      <c r="EZ116" s="8"/>
      <c r="FA116" s="8"/>
      <c r="FB116" s="9"/>
      <c r="FC116" s="8"/>
      <c r="FD116" s="8"/>
      <c r="FE116" s="8"/>
      <c r="FF116" s="8"/>
      <c r="FG116" s="8"/>
      <c r="FH116" s="8"/>
      <c r="FI116" s="8"/>
      <c r="FJ116" s="8"/>
      <c r="FK116" s="8"/>
      <c r="FL116" s="8"/>
      <c r="FM116" s="8"/>
      <c r="FN116" s="8"/>
      <c r="FO116" s="8"/>
      <c r="FP116" s="8"/>
      <c r="FQ116" s="8"/>
      <c r="FR116" s="8"/>
      <c r="FS116" s="8"/>
      <c r="FT116" s="8"/>
      <c r="FU116" s="8"/>
      <c r="FV116" s="8"/>
      <c r="FW116" s="8"/>
      <c r="FX116" s="8"/>
      <c r="FY116" s="8"/>
      <c r="FZ116" s="8"/>
      <c r="GA116" s="8"/>
      <c r="GB116" s="8"/>
      <c r="GC116" s="8"/>
      <c r="GD116" s="9"/>
      <c r="GE116" s="8"/>
      <c r="GF116" s="8"/>
    </row>
    <row r="117" spans="1:188" s="2" customFormat="1" ht="15.6" customHeight="1">
      <c r="A117" s="13" t="s">
        <v>100</v>
      </c>
      <c r="B117" s="24">
        <v>19769.5</v>
      </c>
      <c r="C117" s="24">
        <v>21036.799999999999</v>
      </c>
      <c r="D117" s="4">
        <f t="shared" si="29"/>
        <v>1.0641037962518021</v>
      </c>
      <c r="E117" s="10">
        <v>15</v>
      </c>
      <c r="F117" s="5">
        <v>1</v>
      </c>
      <c r="G117" s="5">
        <v>10</v>
      </c>
      <c r="H117" s="5"/>
      <c r="I117" s="5"/>
      <c r="J117" s="4">
        <f>J$36</f>
        <v>1.0844141243803977</v>
      </c>
      <c r="K117" s="5">
        <v>10</v>
      </c>
      <c r="L117" s="5"/>
      <c r="M117" s="5"/>
      <c r="N117" s="4">
        <f>N$36</f>
        <v>1.2919199272065514</v>
      </c>
      <c r="O117" s="73">
        <v>15</v>
      </c>
      <c r="P117" s="5"/>
      <c r="Q117" s="5"/>
      <c r="R117" s="4">
        <f>R$36</f>
        <v>0.97396335583413696</v>
      </c>
      <c r="S117" s="5">
        <v>15</v>
      </c>
      <c r="T117" s="31">
        <f t="shared" si="30"/>
        <v>1.0891376528183285</v>
      </c>
      <c r="U117" s="32">
        <v>2731</v>
      </c>
      <c r="V117" s="24">
        <f t="shared" si="31"/>
        <v>1489.6363636363637</v>
      </c>
      <c r="W117" s="24">
        <f t="shared" si="32"/>
        <v>1622.4</v>
      </c>
      <c r="X117" s="24">
        <f t="shared" si="33"/>
        <v>132.76363636363635</v>
      </c>
      <c r="Y117" s="24"/>
      <c r="Z117" s="24">
        <v>279.60000000000002</v>
      </c>
      <c r="AA117" s="24">
        <v>219.3</v>
      </c>
      <c r="AB117" s="24">
        <v>217.6</v>
      </c>
      <c r="AC117" s="24">
        <v>296.3</v>
      </c>
      <c r="AD117" s="24"/>
      <c r="AE117" s="24">
        <v>278.89999999999998</v>
      </c>
      <c r="AF117" s="24">
        <v>59</v>
      </c>
      <c r="AG117" s="24">
        <f t="shared" si="34"/>
        <v>271.7</v>
      </c>
      <c r="AH117" s="40"/>
      <c r="AI117" s="40"/>
      <c r="AJ117" s="40"/>
      <c r="AK117" s="65"/>
      <c r="AL117" s="65"/>
      <c r="AM117" s="24">
        <f t="shared" si="35"/>
        <v>271.7</v>
      </c>
      <c r="AN117" s="24"/>
      <c r="AO117" s="24">
        <f t="shared" si="36"/>
        <v>271.7</v>
      </c>
      <c r="AP117" s="24">
        <v>215.8</v>
      </c>
      <c r="AQ117" s="24">
        <f t="shared" si="37"/>
        <v>55.9</v>
      </c>
      <c r="AR117" s="81"/>
      <c r="AS117" s="38"/>
      <c r="AT117" s="1"/>
      <c r="AU117" s="1"/>
      <c r="AV117" s="1"/>
      <c r="AW117" s="1"/>
      <c r="AX117" s="1"/>
      <c r="AY117" s="1"/>
      <c r="AZ117" s="1"/>
      <c r="BA117" s="1"/>
      <c r="BB117" s="1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9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9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8"/>
      <c r="DP117" s="8"/>
      <c r="DQ117" s="8"/>
      <c r="DR117" s="8"/>
      <c r="DS117" s="8"/>
      <c r="DT117" s="8"/>
      <c r="DU117" s="8"/>
      <c r="DV117" s="8"/>
      <c r="DW117" s="8"/>
      <c r="DX117" s="8"/>
      <c r="DY117" s="8"/>
      <c r="DZ117" s="9"/>
      <c r="EA117" s="8"/>
      <c r="EB117" s="8"/>
      <c r="EC117" s="8"/>
      <c r="ED117" s="8"/>
      <c r="EE117" s="8"/>
      <c r="EF117" s="8"/>
      <c r="EG117" s="8"/>
      <c r="EH117" s="8"/>
      <c r="EI117" s="8"/>
      <c r="EJ117" s="8"/>
      <c r="EK117" s="8"/>
      <c r="EL117" s="8"/>
      <c r="EM117" s="8"/>
      <c r="EN117" s="8"/>
      <c r="EO117" s="8"/>
      <c r="EP117" s="8"/>
      <c r="EQ117" s="8"/>
      <c r="ER117" s="8"/>
      <c r="ES117" s="8"/>
      <c r="ET117" s="8"/>
      <c r="EU117" s="8"/>
      <c r="EV117" s="8"/>
      <c r="EW117" s="8"/>
      <c r="EX117" s="8"/>
      <c r="EY117" s="8"/>
      <c r="EZ117" s="8"/>
      <c r="FA117" s="8"/>
      <c r="FB117" s="9"/>
      <c r="FC117" s="8"/>
      <c r="FD117" s="8"/>
      <c r="FE117" s="8"/>
      <c r="FF117" s="8"/>
      <c r="FG117" s="8"/>
      <c r="FH117" s="8"/>
      <c r="FI117" s="8"/>
      <c r="FJ117" s="8"/>
      <c r="FK117" s="8"/>
      <c r="FL117" s="8"/>
      <c r="FM117" s="8"/>
      <c r="FN117" s="8"/>
      <c r="FO117" s="8"/>
      <c r="FP117" s="8"/>
      <c r="FQ117" s="8"/>
      <c r="FR117" s="8"/>
      <c r="FS117" s="8"/>
      <c r="FT117" s="8"/>
      <c r="FU117" s="8"/>
      <c r="FV117" s="8"/>
      <c r="FW117" s="8"/>
      <c r="FX117" s="8"/>
      <c r="FY117" s="8"/>
      <c r="FZ117" s="8"/>
      <c r="GA117" s="8"/>
      <c r="GB117" s="8"/>
      <c r="GC117" s="8"/>
      <c r="GD117" s="9"/>
      <c r="GE117" s="8"/>
      <c r="GF117" s="8"/>
    </row>
    <row r="118" spans="1:188" s="2" customFormat="1" ht="17.100000000000001" customHeight="1">
      <c r="A118" s="13" t="s">
        <v>101</v>
      </c>
      <c r="B118" s="24">
        <v>8338.5</v>
      </c>
      <c r="C118" s="24">
        <v>7454.1</v>
      </c>
      <c r="D118" s="4">
        <f t="shared" si="29"/>
        <v>0.89393775858967439</v>
      </c>
      <c r="E118" s="10">
        <v>15</v>
      </c>
      <c r="F118" s="5">
        <v>1</v>
      </c>
      <c r="G118" s="5">
        <v>10</v>
      </c>
      <c r="H118" s="5"/>
      <c r="I118" s="5"/>
      <c r="J118" s="4">
        <f t="shared" ref="J118:J131" si="56">J$36</f>
        <v>1.0844141243803977</v>
      </c>
      <c r="K118" s="5">
        <v>10</v>
      </c>
      <c r="L118" s="5"/>
      <c r="M118" s="5"/>
      <c r="N118" s="4">
        <f t="shared" ref="N118:N131" si="57">N$36</f>
        <v>1.2919199272065514</v>
      </c>
      <c r="O118" s="73">
        <v>15</v>
      </c>
      <c r="P118" s="5"/>
      <c r="Q118" s="5"/>
      <c r="R118" s="4">
        <f t="shared" ref="R118:R131" si="58">R$36</f>
        <v>0.97396335583413696</v>
      </c>
      <c r="S118" s="5">
        <v>15</v>
      </c>
      <c r="T118" s="31">
        <f t="shared" si="30"/>
        <v>1.0498685672039914</v>
      </c>
      <c r="U118" s="32">
        <v>2643</v>
      </c>
      <c r="V118" s="24">
        <f t="shared" si="31"/>
        <v>1441.6363636363637</v>
      </c>
      <c r="W118" s="24">
        <f t="shared" si="32"/>
        <v>1513.5</v>
      </c>
      <c r="X118" s="24">
        <f t="shared" si="33"/>
        <v>71.86363636363626</v>
      </c>
      <c r="Y118" s="24"/>
      <c r="Z118" s="24">
        <v>269.60000000000002</v>
      </c>
      <c r="AA118" s="24">
        <v>276.89999999999998</v>
      </c>
      <c r="AB118" s="24">
        <v>114.5</v>
      </c>
      <c r="AC118" s="24">
        <v>274.8</v>
      </c>
      <c r="AD118" s="24"/>
      <c r="AE118" s="24">
        <v>263.7</v>
      </c>
      <c r="AF118" s="24">
        <v>141.5</v>
      </c>
      <c r="AG118" s="24">
        <f t="shared" si="34"/>
        <v>172.5</v>
      </c>
      <c r="AH118" s="65"/>
      <c r="AI118" s="40"/>
      <c r="AJ118" s="40"/>
      <c r="AK118" s="65"/>
      <c r="AL118" s="65"/>
      <c r="AM118" s="24">
        <f t="shared" si="35"/>
        <v>172.5</v>
      </c>
      <c r="AN118" s="24"/>
      <c r="AO118" s="24">
        <f t="shared" si="36"/>
        <v>172.5</v>
      </c>
      <c r="AP118" s="24">
        <v>69.900000000000006</v>
      </c>
      <c r="AQ118" s="24">
        <f t="shared" si="37"/>
        <v>102.6</v>
      </c>
      <c r="AR118" s="81"/>
      <c r="AS118" s="38"/>
      <c r="AT118" s="1"/>
      <c r="AU118" s="1"/>
      <c r="AV118" s="1"/>
      <c r="AW118" s="1"/>
      <c r="AX118" s="1"/>
      <c r="AY118" s="1"/>
      <c r="AZ118" s="1"/>
      <c r="BA118" s="1"/>
      <c r="BB118" s="1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9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9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9"/>
      <c r="EA118" s="8"/>
      <c r="EB118" s="8"/>
      <c r="EC118" s="8"/>
      <c r="ED118" s="8"/>
      <c r="EE118" s="8"/>
      <c r="EF118" s="8"/>
      <c r="EG118" s="8"/>
      <c r="EH118" s="8"/>
      <c r="EI118" s="8"/>
      <c r="EJ118" s="8"/>
      <c r="EK118" s="8"/>
      <c r="EL118" s="8"/>
      <c r="EM118" s="8"/>
      <c r="EN118" s="8"/>
      <c r="EO118" s="8"/>
      <c r="EP118" s="8"/>
      <c r="EQ118" s="8"/>
      <c r="ER118" s="8"/>
      <c r="ES118" s="8"/>
      <c r="ET118" s="8"/>
      <c r="EU118" s="8"/>
      <c r="EV118" s="8"/>
      <c r="EW118" s="8"/>
      <c r="EX118" s="8"/>
      <c r="EY118" s="8"/>
      <c r="EZ118" s="8"/>
      <c r="FA118" s="8"/>
      <c r="FB118" s="9"/>
      <c r="FC118" s="8"/>
      <c r="FD118" s="8"/>
      <c r="FE118" s="8"/>
      <c r="FF118" s="8"/>
      <c r="FG118" s="8"/>
      <c r="FH118" s="8"/>
      <c r="FI118" s="8"/>
      <c r="FJ118" s="8"/>
      <c r="FK118" s="8"/>
      <c r="FL118" s="8"/>
      <c r="FM118" s="8"/>
      <c r="FN118" s="8"/>
      <c r="FO118" s="8"/>
      <c r="FP118" s="8"/>
      <c r="FQ118" s="8"/>
      <c r="FR118" s="8"/>
      <c r="FS118" s="8"/>
      <c r="FT118" s="8"/>
      <c r="FU118" s="8"/>
      <c r="FV118" s="8"/>
      <c r="FW118" s="8"/>
      <c r="FX118" s="8"/>
      <c r="FY118" s="8"/>
      <c r="FZ118" s="8"/>
      <c r="GA118" s="8"/>
      <c r="GB118" s="8"/>
      <c r="GC118" s="8"/>
      <c r="GD118" s="9"/>
      <c r="GE118" s="8"/>
      <c r="GF118" s="8"/>
    </row>
    <row r="119" spans="1:188" s="2" customFormat="1" ht="17.100000000000001" customHeight="1">
      <c r="A119" s="13" t="s">
        <v>102</v>
      </c>
      <c r="B119" s="24">
        <v>13240.9</v>
      </c>
      <c r="C119" s="24">
        <v>4617.3999999999996</v>
      </c>
      <c r="D119" s="4">
        <f t="shared" si="29"/>
        <v>0.34872251886201089</v>
      </c>
      <c r="E119" s="10">
        <v>15</v>
      </c>
      <c r="F119" s="5">
        <v>1</v>
      </c>
      <c r="G119" s="5">
        <v>10</v>
      </c>
      <c r="H119" s="5"/>
      <c r="I119" s="5"/>
      <c r="J119" s="4">
        <f t="shared" si="56"/>
        <v>1.0844141243803977</v>
      </c>
      <c r="K119" s="5">
        <v>10</v>
      </c>
      <c r="L119" s="5"/>
      <c r="M119" s="5"/>
      <c r="N119" s="4">
        <f t="shared" si="57"/>
        <v>1.2919199272065514</v>
      </c>
      <c r="O119" s="73">
        <v>15</v>
      </c>
      <c r="P119" s="5"/>
      <c r="Q119" s="5"/>
      <c r="R119" s="4">
        <f t="shared" si="58"/>
        <v>0.97396335583413696</v>
      </c>
      <c r="S119" s="5">
        <v>15</v>
      </c>
      <c r="T119" s="31">
        <f t="shared" si="30"/>
        <v>0.92404966572837655</v>
      </c>
      <c r="U119" s="32">
        <v>4087</v>
      </c>
      <c r="V119" s="24">
        <f t="shared" si="31"/>
        <v>2229.2727272727275</v>
      </c>
      <c r="W119" s="24">
        <f t="shared" si="32"/>
        <v>2060</v>
      </c>
      <c r="X119" s="24">
        <f t="shared" si="33"/>
        <v>-169.27272727272748</v>
      </c>
      <c r="Y119" s="24"/>
      <c r="Z119" s="24">
        <v>324.39999999999998</v>
      </c>
      <c r="AA119" s="24">
        <v>281.5</v>
      </c>
      <c r="AB119" s="24">
        <v>225.6</v>
      </c>
      <c r="AC119" s="24">
        <v>249.3</v>
      </c>
      <c r="AD119" s="24"/>
      <c r="AE119" s="24">
        <v>225.5</v>
      </c>
      <c r="AF119" s="24">
        <v>181.2</v>
      </c>
      <c r="AG119" s="24">
        <f t="shared" si="34"/>
        <v>572.5</v>
      </c>
      <c r="AH119" s="40"/>
      <c r="AI119" s="40"/>
      <c r="AJ119" s="40"/>
      <c r="AK119" s="65"/>
      <c r="AL119" s="65"/>
      <c r="AM119" s="24">
        <f t="shared" si="35"/>
        <v>572.5</v>
      </c>
      <c r="AN119" s="24"/>
      <c r="AO119" s="24">
        <f t="shared" si="36"/>
        <v>572.5</v>
      </c>
      <c r="AP119" s="24">
        <v>173.3</v>
      </c>
      <c r="AQ119" s="24">
        <f t="shared" si="37"/>
        <v>399.2</v>
      </c>
      <c r="AR119" s="81"/>
      <c r="AS119" s="38"/>
      <c r="AT119" s="1"/>
      <c r="AU119" s="1"/>
      <c r="AV119" s="1"/>
      <c r="AW119" s="1"/>
      <c r="AX119" s="1"/>
      <c r="AY119" s="1"/>
      <c r="AZ119" s="1"/>
      <c r="BA119" s="1"/>
      <c r="BB119" s="1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9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9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9"/>
      <c r="EA119" s="8"/>
      <c r="EB119" s="8"/>
      <c r="EC119" s="8"/>
      <c r="ED119" s="8"/>
      <c r="EE119" s="8"/>
      <c r="EF119" s="8"/>
      <c r="EG119" s="8"/>
      <c r="EH119" s="8"/>
      <c r="EI119" s="8"/>
      <c r="EJ119" s="8"/>
      <c r="EK119" s="8"/>
      <c r="EL119" s="8"/>
      <c r="EM119" s="8"/>
      <c r="EN119" s="8"/>
      <c r="EO119" s="8"/>
      <c r="EP119" s="8"/>
      <c r="EQ119" s="8"/>
      <c r="ER119" s="8"/>
      <c r="ES119" s="8"/>
      <c r="ET119" s="8"/>
      <c r="EU119" s="8"/>
      <c r="EV119" s="8"/>
      <c r="EW119" s="8"/>
      <c r="EX119" s="8"/>
      <c r="EY119" s="8"/>
      <c r="EZ119" s="8"/>
      <c r="FA119" s="8"/>
      <c r="FB119" s="9"/>
      <c r="FC119" s="8"/>
      <c r="FD119" s="8"/>
      <c r="FE119" s="8"/>
      <c r="FF119" s="8"/>
      <c r="FG119" s="8"/>
      <c r="FH119" s="8"/>
      <c r="FI119" s="8"/>
      <c r="FJ119" s="8"/>
      <c r="FK119" s="8"/>
      <c r="FL119" s="8"/>
      <c r="FM119" s="8"/>
      <c r="FN119" s="8"/>
      <c r="FO119" s="8"/>
      <c r="FP119" s="8"/>
      <c r="FQ119" s="8"/>
      <c r="FR119" s="8"/>
      <c r="FS119" s="8"/>
      <c r="FT119" s="8"/>
      <c r="FU119" s="8"/>
      <c r="FV119" s="8"/>
      <c r="FW119" s="8"/>
      <c r="FX119" s="8"/>
      <c r="FY119" s="8"/>
      <c r="FZ119" s="8"/>
      <c r="GA119" s="8"/>
      <c r="GB119" s="8"/>
      <c r="GC119" s="8"/>
      <c r="GD119" s="9"/>
      <c r="GE119" s="8"/>
      <c r="GF119" s="8"/>
    </row>
    <row r="120" spans="1:188" s="2" customFormat="1" ht="17.100000000000001" customHeight="1">
      <c r="A120" s="13" t="s">
        <v>103</v>
      </c>
      <c r="B120" s="24">
        <v>15504.2</v>
      </c>
      <c r="C120" s="24">
        <v>11462.9</v>
      </c>
      <c r="D120" s="4">
        <f t="shared" si="29"/>
        <v>0.73934159776060671</v>
      </c>
      <c r="E120" s="10">
        <v>15</v>
      </c>
      <c r="F120" s="5">
        <v>1</v>
      </c>
      <c r="G120" s="5">
        <v>10</v>
      </c>
      <c r="H120" s="5"/>
      <c r="I120" s="5"/>
      <c r="J120" s="4">
        <f t="shared" si="56"/>
        <v>1.0844141243803977</v>
      </c>
      <c r="K120" s="5">
        <v>10</v>
      </c>
      <c r="L120" s="5"/>
      <c r="M120" s="5"/>
      <c r="N120" s="4">
        <f t="shared" si="57"/>
        <v>1.2919199272065514</v>
      </c>
      <c r="O120" s="73">
        <v>15</v>
      </c>
      <c r="P120" s="5"/>
      <c r="Q120" s="5"/>
      <c r="R120" s="4">
        <f t="shared" si="58"/>
        <v>0.97396335583413696</v>
      </c>
      <c r="S120" s="5">
        <v>15</v>
      </c>
      <c r="T120" s="31">
        <f t="shared" si="30"/>
        <v>1.0141925300895909</v>
      </c>
      <c r="U120" s="32">
        <v>2735</v>
      </c>
      <c r="V120" s="24">
        <f t="shared" si="31"/>
        <v>1491.8181818181818</v>
      </c>
      <c r="W120" s="24">
        <f t="shared" si="32"/>
        <v>1513</v>
      </c>
      <c r="X120" s="24">
        <f t="shared" si="33"/>
        <v>21.181818181818244</v>
      </c>
      <c r="Y120" s="24"/>
      <c r="Z120" s="24">
        <v>194.5</v>
      </c>
      <c r="AA120" s="24">
        <v>277.7</v>
      </c>
      <c r="AB120" s="24">
        <v>191.6</v>
      </c>
      <c r="AC120" s="24">
        <v>327.7</v>
      </c>
      <c r="AD120" s="24"/>
      <c r="AE120" s="24">
        <v>130.19999999999999</v>
      </c>
      <c r="AF120" s="24">
        <v>31.2</v>
      </c>
      <c r="AG120" s="24">
        <f t="shared" si="34"/>
        <v>360.1</v>
      </c>
      <c r="AH120" s="65"/>
      <c r="AI120" s="40"/>
      <c r="AJ120" s="40"/>
      <c r="AK120" s="65"/>
      <c r="AL120" s="65"/>
      <c r="AM120" s="24">
        <f t="shared" si="35"/>
        <v>360.1</v>
      </c>
      <c r="AN120" s="24"/>
      <c r="AO120" s="24">
        <f t="shared" si="36"/>
        <v>360.1</v>
      </c>
      <c r="AP120" s="24">
        <v>208.2</v>
      </c>
      <c r="AQ120" s="24">
        <f t="shared" si="37"/>
        <v>151.9</v>
      </c>
      <c r="AR120" s="81"/>
      <c r="AS120" s="38"/>
      <c r="AT120" s="1"/>
      <c r="AU120" s="1"/>
      <c r="AV120" s="1"/>
      <c r="AW120" s="1"/>
      <c r="AX120" s="1"/>
      <c r="AY120" s="1"/>
      <c r="AZ120" s="1"/>
      <c r="BA120" s="1"/>
      <c r="BB120" s="1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9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9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8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9"/>
      <c r="EA120" s="8"/>
      <c r="EB120" s="8"/>
      <c r="EC120" s="8"/>
      <c r="ED120" s="8"/>
      <c r="EE120" s="8"/>
      <c r="EF120" s="8"/>
      <c r="EG120" s="8"/>
      <c r="EH120" s="8"/>
      <c r="EI120" s="8"/>
      <c r="EJ120" s="8"/>
      <c r="EK120" s="8"/>
      <c r="EL120" s="8"/>
      <c r="EM120" s="8"/>
      <c r="EN120" s="8"/>
      <c r="EO120" s="8"/>
      <c r="EP120" s="8"/>
      <c r="EQ120" s="8"/>
      <c r="ER120" s="8"/>
      <c r="ES120" s="8"/>
      <c r="ET120" s="8"/>
      <c r="EU120" s="8"/>
      <c r="EV120" s="8"/>
      <c r="EW120" s="8"/>
      <c r="EX120" s="8"/>
      <c r="EY120" s="8"/>
      <c r="EZ120" s="8"/>
      <c r="FA120" s="8"/>
      <c r="FB120" s="9"/>
      <c r="FC120" s="8"/>
      <c r="FD120" s="8"/>
      <c r="FE120" s="8"/>
      <c r="FF120" s="8"/>
      <c r="FG120" s="8"/>
      <c r="FH120" s="8"/>
      <c r="FI120" s="8"/>
      <c r="FJ120" s="8"/>
      <c r="FK120" s="8"/>
      <c r="FL120" s="8"/>
      <c r="FM120" s="8"/>
      <c r="FN120" s="8"/>
      <c r="FO120" s="8"/>
      <c r="FP120" s="8"/>
      <c r="FQ120" s="8"/>
      <c r="FR120" s="8"/>
      <c r="FS120" s="8"/>
      <c r="FT120" s="8"/>
      <c r="FU120" s="8"/>
      <c r="FV120" s="8"/>
      <c r="FW120" s="8"/>
      <c r="FX120" s="8"/>
      <c r="FY120" s="8"/>
      <c r="FZ120" s="8"/>
      <c r="GA120" s="8"/>
      <c r="GB120" s="8"/>
      <c r="GC120" s="8"/>
      <c r="GD120" s="9"/>
      <c r="GE120" s="8"/>
      <c r="GF120" s="8"/>
    </row>
    <row r="121" spans="1:188" s="2" customFormat="1" ht="17.100000000000001" customHeight="1">
      <c r="A121" s="13" t="s">
        <v>104</v>
      </c>
      <c r="B121" s="24">
        <v>19593.8</v>
      </c>
      <c r="C121" s="24">
        <v>21035.599999999999</v>
      </c>
      <c r="D121" s="4">
        <f t="shared" si="29"/>
        <v>1.0735845012197736</v>
      </c>
      <c r="E121" s="10">
        <v>15</v>
      </c>
      <c r="F121" s="5">
        <v>1</v>
      </c>
      <c r="G121" s="5">
        <v>10</v>
      </c>
      <c r="H121" s="5"/>
      <c r="I121" s="5"/>
      <c r="J121" s="4">
        <f t="shared" si="56"/>
        <v>1.0844141243803977</v>
      </c>
      <c r="K121" s="5">
        <v>10</v>
      </c>
      <c r="L121" s="5"/>
      <c r="M121" s="5"/>
      <c r="N121" s="4">
        <f t="shared" si="57"/>
        <v>1.2919199272065514</v>
      </c>
      <c r="O121" s="73">
        <v>15</v>
      </c>
      <c r="P121" s="5"/>
      <c r="Q121" s="5"/>
      <c r="R121" s="4">
        <f t="shared" si="58"/>
        <v>0.97396335583413696</v>
      </c>
      <c r="S121" s="5">
        <v>15</v>
      </c>
      <c r="T121" s="31">
        <f t="shared" si="30"/>
        <v>1.0913255078109372</v>
      </c>
      <c r="U121" s="32">
        <v>3172</v>
      </c>
      <c r="V121" s="24">
        <f t="shared" si="31"/>
        <v>1730.1818181818182</v>
      </c>
      <c r="W121" s="24">
        <f t="shared" si="32"/>
        <v>1888.2</v>
      </c>
      <c r="X121" s="24">
        <f t="shared" si="33"/>
        <v>158.0181818181818</v>
      </c>
      <c r="Y121" s="24"/>
      <c r="Z121" s="24">
        <v>200.3</v>
      </c>
      <c r="AA121" s="24">
        <v>323.5</v>
      </c>
      <c r="AB121" s="24">
        <v>321.5</v>
      </c>
      <c r="AC121" s="24">
        <v>393.1</v>
      </c>
      <c r="AD121" s="24"/>
      <c r="AE121" s="24">
        <v>261.8</v>
      </c>
      <c r="AF121" s="24">
        <v>21.6</v>
      </c>
      <c r="AG121" s="24">
        <f t="shared" si="34"/>
        <v>366.4</v>
      </c>
      <c r="AH121" s="40"/>
      <c r="AI121" s="40"/>
      <c r="AJ121" s="40"/>
      <c r="AK121" s="65"/>
      <c r="AL121" s="65"/>
      <c r="AM121" s="24">
        <f t="shared" si="35"/>
        <v>366.4</v>
      </c>
      <c r="AN121" s="24"/>
      <c r="AO121" s="24">
        <f t="shared" si="36"/>
        <v>366.4</v>
      </c>
      <c r="AP121" s="24">
        <v>304.7</v>
      </c>
      <c r="AQ121" s="24">
        <f t="shared" si="37"/>
        <v>61.7</v>
      </c>
      <c r="AR121" s="81"/>
      <c r="AS121" s="38"/>
      <c r="AT121" s="1"/>
      <c r="AU121" s="1"/>
      <c r="AV121" s="1"/>
      <c r="AW121" s="1"/>
      <c r="AX121" s="1"/>
      <c r="AY121" s="1"/>
      <c r="AZ121" s="1"/>
      <c r="BA121" s="1"/>
      <c r="BB121" s="1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9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9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9"/>
      <c r="EA121" s="8"/>
      <c r="EB121" s="8"/>
      <c r="EC121" s="8"/>
      <c r="ED121" s="8"/>
      <c r="EE121" s="8"/>
      <c r="EF121" s="8"/>
      <c r="EG121" s="8"/>
      <c r="EH121" s="8"/>
      <c r="EI121" s="8"/>
      <c r="EJ121" s="8"/>
      <c r="EK121" s="8"/>
      <c r="EL121" s="8"/>
      <c r="EM121" s="8"/>
      <c r="EN121" s="8"/>
      <c r="EO121" s="8"/>
      <c r="EP121" s="8"/>
      <c r="EQ121" s="8"/>
      <c r="ER121" s="8"/>
      <c r="ES121" s="8"/>
      <c r="ET121" s="8"/>
      <c r="EU121" s="8"/>
      <c r="EV121" s="8"/>
      <c r="EW121" s="8"/>
      <c r="EX121" s="8"/>
      <c r="EY121" s="8"/>
      <c r="EZ121" s="8"/>
      <c r="FA121" s="8"/>
      <c r="FB121" s="9"/>
      <c r="FC121" s="8"/>
      <c r="FD121" s="8"/>
      <c r="FE121" s="8"/>
      <c r="FF121" s="8"/>
      <c r="FG121" s="8"/>
      <c r="FH121" s="8"/>
      <c r="FI121" s="8"/>
      <c r="FJ121" s="8"/>
      <c r="FK121" s="8"/>
      <c r="FL121" s="8"/>
      <c r="FM121" s="8"/>
      <c r="FN121" s="8"/>
      <c r="FO121" s="8"/>
      <c r="FP121" s="8"/>
      <c r="FQ121" s="8"/>
      <c r="FR121" s="8"/>
      <c r="FS121" s="8"/>
      <c r="FT121" s="8"/>
      <c r="FU121" s="8"/>
      <c r="FV121" s="8"/>
      <c r="FW121" s="8"/>
      <c r="FX121" s="8"/>
      <c r="FY121" s="8"/>
      <c r="FZ121" s="8"/>
      <c r="GA121" s="8"/>
      <c r="GB121" s="8"/>
      <c r="GC121" s="8"/>
      <c r="GD121" s="9"/>
      <c r="GE121" s="8"/>
      <c r="GF121" s="8"/>
    </row>
    <row r="122" spans="1:188" s="2" customFormat="1" ht="17.100000000000001" customHeight="1">
      <c r="A122" s="13" t="s">
        <v>105</v>
      </c>
      <c r="B122" s="24">
        <v>5588</v>
      </c>
      <c r="C122" s="24">
        <v>5052.2</v>
      </c>
      <c r="D122" s="4">
        <f t="shared" si="29"/>
        <v>0.90411596277738004</v>
      </c>
      <c r="E122" s="10">
        <v>15</v>
      </c>
      <c r="F122" s="5">
        <v>1</v>
      </c>
      <c r="G122" s="5">
        <v>10</v>
      </c>
      <c r="H122" s="5"/>
      <c r="I122" s="5"/>
      <c r="J122" s="4">
        <f t="shared" si="56"/>
        <v>1.0844141243803977</v>
      </c>
      <c r="K122" s="5">
        <v>10</v>
      </c>
      <c r="L122" s="5"/>
      <c r="M122" s="5"/>
      <c r="N122" s="4">
        <f t="shared" si="57"/>
        <v>1.2919199272065514</v>
      </c>
      <c r="O122" s="73">
        <v>15</v>
      </c>
      <c r="P122" s="5"/>
      <c r="Q122" s="5"/>
      <c r="R122" s="4">
        <f t="shared" si="58"/>
        <v>0.97396335583413696</v>
      </c>
      <c r="S122" s="5">
        <v>15</v>
      </c>
      <c r="T122" s="31">
        <f t="shared" si="30"/>
        <v>1.0522173835550002</v>
      </c>
      <c r="U122" s="32">
        <v>4202</v>
      </c>
      <c r="V122" s="24">
        <f t="shared" si="31"/>
        <v>2292</v>
      </c>
      <c r="W122" s="24">
        <f t="shared" si="32"/>
        <v>2411.6999999999998</v>
      </c>
      <c r="X122" s="24">
        <f t="shared" si="33"/>
        <v>119.69999999999982</v>
      </c>
      <c r="Y122" s="24"/>
      <c r="Z122" s="24">
        <v>438</v>
      </c>
      <c r="AA122" s="24">
        <v>270.60000000000002</v>
      </c>
      <c r="AB122" s="24">
        <v>361.7</v>
      </c>
      <c r="AC122" s="24">
        <v>462.1</v>
      </c>
      <c r="AD122" s="24"/>
      <c r="AE122" s="24">
        <v>300.5</v>
      </c>
      <c r="AF122" s="24">
        <v>79.7</v>
      </c>
      <c r="AG122" s="24">
        <f t="shared" si="34"/>
        <v>499.1</v>
      </c>
      <c r="AH122" s="65"/>
      <c r="AI122" s="40"/>
      <c r="AJ122" s="40"/>
      <c r="AK122" s="65"/>
      <c r="AL122" s="65"/>
      <c r="AM122" s="24">
        <f t="shared" si="35"/>
        <v>499.1</v>
      </c>
      <c r="AN122" s="24"/>
      <c r="AO122" s="24">
        <f t="shared" si="36"/>
        <v>499.1</v>
      </c>
      <c r="AP122" s="24">
        <v>340.5</v>
      </c>
      <c r="AQ122" s="24">
        <f t="shared" si="37"/>
        <v>158.6</v>
      </c>
      <c r="AR122" s="81"/>
      <c r="AS122" s="38"/>
      <c r="AT122" s="1"/>
      <c r="AU122" s="1"/>
      <c r="AV122" s="1"/>
      <c r="AW122" s="1"/>
      <c r="AX122" s="1"/>
      <c r="AY122" s="1"/>
      <c r="AZ122" s="1"/>
      <c r="BA122" s="1"/>
      <c r="BB122" s="1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9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9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9"/>
      <c r="EA122" s="8"/>
      <c r="EB122" s="8"/>
      <c r="EC122" s="8"/>
      <c r="ED122" s="8"/>
      <c r="EE122" s="8"/>
      <c r="EF122" s="8"/>
      <c r="EG122" s="8"/>
      <c r="EH122" s="8"/>
      <c r="EI122" s="8"/>
      <c r="EJ122" s="8"/>
      <c r="EK122" s="8"/>
      <c r="EL122" s="8"/>
      <c r="EM122" s="8"/>
      <c r="EN122" s="8"/>
      <c r="EO122" s="8"/>
      <c r="EP122" s="8"/>
      <c r="EQ122" s="8"/>
      <c r="ER122" s="8"/>
      <c r="ES122" s="8"/>
      <c r="ET122" s="8"/>
      <c r="EU122" s="8"/>
      <c r="EV122" s="8"/>
      <c r="EW122" s="8"/>
      <c r="EX122" s="8"/>
      <c r="EY122" s="8"/>
      <c r="EZ122" s="8"/>
      <c r="FA122" s="8"/>
      <c r="FB122" s="9"/>
      <c r="FC122" s="8"/>
      <c r="FD122" s="8"/>
      <c r="FE122" s="8"/>
      <c r="FF122" s="8"/>
      <c r="FG122" s="8"/>
      <c r="FH122" s="8"/>
      <c r="FI122" s="8"/>
      <c r="FJ122" s="8"/>
      <c r="FK122" s="8"/>
      <c r="FL122" s="8"/>
      <c r="FM122" s="8"/>
      <c r="FN122" s="8"/>
      <c r="FO122" s="8"/>
      <c r="FP122" s="8"/>
      <c r="FQ122" s="8"/>
      <c r="FR122" s="8"/>
      <c r="FS122" s="8"/>
      <c r="FT122" s="8"/>
      <c r="FU122" s="8"/>
      <c r="FV122" s="8"/>
      <c r="FW122" s="8"/>
      <c r="FX122" s="8"/>
      <c r="FY122" s="8"/>
      <c r="FZ122" s="8"/>
      <c r="GA122" s="8"/>
      <c r="GB122" s="8"/>
      <c r="GC122" s="8"/>
      <c r="GD122" s="9"/>
      <c r="GE122" s="8"/>
      <c r="GF122" s="8"/>
    </row>
    <row r="123" spans="1:188" s="2" customFormat="1" ht="17.100000000000001" customHeight="1">
      <c r="A123" s="13" t="s">
        <v>106</v>
      </c>
      <c r="B123" s="24">
        <v>2217.3000000000002</v>
      </c>
      <c r="C123" s="24">
        <v>2119.1999999999998</v>
      </c>
      <c r="D123" s="4">
        <f t="shared" ref="D123:D186" si="59">IF(E123=0,0,IF(B123=0,1,IF(C123&lt;0,0,IF(C123/B123&gt;1.2,IF((C123/B123-1.2)*0.1+1.2&gt;1.3,1.3,(C123/B123-1.2)*0.1+1.2),C123/B123))))</f>
        <v>0.95575700175889577</v>
      </c>
      <c r="E123" s="10">
        <v>15</v>
      </c>
      <c r="F123" s="5">
        <v>1</v>
      </c>
      <c r="G123" s="5">
        <v>10</v>
      </c>
      <c r="H123" s="5"/>
      <c r="I123" s="5"/>
      <c r="J123" s="4">
        <f t="shared" si="56"/>
        <v>1.0844141243803977</v>
      </c>
      <c r="K123" s="5">
        <v>10</v>
      </c>
      <c r="L123" s="5"/>
      <c r="M123" s="5"/>
      <c r="N123" s="4">
        <f t="shared" si="57"/>
        <v>1.2919199272065514</v>
      </c>
      <c r="O123" s="73">
        <v>15</v>
      </c>
      <c r="P123" s="5"/>
      <c r="Q123" s="5"/>
      <c r="R123" s="4">
        <f t="shared" si="58"/>
        <v>0.97396335583413696</v>
      </c>
      <c r="S123" s="5">
        <v>15</v>
      </c>
      <c r="T123" s="31">
        <f t="shared" ref="T123:T186" si="60">(D123*E123+F123*G123+J123*K123+N123*O123+R123*S123)/(E123+G123+K123+O123+S123)</f>
        <v>1.0641345463968885</v>
      </c>
      <c r="U123" s="32">
        <v>4073</v>
      </c>
      <c r="V123" s="24">
        <f t="shared" ref="V123:V186" si="61">U123/11*6</f>
        <v>2221.6363636363635</v>
      </c>
      <c r="W123" s="24">
        <f t="shared" ref="W123:W186" si="62">ROUND(T123*V123,1)</f>
        <v>2364.1</v>
      </c>
      <c r="X123" s="24">
        <f t="shared" ref="X123:X186" si="63">W123-V123</f>
        <v>142.4636363636364</v>
      </c>
      <c r="Y123" s="24"/>
      <c r="Z123" s="24">
        <v>339.5</v>
      </c>
      <c r="AA123" s="24">
        <v>436.9</v>
      </c>
      <c r="AB123" s="24">
        <v>434</v>
      </c>
      <c r="AC123" s="24">
        <v>314.5</v>
      </c>
      <c r="AD123" s="24"/>
      <c r="AE123" s="24">
        <v>236.1</v>
      </c>
      <c r="AF123" s="24"/>
      <c r="AG123" s="24">
        <f t="shared" ref="AG123:AG186" si="64">ROUND(W123-SUM(Y123:AF123),1)</f>
        <v>603.1</v>
      </c>
      <c r="AH123" s="65"/>
      <c r="AI123" s="40"/>
      <c r="AJ123" s="40"/>
      <c r="AK123" s="65"/>
      <c r="AL123" s="65"/>
      <c r="AM123" s="24">
        <f t="shared" ref="AM123:AM186" si="65">IF(OR(AG123&lt;0,AH123="+",AI123="+",AJ123="+",AK123="+",AL123="+"),0,AG123)</f>
        <v>603.1</v>
      </c>
      <c r="AN123" s="24"/>
      <c r="AO123" s="24">
        <f t="shared" ref="AO123:AO186" si="66">ROUND(AM123-AN123,1)</f>
        <v>603.1</v>
      </c>
      <c r="AP123" s="24">
        <v>472.1</v>
      </c>
      <c r="AQ123" s="24">
        <f t="shared" ref="AQ123:AQ186" si="67">ROUND(AO123-AP123,1)</f>
        <v>131</v>
      </c>
      <c r="AR123" s="81"/>
      <c r="AS123" s="38"/>
      <c r="AT123" s="1"/>
      <c r="AU123" s="1"/>
      <c r="AV123" s="1"/>
      <c r="AW123" s="1"/>
      <c r="AX123" s="1"/>
      <c r="AY123" s="1"/>
      <c r="AZ123" s="1"/>
      <c r="BA123" s="1"/>
      <c r="BB123" s="1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9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9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9"/>
      <c r="EA123" s="8"/>
      <c r="EB123" s="8"/>
      <c r="EC123" s="8"/>
      <c r="ED123" s="8"/>
      <c r="EE123" s="8"/>
      <c r="EF123" s="8"/>
      <c r="EG123" s="8"/>
      <c r="EH123" s="8"/>
      <c r="EI123" s="8"/>
      <c r="EJ123" s="8"/>
      <c r="EK123" s="8"/>
      <c r="EL123" s="8"/>
      <c r="EM123" s="8"/>
      <c r="EN123" s="8"/>
      <c r="EO123" s="8"/>
      <c r="EP123" s="8"/>
      <c r="EQ123" s="8"/>
      <c r="ER123" s="8"/>
      <c r="ES123" s="8"/>
      <c r="ET123" s="8"/>
      <c r="EU123" s="8"/>
      <c r="EV123" s="8"/>
      <c r="EW123" s="8"/>
      <c r="EX123" s="8"/>
      <c r="EY123" s="8"/>
      <c r="EZ123" s="8"/>
      <c r="FA123" s="8"/>
      <c r="FB123" s="9"/>
      <c r="FC123" s="8"/>
      <c r="FD123" s="8"/>
      <c r="FE123" s="8"/>
      <c r="FF123" s="8"/>
      <c r="FG123" s="8"/>
      <c r="FH123" s="8"/>
      <c r="FI123" s="8"/>
      <c r="FJ123" s="8"/>
      <c r="FK123" s="8"/>
      <c r="FL123" s="8"/>
      <c r="FM123" s="8"/>
      <c r="FN123" s="8"/>
      <c r="FO123" s="8"/>
      <c r="FP123" s="8"/>
      <c r="FQ123" s="8"/>
      <c r="FR123" s="8"/>
      <c r="FS123" s="8"/>
      <c r="FT123" s="8"/>
      <c r="FU123" s="8"/>
      <c r="FV123" s="8"/>
      <c r="FW123" s="8"/>
      <c r="FX123" s="8"/>
      <c r="FY123" s="8"/>
      <c r="FZ123" s="8"/>
      <c r="GA123" s="8"/>
      <c r="GB123" s="8"/>
      <c r="GC123" s="8"/>
      <c r="GD123" s="9"/>
      <c r="GE123" s="8"/>
      <c r="GF123" s="8"/>
    </row>
    <row r="124" spans="1:188" s="2" customFormat="1" ht="17.100000000000001" customHeight="1">
      <c r="A124" s="13" t="s">
        <v>107</v>
      </c>
      <c r="B124" s="24">
        <v>6580.3</v>
      </c>
      <c r="C124" s="24">
        <v>5614.7</v>
      </c>
      <c r="D124" s="4">
        <f t="shared" si="59"/>
        <v>0.85325896995577699</v>
      </c>
      <c r="E124" s="10">
        <v>15</v>
      </c>
      <c r="F124" s="5">
        <v>1</v>
      </c>
      <c r="G124" s="5">
        <v>10</v>
      </c>
      <c r="H124" s="5"/>
      <c r="I124" s="5"/>
      <c r="J124" s="4">
        <f t="shared" si="56"/>
        <v>1.0844141243803977</v>
      </c>
      <c r="K124" s="5">
        <v>10</v>
      </c>
      <c r="L124" s="5"/>
      <c r="M124" s="5"/>
      <c r="N124" s="4">
        <f t="shared" si="57"/>
        <v>1.2919199272065514</v>
      </c>
      <c r="O124" s="73">
        <v>15</v>
      </c>
      <c r="P124" s="5"/>
      <c r="Q124" s="5"/>
      <c r="R124" s="4">
        <f t="shared" si="58"/>
        <v>0.97396335583413696</v>
      </c>
      <c r="S124" s="5">
        <v>15</v>
      </c>
      <c r="T124" s="31">
        <f t="shared" si="60"/>
        <v>1.0404811544423227</v>
      </c>
      <c r="U124" s="32">
        <v>2703</v>
      </c>
      <c r="V124" s="24">
        <f t="shared" si="61"/>
        <v>1474.3636363636363</v>
      </c>
      <c r="W124" s="24">
        <f t="shared" si="62"/>
        <v>1534</v>
      </c>
      <c r="X124" s="24">
        <f t="shared" si="63"/>
        <v>59.63636363636374</v>
      </c>
      <c r="Y124" s="24"/>
      <c r="Z124" s="24">
        <v>215.2</v>
      </c>
      <c r="AA124" s="24">
        <v>202.3</v>
      </c>
      <c r="AB124" s="24">
        <v>217.5</v>
      </c>
      <c r="AC124" s="24">
        <v>285.60000000000002</v>
      </c>
      <c r="AD124" s="24"/>
      <c r="AE124" s="24">
        <v>178.1</v>
      </c>
      <c r="AF124" s="24">
        <v>51.5</v>
      </c>
      <c r="AG124" s="24">
        <f t="shared" si="64"/>
        <v>383.8</v>
      </c>
      <c r="AH124" s="65"/>
      <c r="AI124" s="40"/>
      <c r="AJ124" s="40"/>
      <c r="AK124" s="65"/>
      <c r="AL124" s="65"/>
      <c r="AM124" s="24">
        <f t="shared" si="65"/>
        <v>383.8</v>
      </c>
      <c r="AN124" s="24"/>
      <c r="AO124" s="24">
        <f t="shared" si="66"/>
        <v>383.8</v>
      </c>
      <c r="AP124" s="24">
        <v>267</v>
      </c>
      <c r="AQ124" s="24">
        <f t="shared" si="67"/>
        <v>116.8</v>
      </c>
      <c r="AR124" s="81"/>
      <c r="AS124" s="38"/>
      <c r="AT124" s="1"/>
      <c r="AU124" s="1"/>
      <c r="AV124" s="1"/>
      <c r="AW124" s="1"/>
      <c r="AX124" s="1"/>
      <c r="AY124" s="1"/>
      <c r="AZ124" s="1"/>
      <c r="BA124" s="1"/>
      <c r="BB124" s="1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9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9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9"/>
      <c r="EA124" s="8"/>
      <c r="EB124" s="8"/>
      <c r="EC124" s="8"/>
      <c r="ED124" s="8"/>
      <c r="EE124" s="8"/>
      <c r="EF124" s="8"/>
      <c r="EG124" s="8"/>
      <c r="EH124" s="8"/>
      <c r="EI124" s="8"/>
      <c r="EJ124" s="8"/>
      <c r="EK124" s="8"/>
      <c r="EL124" s="8"/>
      <c r="EM124" s="8"/>
      <c r="EN124" s="8"/>
      <c r="EO124" s="8"/>
      <c r="EP124" s="8"/>
      <c r="EQ124" s="8"/>
      <c r="ER124" s="8"/>
      <c r="ES124" s="8"/>
      <c r="ET124" s="8"/>
      <c r="EU124" s="8"/>
      <c r="EV124" s="8"/>
      <c r="EW124" s="8"/>
      <c r="EX124" s="8"/>
      <c r="EY124" s="8"/>
      <c r="EZ124" s="8"/>
      <c r="FA124" s="8"/>
      <c r="FB124" s="9"/>
      <c r="FC124" s="8"/>
      <c r="FD124" s="8"/>
      <c r="FE124" s="8"/>
      <c r="FF124" s="8"/>
      <c r="FG124" s="8"/>
      <c r="FH124" s="8"/>
      <c r="FI124" s="8"/>
      <c r="FJ124" s="8"/>
      <c r="FK124" s="8"/>
      <c r="FL124" s="8"/>
      <c r="FM124" s="8"/>
      <c r="FN124" s="8"/>
      <c r="FO124" s="8"/>
      <c r="FP124" s="8"/>
      <c r="FQ124" s="8"/>
      <c r="FR124" s="8"/>
      <c r="FS124" s="8"/>
      <c r="FT124" s="8"/>
      <c r="FU124" s="8"/>
      <c r="FV124" s="8"/>
      <c r="FW124" s="8"/>
      <c r="FX124" s="8"/>
      <c r="FY124" s="8"/>
      <c r="FZ124" s="8"/>
      <c r="GA124" s="8"/>
      <c r="GB124" s="8"/>
      <c r="GC124" s="8"/>
      <c r="GD124" s="9"/>
      <c r="GE124" s="8"/>
      <c r="GF124" s="8"/>
    </row>
    <row r="125" spans="1:188" s="2" customFormat="1" ht="17.100000000000001" customHeight="1">
      <c r="A125" s="13" t="s">
        <v>108</v>
      </c>
      <c r="B125" s="24">
        <v>4946</v>
      </c>
      <c r="C125" s="24">
        <v>3768</v>
      </c>
      <c r="D125" s="4">
        <f t="shared" si="59"/>
        <v>0.76182773958754546</v>
      </c>
      <c r="E125" s="10">
        <v>15</v>
      </c>
      <c r="F125" s="5">
        <v>1</v>
      </c>
      <c r="G125" s="5">
        <v>10</v>
      </c>
      <c r="H125" s="5"/>
      <c r="I125" s="5"/>
      <c r="J125" s="4">
        <f t="shared" si="56"/>
        <v>1.0844141243803977</v>
      </c>
      <c r="K125" s="5">
        <v>10</v>
      </c>
      <c r="L125" s="5"/>
      <c r="M125" s="5"/>
      <c r="N125" s="4">
        <f t="shared" si="57"/>
        <v>1.2919199272065514</v>
      </c>
      <c r="O125" s="73">
        <v>15</v>
      </c>
      <c r="P125" s="5"/>
      <c r="Q125" s="5"/>
      <c r="R125" s="4">
        <f t="shared" si="58"/>
        <v>0.97396335583413696</v>
      </c>
      <c r="S125" s="5">
        <v>15</v>
      </c>
      <c r="T125" s="31">
        <f t="shared" si="60"/>
        <v>1.0193816397419613</v>
      </c>
      <c r="U125" s="32">
        <v>6846</v>
      </c>
      <c r="V125" s="24">
        <f t="shared" si="61"/>
        <v>3734.181818181818</v>
      </c>
      <c r="W125" s="24">
        <f t="shared" si="62"/>
        <v>3806.6</v>
      </c>
      <c r="X125" s="24">
        <f t="shared" si="63"/>
        <v>72.418181818181893</v>
      </c>
      <c r="Y125" s="24"/>
      <c r="Z125" s="24">
        <v>515.4</v>
      </c>
      <c r="AA125" s="24">
        <v>634.20000000000005</v>
      </c>
      <c r="AB125" s="24">
        <v>550.6</v>
      </c>
      <c r="AC125" s="24">
        <v>612.20000000000005</v>
      </c>
      <c r="AD125" s="24"/>
      <c r="AE125" s="24">
        <v>648.1</v>
      </c>
      <c r="AF125" s="24">
        <v>95.3</v>
      </c>
      <c r="AG125" s="24">
        <f t="shared" si="64"/>
        <v>750.8</v>
      </c>
      <c r="AH125" s="65"/>
      <c r="AI125" s="40"/>
      <c r="AJ125" s="40"/>
      <c r="AK125" s="65"/>
      <c r="AL125" s="65"/>
      <c r="AM125" s="24">
        <f t="shared" si="65"/>
        <v>750.8</v>
      </c>
      <c r="AN125" s="24"/>
      <c r="AO125" s="24">
        <f t="shared" si="66"/>
        <v>750.8</v>
      </c>
      <c r="AP125" s="24">
        <v>387.3</v>
      </c>
      <c r="AQ125" s="24">
        <f t="shared" si="67"/>
        <v>363.5</v>
      </c>
      <c r="AR125" s="81"/>
      <c r="AS125" s="38"/>
      <c r="AT125" s="1"/>
      <c r="AU125" s="1"/>
      <c r="AV125" s="1"/>
      <c r="AW125" s="1"/>
      <c r="AX125" s="1"/>
      <c r="AY125" s="1"/>
      <c r="AZ125" s="1"/>
      <c r="BA125" s="1"/>
      <c r="BB125" s="1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9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9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9"/>
      <c r="EA125" s="8"/>
      <c r="EB125" s="8"/>
      <c r="EC125" s="8"/>
      <c r="ED125" s="8"/>
      <c r="EE125" s="8"/>
      <c r="EF125" s="8"/>
      <c r="EG125" s="8"/>
      <c r="EH125" s="8"/>
      <c r="EI125" s="8"/>
      <c r="EJ125" s="8"/>
      <c r="EK125" s="8"/>
      <c r="EL125" s="8"/>
      <c r="EM125" s="8"/>
      <c r="EN125" s="8"/>
      <c r="EO125" s="8"/>
      <c r="EP125" s="8"/>
      <c r="EQ125" s="8"/>
      <c r="ER125" s="8"/>
      <c r="ES125" s="8"/>
      <c r="ET125" s="8"/>
      <c r="EU125" s="8"/>
      <c r="EV125" s="8"/>
      <c r="EW125" s="8"/>
      <c r="EX125" s="8"/>
      <c r="EY125" s="8"/>
      <c r="EZ125" s="8"/>
      <c r="FA125" s="8"/>
      <c r="FB125" s="9"/>
      <c r="FC125" s="8"/>
      <c r="FD125" s="8"/>
      <c r="FE125" s="8"/>
      <c r="FF125" s="8"/>
      <c r="FG125" s="8"/>
      <c r="FH125" s="8"/>
      <c r="FI125" s="8"/>
      <c r="FJ125" s="8"/>
      <c r="FK125" s="8"/>
      <c r="FL125" s="8"/>
      <c r="FM125" s="8"/>
      <c r="FN125" s="8"/>
      <c r="FO125" s="8"/>
      <c r="FP125" s="8"/>
      <c r="FQ125" s="8"/>
      <c r="FR125" s="8"/>
      <c r="FS125" s="8"/>
      <c r="FT125" s="8"/>
      <c r="FU125" s="8"/>
      <c r="FV125" s="8"/>
      <c r="FW125" s="8"/>
      <c r="FX125" s="8"/>
      <c r="FY125" s="8"/>
      <c r="FZ125" s="8"/>
      <c r="GA125" s="8"/>
      <c r="GB125" s="8"/>
      <c r="GC125" s="8"/>
      <c r="GD125" s="9"/>
      <c r="GE125" s="8"/>
      <c r="GF125" s="8"/>
    </row>
    <row r="126" spans="1:188" s="2" customFormat="1" ht="17.100000000000001" customHeight="1">
      <c r="A126" s="13" t="s">
        <v>109</v>
      </c>
      <c r="B126" s="24">
        <v>15800.5</v>
      </c>
      <c r="C126" s="24">
        <v>14561.7</v>
      </c>
      <c r="D126" s="4">
        <f t="shared" si="59"/>
        <v>0.92159741780323412</v>
      </c>
      <c r="E126" s="10">
        <v>15</v>
      </c>
      <c r="F126" s="5">
        <v>1</v>
      </c>
      <c r="G126" s="5">
        <v>10</v>
      </c>
      <c r="H126" s="5"/>
      <c r="I126" s="5"/>
      <c r="J126" s="4">
        <f t="shared" si="56"/>
        <v>1.0844141243803977</v>
      </c>
      <c r="K126" s="5">
        <v>10</v>
      </c>
      <c r="L126" s="5"/>
      <c r="M126" s="5"/>
      <c r="N126" s="4">
        <f t="shared" si="57"/>
        <v>1.2919199272065514</v>
      </c>
      <c r="O126" s="73">
        <v>15</v>
      </c>
      <c r="P126" s="5"/>
      <c r="Q126" s="5"/>
      <c r="R126" s="4">
        <f t="shared" si="58"/>
        <v>0.97396335583413696</v>
      </c>
      <c r="S126" s="5">
        <v>15</v>
      </c>
      <c r="T126" s="31">
        <f t="shared" si="60"/>
        <v>1.0562515654840434</v>
      </c>
      <c r="U126" s="32">
        <v>0</v>
      </c>
      <c r="V126" s="24">
        <f t="shared" si="61"/>
        <v>0</v>
      </c>
      <c r="W126" s="24">
        <f t="shared" si="62"/>
        <v>0</v>
      </c>
      <c r="X126" s="24">
        <f t="shared" si="63"/>
        <v>0</v>
      </c>
      <c r="Y126" s="24"/>
      <c r="Z126" s="24">
        <v>0</v>
      </c>
      <c r="AA126" s="24">
        <v>0</v>
      </c>
      <c r="AB126" s="24">
        <v>0</v>
      </c>
      <c r="AC126" s="24">
        <v>0</v>
      </c>
      <c r="AD126" s="24"/>
      <c r="AE126" s="24">
        <v>0</v>
      </c>
      <c r="AF126" s="24"/>
      <c r="AG126" s="24">
        <f t="shared" si="64"/>
        <v>0</v>
      </c>
      <c r="AH126" s="40"/>
      <c r="AI126" s="40"/>
      <c r="AJ126" s="40"/>
      <c r="AK126" s="65"/>
      <c r="AL126" s="65"/>
      <c r="AM126" s="24">
        <f t="shared" si="65"/>
        <v>0</v>
      </c>
      <c r="AN126" s="24"/>
      <c r="AO126" s="24">
        <f t="shared" si="66"/>
        <v>0</v>
      </c>
      <c r="AP126" s="24">
        <v>0</v>
      </c>
      <c r="AQ126" s="24">
        <f t="shared" si="67"/>
        <v>0</v>
      </c>
      <c r="AR126" s="81"/>
      <c r="AS126" s="38"/>
      <c r="AT126" s="1"/>
      <c r="AU126" s="1"/>
      <c r="AV126" s="1"/>
      <c r="AW126" s="1"/>
      <c r="AX126" s="1"/>
      <c r="AY126" s="1"/>
      <c r="AZ126" s="1"/>
      <c r="BA126" s="1"/>
      <c r="BB126" s="1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9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9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8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9"/>
      <c r="EA126" s="8"/>
      <c r="EB126" s="8"/>
      <c r="EC126" s="8"/>
      <c r="ED126" s="8"/>
      <c r="EE126" s="8"/>
      <c r="EF126" s="8"/>
      <c r="EG126" s="8"/>
      <c r="EH126" s="8"/>
      <c r="EI126" s="8"/>
      <c r="EJ126" s="8"/>
      <c r="EK126" s="8"/>
      <c r="EL126" s="8"/>
      <c r="EM126" s="8"/>
      <c r="EN126" s="8"/>
      <c r="EO126" s="8"/>
      <c r="EP126" s="8"/>
      <c r="EQ126" s="8"/>
      <c r="ER126" s="8"/>
      <c r="ES126" s="8"/>
      <c r="ET126" s="8"/>
      <c r="EU126" s="8"/>
      <c r="EV126" s="8"/>
      <c r="EW126" s="8"/>
      <c r="EX126" s="8"/>
      <c r="EY126" s="8"/>
      <c r="EZ126" s="8"/>
      <c r="FA126" s="8"/>
      <c r="FB126" s="9"/>
      <c r="FC126" s="8"/>
      <c r="FD126" s="8"/>
      <c r="FE126" s="8"/>
      <c r="FF126" s="8"/>
      <c r="FG126" s="8"/>
      <c r="FH126" s="8"/>
      <c r="FI126" s="8"/>
      <c r="FJ126" s="8"/>
      <c r="FK126" s="8"/>
      <c r="FL126" s="8"/>
      <c r="FM126" s="8"/>
      <c r="FN126" s="8"/>
      <c r="FO126" s="8"/>
      <c r="FP126" s="8"/>
      <c r="FQ126" s="8"/>
      <c r="FR126" s="8"/>
      <c r="FS126" s="8"/>
      <c r="FT126" s="8"/>
      <c r="FU126" s="8"/>
      <c r="FV126" s="8"/>
      <c r="FW126" s="8"/>
      <c r="FX126" s="8"/>
      <c r="FY126" s="8"/>
      <c r="FZ126" s="8"/>
      <c r="GA126" s="8"/>
      <c r="GB126" s="8"/>
      <c r="GC126" s="8"/>
      <c r="GD126" s="9"/>
      <c r="GE126" s="8"/>
      <c r="GF126" s="8"/>
    </row>
    <row r="127" spans="1:188" s="2" customFormat="1" ht="17.100000000000001" customHeight="1">
      <c r="A127" s="13" t="s">
        <v>110</v>
      </c>
      <c r="B127" s="24">
        <v>74344.899999999994</v>
      </c>
      <c r="C127" s="24">
        <v>76410.5</v>
      </c>
      <c r="D127" s="4">
        <f t="shared" si="59"/>
        <v>1.0277840174645472</v>
      </c>
      <c r="E127" s="10">
        <v>15</v>
      </c>
      <c r="F127" s="5">
        <v>1</v>
      </c>
      <c r="G127" s="5">
        <v>10</v>
      </c>
      <c r="H127" s="5"/>
      <c r="I127" s="5"/>
      <c r="J127" s="4">
        <f t="shared" si="56"/>
        <v>1.0844141243803977</v>
      </c>
      <c r="K127" s="5">
        <v>10</v>
      </c>
      <c r="L127" s="5"/>
      <c r="M127" s="5"/>
      <c r="N127" s="4">
        <f t="shared" si="57"/>
        <v>1.2919199272065514</v>
      </c>
      <c r="O127" s="73">
        <v>15</v>
      </c>
      <c r="P127" s="5"/>
      <c r="Q127" s="5"/>
      <c r="R127" s="4">
        <f t="shared" si="58"/>
        <v>0.97396335583413696</v>
      </c>
      <c r="S127" s="5">
        <v>15</v>
      </c>
      <c r="T127" s="31">
        <f t="shared" si="60"/>
        <v>1.0807561654058848</v>
      </c>
      <c r="U127" s="32">
        <v>5588</v>
      </c>
      <c r="V127" s="24">
        <f t="shared" si="61"/>
        <v>3048</v>
      </c>
      <c r="W127" s="24">
        <f t="shared" si="62"/>
        <v>3294.1</v>
      </c>
      <c r="X127" s="24">
        <f t="shared" si="63"/>
        <v>246.09999999999991</v>
      </c>
      <c r="Y127" s="24"/>
      <c r="Z127" s="24">
        <v>571.9</v>
      </c>
      <c r="AA127" s="24">
        <v>599.4</v>
      </c>
      <c r="AB127" s="24">
        <v>295.3</v>
      </c>
      <c r="AC127" s="24">
        <v>487.9</v>
      </c>
      <c r="AD127" s="24"/>
      <c r="AE127" s="24">
        <v>321.89999999999998</v>
      </c>
      <c r="AF127" s="24">
        <v>194.8</v>
      </c>
      <c r="AG127" s="24">
        <f t="shared" si="64"/>
        <v>822.9</v>
      </c>
      <c r="AH127" s="40"/>
      <c r="AI127" s="40"/>
      <c r="AJ127" s="40"/>
      <c r="AK127" s="65"/>
      <c r="AL127" s="65"/>
      <c r="AM127" s="24">
        <f t="shared" si="65"/>
        <v>822.9</v>
      </c>
      <c r="AN127" s="24"/>
      <c r="AO127" s="24">
        <f t="shared" si="66"/>
        <v>822.9</v>
      </c>
      <c r="AP127" s="24">
        <v>686.6</v>
      </c>
      <c r="AQ127" s="24">
        <f t="shared" si="67"/>
        <v>136.30000000000001</v>
      </c>
      <c r="AR127" s="81"/>
      <c r="AS127" s="38"/>
      <c r="AT127" s="1"/>
      <c r="AU127" s="1"/>
      <c r="AV127" s="1"/>
      <c r="AW127" s="1"/>
      <c r="AX127" s="1"/>
      <c r="AY127" s="1"/>
      <c r="AZ127" s="1"/>
      <c r="BA127" s="1"/>
      <c r="BB127" s="1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9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9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9"/>
      <c r="EA127" s="8"/>
      <c r="EB127" s="8"/>
      <c r="EC127" s="8"/>
      <c r="ED127" s="8"/>
      <c r="EE127" s="8"/>
      <c r="EF127" s="8"/>
      <c r="EG127" s="8"/>
      <c r="EH127" s="8"/>
      <c r="EI127" s="8"/>
      <c r="EJ127" s="8"/>
      <c r="EK127" s="8"/>
      <c r="EL127" s="8"/>
      <c r="EM127" s="8"/>
      <c r="EN127" s="8"/>
      <c r="EO127" s="8"/>
      <c r="EP127" s="8"/>
      <c r="EQ127" s="8"/>
      <c r="ER127" s="8"/>
      <c r="ES127" s="8"/>
      <c r="ET127" s="8"/>
      <c r="EU127" s="8"/>
      <c r="EV127" s="8"/>
      <c r="EW127" s="8"/>
      <c r="EX127" s="8"/>
      <c r="EY127" s="8"/>
      <c r="EZ127" s="8"/>
      <c r="FA127" s="8"/>
      <c r="FB127" s="9"/>
      <c r="FC127" s="8"/>
      <c r="FD127" s="8"/>
      <c r="FE127" s="8"/>
      <c r="FF127" s="8"/>
      <c r="FG127" s="8"/>
      <c r="FH127" s="8"/>
      <c r="FI127" s="8"/>
      <c r="FJ127" s="8"/>
      <c r="FK127" s="8"/>
      <c r="FL127" s="8"/>
      <c r="FM127" s="8"/>
      <c r="FN127" s="8"/>
      <c r="FO127" s="8"/>
      <c r="FP127" s="8"/>
      <c r="FQ127" s="8"/>
      <c r="FR127" s="8"/>
      <c r="FS127" s="8"/>
      <c r="FT127" s="8"/>
      <c r="FU127" s="8"/>
      <c r="FV127" s="8"/>
      <c r="FW127" s="8"/>
      <c r="FX127" s="8"/>
      <c r="FY127" s="8"/>
      <c r="FZ127" s="8"/>
      <c r="GA127" s="8"/>
      <c r="GB127" s="8"/>
      <c r="GC127" s="8"/>
      <c r="GD127" s="9"/>
      <c r="GE127" s="8"/>
      <c r="GF127" s="8"/>
    </row>
    <row r="128" spans="1:188" s="2" customFormat="1" ht="17.100000000000001" customHeight="1">
      <c r="A128" s="13" t="s">
        <v>111</v>
      </c>
      <c r="B128" s="24">
        <v>4804.7</v>
      </c>
      <c r="C128" s="24">
        <v>2410.5</v>
      </c>
      <c r="D128" s="4">
        <f t="shared" si="59"/>
        <v>0.50169625574957855</v>
      </c>
      <c r="E128" s="10">
        <v>15</v>
      </c>
      <c r="F128" s="5">
        <v>1</v>
      </c>
      <c r="G128" s="5">
        <v>10</v>
      </c>
      <c r="H128" s="5"/>
      <c r="I128" s="5"/>
      <c r="J128" s="4">
        <f t="shared" si="56"/>
        <v>1.0844141243803977</v>
      </c>
      <c r="K128" s="5">
        <v>10</v>
      </c>
      <c r="L128" s="5"/>
      <c r="M128" s="5"/>
      <c r="N128" s="4">
        <f t="shared" si="57"/>
        <v>1.2919199272065514</v>
      </c>
      <c r="O128" s="73">
        <v>15</v>
      </c>
      <c r="P128" s="5"/>
      <c r="Q128" s="5"/>
      <c r="R128" s="4">
        <f t="shared" si="58"/>
        <v>0.97396335583413696</v>
      </c>
      <c r="S128" s="5">
        <v>15</v>
      </c>
      <c r="T128" s="31">
        <f t="shared" si="60"/>
        <v>0.95935129731781521</v>
      </c>
      <c r="U128" s="32">
        <v>2066</v>
      </c>
      <c r="V128" s="24">
        <f t="shared" si="61"/>
        <v>1126.909090909091</v>
      </c>
      <c r="W128" s="24">
        <f t="shared" si="62"/>
        <v>1081.0999999999999</v>
      </c>
      <c r="X128" s="24">
        <f t="shared" si="63"/>
        <v>-45.809090909091083</v>
      </c>
      <c r="Y128" s="24"/>
      <c r="Z128" s="24">
        <v>187</v>
      </c>
      <c r="AA128" s="24">
        <v>142</v>
      </c>
      <c r="AB128" s="24">
        <v>170.7</v>
      </c>
      <c r="AC128" s="24">
        <v>198.2</v>
      </c>
      <c r="AD128" s="24"/>
      <c r="AE128" s="24">
        <v>115.3</v>
      </c>
      <c r="AF128" s="24"/>
      <c r="AG128" s="24">
        <f t="shared" si="64"/>
        <v>267.89999999999998</v>
      </c>
      <c r="AH128" s="65"/>
      <c r="AI128" s="40"/>
      <c r="AJ128" s="40"/>
      <c r="AK128" s="65"/>
      <c r="AL128" s="65"/>
      <c r="AM128" s="24">
        <f t="shared" si="65"/>
        <v>267.89999999999998</v>
      </c>
      <c r="AN128" s="24"/>
      <c r="AO128" s="24">
        <f t="shared" si="66"/>
        <v>267.89999999999998</v>
      </c>
      <c r="AP128" s="24">
        <v>100.2</v>
      </c>
      <c r="AQ128" s="24">
        <f t="shared" si="67"/>
        <v>167.7</v>
      </c>
      <c r="AR128" s="81"/>
      <c r="AS128" s="38"/>
      <c r="AT128" s="1"/>
      <c r="AU128" s="1"/>
      <c r="AV128" s="1"/>
      <c r="AW128" s="1"/>
      <c r="AX128" s="1"/>
      <c r="AY128" s="1"/>
      <c r="AZ128" s="1"/>
      <c r="BA128" s="1"/>
      <c r="BB128" s="1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9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9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9"/>
      <c r="EA128" s="8"/>
      <c r="EB128" s="8"/>
      <c r="EC128" s="8"/>
      <c r="ED128" s="8"/>
      <c r="EE128" s="8"/>
      <c r="EF128" s="8"/>
      <c r="EG128" s="8"/>
      <c r="EH128" s="8"/>
      <c r="EI128" s="8"/>
      <c r="EJ128" s="8"/>
      <c r="EK128" s="8"/>
      <c r="EL128" s="8"/>
      <c r="EM128" s="8"/>
      <c r="EN128" s="8"/>
      <c r="EO128" s="8"/>
      <c r="EP128" s="8"/>
      <c r="EQ128" s="8"/>
      <c r="ER128" s="8"/>
      <c r="ES128" s="8"/>
      <c r="ET128" s="8"/>
      <c r="EU128" s="8"/>
      <c r="EV128" s="8"/>
      <c r="EW128" s="8"/>
      <c r="EX128" s="8"/>
      <c r="EY128" s="8"/>
      <c r="EZ128" s="8"/>
      <c r="FA128" s="8"/>
      <c r="FB128" s="9"/>
      <c r="FC128" s="8"/>
      <c r="FD128" s="8"/>
      <c r="FE128" s="8"/>
      <c r="FF128" s="8"/>
      <c r="FG128" s="8"/>
      <c r="FH128" s="8"/>
      <c r="FI128" s="8"/>
      <c r="FJ128" s="8"/>
      <c r="FK128" s="8"/>
      <c r="FL128" s="8"/>
      <c r="FM128" s="8"/>
      <c r="FN128" s="8"/>
      <c r="FO128" s="8"/>
      <c r="FP128" s="8"/>
      <c r="FQ128" s="8"/>
      <c r="FR128" s="8"/>
      <c r="FS128" s="8"/>
      <c r="FT128" s="8"/>
      <c r="FU128" s="8"/>
      <c r="FV128" s="8"/>
      <c r="FW128" s="8"/>
      <c r="FX128" s="8"/>
      <c r="FY128" s="8"/>
      <c r="FZ128" s="8"/>
      <c r="GA128" s="8"/>
      <c r="GB128" s="8"/>
      <c r="GC128" s="8"/>
      <c r="GD128" s="9"/>
      <c r="GE128" s="8"/>
      <c r="GF128" s="8"/>
    </row>
    <row r="129" spans="1:188" s="2" customFormat="1" ht="17.100000000000001" customHeight="1">
      <c r="A129" s="13" t="s">
        <v>112</v>
      </c>
      <c r="B129" s="24">
        <v>983.4</v>
      </c>
      <c r="C129" s="24">
        <v>554.29999999999995</v>
      </c>
      <c r="D129" s="4">
        <f t="shared" si="59"/>
        <v>0.56365670124059386</v>
      </c>
      <c r="E129" s="10">
        <v>15</v>
      </c>
      <c r="F129" s="5">
        <v>1</v>
      </c>
      <c r="G129" s="5">
        <v>10</v>
      </c>
      <c r="H129" s="5"/>
      <c r="I129" s="5"/>
      <c r="J129" s="4">
        <f t="shared" si="56"/>
        <v>1.0844141243803977</v>
      </c>
      <c r="K129" s="5">
        <v>10</v>
      </c>
      <c r="L129" s="5"/>
      <c r="M129" s="5"/>
      <c r="N129" s="4">
        <f t="shared" si="57"/>
        <v>1.2919199272065514</v>
      </c>
      <c r="O129" s="73">
        <v>15</v>
      </c>
      <c r="P129" s="5"/>
      <c r="Q129" s="5"/>
      <c r="R129" s="4">
        <f t="shared" si="58"/>
        <v>0.97396335583413696</v>
      </c>
      <c r="S129" s="5">
        <v>15</v>
      </c>
      <c r="T129" s="31">
        <f t="shared" si="60"/>
        <v>0.9736498616618956</v>
      </c>
      <c r="U129" s="32">
        <v>4217</v>
      </c>
      <c r="V129" s="24">
        <f t="shared" si="61"/>
        <v>2300.181818181818</v>
      </c>
      <c r="W129" s="24">
        <f t="shared" si="62"/>
        <v>2239.6</v>
      </c>
      <c r="X129" s="24">
        <f t="shared" si="63"/>
        <v>-60.581818181818107</v>
      </c>
      <c r="Y129" s="24"/>
      <c r="Z129" s="24">
        <v>355.1</v>
      </c>
      <c r="AA129" s="24">
        <v>289.39999999999998</v>
      </c>
      <c r="AB129" s="24">
        <v>425.2</v>
      </c>
      <c r="AC129" s="24">
        <v>344.7</v>
      </c>
      <c r="AD129" s="24"/>
      <c r="AE129" s="24">
        <v>256.5</v>
      </c>
      <c r="AF129" s="24"/>
      <c r="AG129" s="24">
        <f t="shared" si="64"/>
        <v>568.70000000000005</v>
      </c>
      <c r="AH129" s="65"/>
      <c r="AI129" s="40"/>
      <c r="AJ129" s="40"/>
      <c r="AK129" s="65"/>
      <c r="AL129" s="65"/>
      <c r="AM129" s="24">
        <f t="shared" si="65"/>
        <v>568.70000000000005</v>
      </c>
      <c r="AN129" s="24"/>
      <c r="AO129" s="24">
        <f t="shared" si="66"/>
        <v>568.70000000000005</v>
      </c>
      <c r="AP129" s="24">
        <v>254.6</v>
      </c>
      <c r="AQ129" s="24">
        <f t="shared" si="67"/>
        <v>314.10000000000002</v>
      </c>
      <c r="AR129" s="81"/>
      <c r="AS129" s="38"/>
      <c r="AT129" s="1"/>
      <c r="AU129" s="1"/>
      <c r="AV129" s="1"/>
      <c r="AW129" s="1"/>
      <c r="AX129" s="1"/>
      <c r="AY129" s="1"/>
      <c r="AZ129" s="1"/>
      <c r="BA129" s="1"/>
      <c r="BB129" s="1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9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9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9"/>
      <c r="EA129" s="8"/>
      <c r="EB129" s="8"/>
      <c r="EC129" s="8"/>
      <c r="ED129" s="8"/>
      <c r="EE129" s="8"/>
      <c r="EF129" s="8"/>
      <c r="EG129" s="8"/>
      <c r="EH129" s="8"/>
      <c r="EI129" s="8"/>
      <c r="EJ129" s="8"/>
      <c r="EK129" s="8"/>
      <c r="EL129" s="8"/>
      <c r="EM129" s="8"/>
      <c r="EN129" s="8"/>
      <c r="EO129" s="8"/>
      <c r="EP129" s="8"/>
      <c r="EQ129" s="8"/>
      <c r="ER129" s="8"/>
      <c r="ES129" s="8"/>
      <c r="ET129" s="8"/>
      <c r="EU129" s="8"/>
      <c r="EV129" s="8"/>
      <c r="EW129" s="8"/>
      <c r="EX129" s="8"/>
      <c r="EY129" s="8"/>
      <c r="EZ129" s="8"/>
      <c r="FA129" s="8"/>
      <c r="FB129" s="9"/>
      <c r="FC129" s="8"/>
      <c r="FD129" s="8"/>
      <c r="FE129" s="8"/>
      <c r="FF129" s="8"/>
      <c r="FG129" s="8"/>
      <c r="FH129" s="8"/>
      <c r="FI129" s="8"/>
      <c r="FJ129" s="8"/>
      <c r="FK129" s="8"/>
      <c r="FL129" s="8"/>
      <c r="FM129" s="8"/>
      <c r="FN129" s="8"/>
      <c r="FO129" s="8"/>
      <c r="FP129" s="8"/>
      <c r="FQ129" s="8"/>
      <c r="FR129" s="8"/>
      <c r="FS129" s="8"/>
      <c r="FT129" s="8"/>
      <c r="FU129" s="8"/>
      <c r="FV129" s="8"/>
      <c r="FW129" s="8"/>
      <c r="FX129" s="8"/>
      <c r="FY129" s="8"/>
      <c r="FZ129" s="8"/>
      <c r="GA129" s="8"/>
      <c r="GB129" s="8"/>
      <c r="GC129" s="8"/>
      <c r="GD129" s="9"/>
      <c r="GE129" s="8"/>
      <c r="GF129" s="8"/>
    </row>
    <row r="130" spans="1:188" s="2" customFormat="1" ht="17.100000000000001" customHeight="1">
      <c r="A130" s="13" t="s">
        <v>113</v>
      </c>
      <c r="B130" s="24">
        <v>1826.6</v>
      </c>
      <c r="C130" s="24">
        <v>1383.4</v>
      </c>
      <c r="D130" s="4">
        <f t="shared" si="59"/>
        <v>0.75736340742362873</v>
      </c>
      <c r="E130" s="10">
        <v>15</v>
      </c>
      <c r="F130" s="5">
        <v>1</v>
      </c>
      <c r="G130" s="5">
        <v>10</v>
      </c>
      <c r="H130" s="5"/>
      <c r="I130" s="5"/>
      <c r="J130" s="4">
        <f t="shared" si="56"/>
        <v>1.0844141243803977</v>
      </c>
      <c r="K130" s="5">
        <v>10</v>
      </c>
      <c r="L130" s="5"/>
      <c r="M130" s="5"/>
      <c r="N130" s="4">
        <f t="shared" si="57"/>
        <v>1.2919199272065514</v>
      </c>
      <c r="O130" s="73">
        <v>15</v>
      </c>
      <c r="P130" s="5"/>
      <c r="Q130" s="5"/>
      <c r="R130" s="4">
        <f t="shared" si="58"/>
        <v>0.97396335583413696</v>
      </c>
      <c r="S130" s="5">
        <v>15</v>
      </c>
      <c r="T130" s="31">
        <f t="shared" si="60"/>
        <v>1.018351409242596</v>
      </c>
      <c r="U130" s="32">
        <v>2620</v>
      </c>
      <c r="V130" s="24">
        <f t="shared" si="61"/>
        <v>1429.090909090909</v>
      </c>
      <c r="W130" s="24">
        <f t="shared" si="62"/>
        <v>1455.3</v>
      </c>
      <c r="X130" s="24">
        <f t="shared" si="63"/>
        <v>26.209090909090946</v>
      </c>
      <c r="Y130" s="24"/>
      <c r="Z130" s="24">
        <v>187</v>
      </c>
      <c r="AA130" s="24">
        <v>204.2</v>
      </c>
      <c r="AB130" s="24">
        <v>305.10000000000002</v>
      </c>
      <c r="AC130" s="24">
        <v>210.5</v>
      </c>
      <c r="AD130" s="24"/>
      <c r="AE130" s="24">
        <v>227.2</v>
      </c>
      <c r="AF130" s="24">
        <v>1.5</v>
      </c>
      <c r="AG130" s="24">
        <f t="shared" si="64"/>
        <v>319.8</v>
      </c>
      <c r="AH130" s="65"/>
      <c r="AI130" s="40"/>
      <c r="AJ130" s="40"/>
      <c r="AK130" s="65"/>
      <c r="AL130" s="65"/>
      <c r="AM130" s="24">
        <f t="shared" si="65"/>
        <v>319.8</v>
      </c>
      <c r="AN130" s="24"/>
      <c r="AO130" s="24">
        <f t="shared" si="66"/>
        <v>319.8</v>
      </c>
      <c r="AP130" s="24">
        <v>179.5</v>
      </c>
      <c r="AQ130" s="24">
        <f t="shared" si="67"/>
        <v>140.30000000000001</v>
      </c>
      <c r="AR130" s="81"/>
      <c r="AS130" s="38"/>
      <c r="AT130" s="1"/>
      <c r="AU130" s="1"/>
      <c r="AV130" s="1"/>
      <c r="AW130" s="1"/>
      <c r="AX130" s="1"/>
      <c r="AY130" s="1"/>
      <c r="AZ130" s="1"/>
      <c r="BA130" s="1"/>
      <c r="BB130" s="1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9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9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9"/>
      <c r="EA130" s="8"/>
      <c r="EB130" s="8"/>
      <c r="EC130" s="8"/>
      <c r="ED130" s="8"/>
      <c r="EE130" s="8"/>
      <c r="EF130" s="8"/>
      <c r="EG130" s="8"/>
      <c r="EH130" s="8"/>
      <c r="EI130" s="8"/>
      <c r="EJ130" s="8"/>
      <c r="EK130" s="8"/>
      <c r="EL130" s="8"/>
      <c r="EM130" s="8"/>
      <c r="EN130" s="8"/>
      <c r="EO130" s="8"/>
      <c r="EP130" s="8"/>
      <c r="EQ130" s="8"/>
      <c r="ER130" s="8"/>
      <c r="ES130" s="8"/>
      <c r="ET130" s="8"/>
      <c r="EU130" s="8"/>
      <c r="EV130" s="8"/>
      <c r="EW130" s="8"/>
      <c r="EX130" s="8"/>
      <c r="EY130" s="8"/>
      <c r="EZ130" s="8"/>
      <c r="FA130" s="8"/>
      <c r="FB130" s="9"/>
      <c r="FC130" s="8"/>
      <c r="FD130" s="8"/>
      <c r="FE130" s="8"/>
      <c r="FF130" s="8"/>
      <c r="FG130" s="8"/>
      <c r="FH130" s="8"/>
      <c r="FI130" s="8"/>
      <c r="FJ130" s="8"/>
      <c r="FK130" s="8"/>
      <c r="FL130" s="8"/>
      <c r="FM130" s="8"/>
      <c r="FN130" s="8"/>
      <c r="FO130" s="8"/>
      <c r="FP130" s="8"/>
      <c r="FQ130" s="8"/>
      <c r="FR130" s="8"/>
      <c r="FS130" s="8"/>
      <c r="FT130" s="8"/>
      <c r="FU130" s="8"/>
      <c r="FV130" s="8"/>
      <c r="FW130" s="8"/>
      <c r="FX130" s="8"/>
      <c r="FY130" s="8"/>
      <c r="FZ130" s="8"/>
      <c r="GA130" s="8"/>
      <c r="GB130" s="8"/>
      <c r="GC130" s="8"/>
      <c r="GD130" s="9"/>
      <c r="GE130" s="8"/>
      <c r="GF130" s="8"/>
    </row>
    <row r="131" spans="1:188" s="2" customFormat="1" ht="17.100000000000001" customHeight="1">
      <c r="A131" s="13" t="s">
        <v>114</v>
      </c>
      <c r="B131" s="24">
        <v>19441</v>
      </c>
      <c r="C131" s="24">
        <v>21290.7</v>
      </c>
      <c r="D131" s="4">
        <f t="shared" si="59"/>
        <v>1.0951442827015072</v>
      </c>
      <c r="E131" s="10">
        <v>15</v>
      </c>
      <c r="F131" s="5">
        <v>1</v>
      </c>
      <c r="G131" s="5">
        <v>10</v>
      </c>
      <c r="H131" s="5"/>
      <c r="I131" s="5"/>
      <c r="J131" s="4">
        <f t="shared" si="56"/>
        <v>1.0844141243803977</v>
      </c>
      <c r="K131" s="5">
        <v>10</v>
      </c>
      <c r="L131" s="5"/>
      <c r="M131" s="5"/>
      <c r="N131" s="4">
        <f t="shared" si="57"/>
        <v>1.2919199272065514</v>
      </c>
      <c r="O131" s="73">
        <v>15</v>
      </c>
      <c r="P131" s="5"/>
      <c r="Q131" s="5"/>
      <c r="R131" s="4">
        <f t="shared" si="58"/>
        <v>0.97396335583413696</v>
      </c>
      <c r="S131" s="5">
        <v>15</v>
      </c>
      <c r="T131" s="31">
        <f t="shared" si="60"/>
        <v>1.0963008419990297</v>
      </c>
      <c r="U131" s="32">
        <v>3344</v>
      </c>
      <c r="V131" s="24">
        <f t="shared" si="61"/>
        <v>1824</v>
      </c>
      <c r="W131" s="24">
        <f t="shared" si="62"/>
        <v>1999.7</v>
      </c>
      <c r="X131" s="24">
        <f t="shared" si="63"/>
        <v>175.70000000000005</v>
      </c>
      <c r="Y131" s="24"/>
      <c r="Z131" s="24">
        <v>209.8</v>
      </c>
      <c r="AA131" s="24">
        <v>358.7</v>
      </c>
      <c r="AB131" s="24">
        <v>283.5</v>
      </c>
      <c r="AC131" s="24">
        <v>335.8</v>
      </c>
      <c r="AD131" s="24"/>
      <c r="AE131" s="24">
        <v>229.6</v>
      </c>
      <c r="AF131" s="24">
        <v>216.8</v>
      </c>
      <c r="AG131" s="24">
        <f t="shared" si="64"/>
        <v>365.5</v>
      </c>
      <c r="AH131" s="40"/>
      <c r="AI131" s="40"/>
      <c r="AJ131" s="40"/>
      <c r="AK131" s="65"/>
      <c r="AL131" s="65"/>
      <c r="AM131" s="24">
        <f t="shared" si="65"/>
        <v>365.5</v>
      </c>
      <c r="AN131" s="24"/>
      <c r="AO131" s="24">
        <f t="shared" si="66"/>
        <v>365.5</v>
      </c>
      <c r="AP131" s="24">
        <v>308.2</v>
      </c>
      <c r="AQ131" s="24">
        <f t="shared" si="67"/>
        <v>57.3</v>
      </c>
      <c r="AR131" s="81"/>
      <c r="AS131" s="38"/>
      <c r="AT131" s="1"/>
      <c r="AU131" s="1"/>
      <c r="AV131" s="1"/>
      <c r="AW131" s="1"/>
      <c r="AX131" s="1"/>
      <c r="AY131" s="1"/>
      <c r="AZ131" s="1"/>
      <c r="BA131" s="1"/>
      <c r="BB131" s="1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9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9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9"/>
      <c r="EA131" s="8"/>
      <c r="EB131" s="8"/>
      <c r="EC131" s="8"/>
      <c r="ED131" s="8"/>
      <c r="EE131" s="8"/>
      <c r="EF131" s="8"/>
      <c r="EG131" s="8"/>
      <c r="EH131" s="8"/>
      <c r="EI131" s="8"/>
      <c r="EJ131" s="8"/>
      <c r="EK131" s="8"/>
      <c r="EL131" s="8"/>
      <c r="EM131" s="8"/>
      <c r="EN131" s="8"/>
      <c r="EO131" s="8"/>
      <c r="EP131" s="8"/>
      <c r="EQ131" s="8"/>
      <c r="ER131" s="8"/>
      <c r="ES131" s="8"/>
      <c r="ET131" s="8"/>
      <c r="EU131" s="8"/>
      <c r="EV131" s="8"/>
      <c r="EW131" s="8"/>
      <c r="EX131" s="8"/>
      <c r="EY131" s="8"/>
      <c r="EZ131" s="8"/>
      <c r="FA131" s="8"/>
      <c r="FB131" s="9"/>
      <c r="FC131" s="8"/>
      <c r="FD131" s="8"/>
      <c r="FE131" s="8"/>
      <c r="FF131" s="8"/>
      <c r="FG131" s="8"/>
      <c r="FH131" s="8"/>
      <c r="FI131" s="8"/>
      <c r="FJ131" s="8"/>
      <c r="FK131" s="8"/>
      <c r="FL131" s="8"/>
      <c r="FM131" s="8"/>
      <c r="FN131" s="8"/>
      <c r="FO131" s="8"/>
      <c r="FP131" s="8"/>
      <c r="FQ131" s="8"/>
      <c r="FR131" s="8"/>
      <c r="FS131" s="8"/>
      <c r="FT131" s="8"/>
      <c r="FU131" s="8"/>
      <c r="FV131" s="8"/>
      <c r="FW131" s="8"/>
      <c r="FX131" s="8"/>
      <c r="FY131" s="8"/>
      <c r="FZ131" s="8"/>
      <c r="GA131" s="8"/>
      <c r="GB131" s="8"/>
      <c r="GC131" s="8"/>
      <c r="GD131" s="9"/>
      <c r="GE131" s="8"/>
      <c r="GF131" s="8"/>
    </row>
    <row r="132" spans="1:188" s="2" customFormat="1" ht="17.100000000000001" customHeight="1">
      <c r="A132" s="17" t="s">
        <v>115</v>
      </c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77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24"/>
      <c r="AQ132" s="24"/>
      <c r="AR132" s="81"/>
      <c r="AS132" s="38"/>
      <c r="AT132" s="1"/>
      <c r="AU132" s="1"/>
      <c r="AV132" s="1"/>
      <c r="AW132" s="1"/>
      <c r="AX132" s="1"/>
      <c r="AY132" s="1"/>
      <c r="AZ132" s="1"/>
      <c r="BA132" s="1"/>
      <c r="BB132" s="1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9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9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9"/>
      <c r="EA132" s="8"/>
      <c r="EB132" s="8"/>
      <c r="EC132" s="8"/>
      <c r="ED132" s="8"/>
      <c r="EE132" s="8"/>
      <c r="EF132" s="8"/>
      <c r="EG132" s="8"/>
      <c r="EH132" s="8"/>
      <c r="EI132" s="8"/>
      <c r="EJ132" s="8"/>
      <c r="EK132" s="8"/>
      <c r="EL132" s="8"/>
      <c r="EM132" s="8"/>
      <c r="EN132" s="8"/>
      <c r="EO132" s="8"/>
      <c r="EP132" s="8"/>
      <c r="EQ132" s="8"/>
      <c r="ER132" s="8"/>
      <c r="ES132" s="8"/>
      <c r="ET132" s="8"/>
      <c r="EU132" s="8"/>
      <c r="EV132" s="8"/>
      <c r="EW132" s="8"/>
      <c r="EX132" s="8"/>
      <c r="EY132" s="8"/>
      <c r="EZ132" s="8"/>
      <c r="FA132" s="8"/>
      <c r="FB132" s="9"/>
      <c r="FC132" s="8"/>
      <c r="FD132" s="8"/>
      <c r="FE132" s="8"/>
      <c r="FF132" s="8"/>
      <c r="FG132" s="8"/>
      <c r="FH132" s="8"/>
      <c r="FI132" s="8"/>
      <c r="FJ132" s="8"/>
      <c r="FK132" s="8"/>
      <c r="FL132" s="8"/>
      <c r="FM132" s="8"/>
      <c r="FN132" s="8"/>
      <c r="FO132" s="8"/>
      <c r="FP132" s="8"/>
      <c r="FQ132" s="8"/>
      <c r="FR132" s="8"/>
      <c r="FS132" s="8"/>
      <c r="FT132" s="8"/>
      <c r="FU132" s="8"/>
      <c r="FV132" s="8"/>
      <c r="FW132" s="8"/>
      <c r="FX132" s="8"/>
      <c r="FY132" s="8"/>
      <c r="FZ132" s="8"/>
      <c r="GA132" s="8"/>
      <c r="GB132" s="8"/>
      <c r="GC132" s="8"/>
      <c r="GD132" s="9"/>
      <c r="GE132" s="8"/>
      <c r="GF132" s="8"/>
    </row>
    <row r="133" spans="1:188" s="2" customFormat="1" ht="17.100000000000001" customHeight="1">
      <c r="A133" s="13" t="s">
        <v>116</v>
      </c>
      <c r="B133" s="24">
        <v>279.7</v>
      </c>
      <c r="C133" s="24">
        <v>241.2</v>
      </c>
      <c r="D133" s="4">
        <f t="shared" si="59"/>
        <v>0.86235252055774048</v>
      </c>
      <c r="E133" s="10">
        <v>15</v>
      </c>
      <c r="F133" s="5">
        <v>1</v>
      </c>
      <c r="G133" s="5">
        <v>10</v>
      </c>
      <c r="H133" s="5"/>
      <c r="I133" s="5"/>
      <c r="J133" s="4">
        <f>J$37</f>
        <v>0.97578947368421065</v>
      </c>
      <c r="K133" s="5">
        <v>10</v>
      </c>
      <c r="L133" s="5"/>
      <c r="M133" s="5"/>
      <c r="N133" s="4">
        <f>N$37</f>
        <v>1.0766488413547237</v>
      </c>
      <c r="O133" s="73">
        <v>15</v>
      </c>
      <c r="P133" s="5"/>
      <c r="Q133" s="5"/>
      <c r="R133" s="4">
        <f>R$37</f>
        <v>0.82456140350877194</v>
      </c>
      <c r="S133" s="5">
        <v>15</v>
      </c>
      <c r="T133" s="31">
        <f t="shared" si="60"/>
        <v>0.94171286489477901</v>
      </c>
      <c r="U133" s="32">
        <v>1404</v>
      </c>
      <c r="V133" s="24">
        <f t="shared" si="61"/>
        <v>765.81818181818187</v>
      </c>
      <c r="W133" s="24">
        <f t="shared" si="62"/>
        <v>721.2</v>
      </c>
      <c r="X133" s="24">
        <f t="shared" si="63"/>
        <v>-44.618181818181824</v>
      </c>
      <c r="Y133" s="24"/>
      <c r="Z133" s="24">
        <v>150.6</v>
      </c>
      <c r="AA133" s="24">
        <v>115.3</v>
      </c>
      <c r="AB133" s="24">
        <v>76.400000000000006</v>
      </c>
      <c r="AC133" s="24">
        <v>93.6</v>
      </c>
      <c r="AD133" s="24"/>
      <c r="AE133" s="24">
        <v>143.1</v>
      </c>
      <c r="AF133" s="24"/>
      <c r="AG133" s="24">
        <f t="shared" si="64"/>
        <v>142.19999999999999</v>
      </c>
      <c r="AH133" s="65"/>
      <c r="AI133" s="40"/>
      <c r="AJ133" s="40"/>
      <c r="AK133" s="65"/>
      <c r="AL133" s="65"/>
      <c r="AM133" s="24">
        <f t="shared" si="65"/>
        <v>142.19999999999999</v>
      </c>
      <c r="AN133" s="24"/>
      <c r="AO133" s="24">
        <f t="shared" si="66"/>
        <v>142.19999999999999</v>
      </c>
      <c r="AP133" s="24">
        <v>136.30000000000001</v>
      </c>
      <c r="AQ133" s="24">
        <f t="shared" si="67"/>
        <v>5.9</v>
      </c>
      <c r="AR133" s="81"/>
      <c r="AS133" s="38"/>
      <c r="AT133" s="1"/>
      <c r="AU133" s="1"/>
      <c r="AV133" s="1"/>
      <c r="AW133" s="1"/>
      <c r="AX133" s="1"/>
      <c r="AY133" s="1"/>
      <c r="AZ133" s="1"/>
      <c r="BA133" s="1"/>
      <c r="BB133" s="1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9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9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9"/>
      <c r="EA133" s="8"/>
      <c r="EB133" s="8"/>
      <c r="EC133" s="8"/>
      <c r="ED133" s="8"/>
      <c r="EE133" s="8"/>
      <c r="EF133" s="8"/>
      <c r="EG133" s="8"/>
      <c r="EH133" s="8"/>
      <c r="EI133" s="8"/>
      <c r="EJ133" s="8"/>
      <c r="EK133" s="8"/>
      <c r="EL133" s="8"/>
      <c r="EM133" s="8"/>
      <c r="EN133" s="8"/>
      <c r="EO133" s="8"/>
      <c r="EP133" s="8"/>
      <c r="EQ133" s="8"/>
      <c r="ER133" s="8"/>
      <c r="ES133" s="8"/>
      <c r="ET133" s="8"/>
      <c r="EU133" s="8"/>
      <c r="EV133" s="8"/>
      <c r="EW133" s="8"/>
      <c r="EX133" s="8"/>
      <c r="EY133" s="8"/>
      <c r="EZ133" s="8"/>
      <c r="FA133" s="8"/>
      <c r="FB133" s="9"/>
      <c r="FC133" s="8"/>
      <c r="FD133" s="8"/>
      <c r="FE133" s="8"/>
      <c r="FF133" s="8"/>
      <c r="FG133" s="8"/>
      <c r="FH133" s="8"/>
      <c r="FI133" s="8"/>
      <c r="FJ133" s="8"/>
      <c r="FK133" s="8"/>
      <c r="FL133" s="8"/>
      <c r="FM133" s="8"/>
      <c r="FN133" s="8"/>
      <c r="FO133" s="8"/>
      <c r="FP133" s="8"/>
      <c r="FQ133" s="8"/>
      <c r="FR133" s="8"/>
      <c r="FS133" s="8"/>
      <c r="FT133" s="8"/>
      <c r="FU133" s="8"/>
      <c r="FV133" s="8"/>
      <c r="FW133" s="8"/>
      <c r="FX133" s="8"/>
      <c r="FY133" s="8"/>
      <c r="FZ133" s="8"/>
      <c r="GA133" s="8"/>
      <c r="GB133" s="8"/>
      <c r="GC133" s="8"/>
      <c r="GD133" s="9"/>
      <c r="GE133" s="8"/>
      <c r="GF133" s="8"/>
    </row>
    <row r="134" spans="1:188" s="2" customFormat="1" ht="17.100000000000001" customHeight="1">
      <c r="A134" s="13" t="s">
        <v>117</v>
      </c>
      <c r="B134" s="24">
        <v>3996.6</v>
      </c>
      <c r="C134" s="24">
        <v>3391.5</v>
      </c>
      <c r="D134" s="4">
        <f t="shared" si="59"/>
        <v>0.84859630686083176</v>
      </c>
      <c r="E134" s="10">
        <v>15</v>
      </c>
      <c r="F134" s="5">
        <v>1</v>
      </c>
      <c r="G134" s="5">
        <v>10</v>
      </c>
      <c r="H134" s="5"/>
      <c r="I134" s="5"/>
      <c r="J134" s="4">
        <f t="shared" ref="J134:J139" si="68">J$37</f>
        <v>0.97578947368421065</v>
      </c>
      <c r="K134" s="5">
        <v>10</v>
      </c>
      <c r="L134" s="5"/>
      <c r="M134" s="5"/>
      <c r="N134" s="4">
        <f t="shared" ref="N134:N139" si="69">N$37</f>
        <v>1.0766488413547237</v>
      </c>
      <c r="O134" s="73">
        <v>15</v>
      </c>
      <c r="P134" s="5"/>
      <c r="Q134" s="5"/>
      <c r="R134" s="4">
        <f t="shared" ref="R134:R139" si="70">R$37</f>
        <v>0.82456140350877194</v>
      </c>
      <c r="S134" s="5">
        <v>15</v>
      </c>
      <c r="T134" s="31">
        <f t="shared" si="60"/>
        <v>0.93853835404164643</v>
      </c>
      <c r="U134" s="32">
        <v>572</v>
      </c>
      <c r="V134" s="24">
        <f t="shared" si="61"/>
        <v>312</v>
      </c>
      <c r="W134" s="24">
        <f t="shared" si="62"/>
        <v>292.8</v>
      </c>
      <c r="X134" s="24">
        <f t="shared" si="63"/>
        <v>-19.199999999999989</v>
      </c>
      <c r="Y134" s="24"/>
      <c r="Z134" s="24">
        <v>59</v>
      </c>
      <c r="AA134" s="24">
        <v>42.3</v>
      </c>
      <c r="AB134" s="24">
        <v>31</v>
      </c>
      <c r="AC134" s="24">
        <v>58.4</v>
      </c>
      <c r="AD134" s="24"/>
      <c r="AE134" s="24">
        <v>38.1</v>
      </c>
      <c r="AF134" s="24"/>
      <c r="AG134" s="24">
        <f t="shared" si="64"/>
        <v>64</v>
      </c>
      <c r="AH134" s="65"/>
      <c r="AI134" s="40"/>
      <c r="AJ134" s="40"/>
      <c r="AK134" s="65"/>
      <c r="AL134" s="65"/>
      <c r="AM134" s="24">
        <f t="shared" si="65"/>
        <v>64</v>
      </c>
      <c r="AN134" s="24"/>
      <c r="AO134" s="24">
        <f t="shared" si="66"/>
        <v>64</v>
      </c>
      <c r="AP134" s="24">
        <v>60.8</v>
      </c>
      <c r="AQ134" s="24">
        <f t="shared" si="67"/>
        <v>3.2</v>
      </c>
      <c r="AR134" s="81"/>
      <c r="AS134" s="38"/>
      <c r="AT134" s="1"/>
      <c r="AU134" s="1"/>
      <c r="AV134" s="1"/>
      <c r="AW134" s="1"/>
      <c r="AX134" s="1"/>
      <c r="AY134" s="1"/>
      <c r="AZ134" s="1"/>
      <c r="BA134" s="1"/>
      <c r="BB134" s="1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9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9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9"/>
      <c r="EA134" s="8"/>
      <c r="EB134" s="8"/>
      <c r="EC134" s="8"/>
      <c r="ED134" s="8"/>
      <c r="EE134" s="8"/>
      <c r="EF134" s="8"/>
      <c r="EG134" s="8"/>
      <c r="EH134" s="8"/>
      <c r="EI134" s="8"/>
      <c r="EJ134" s="8"/>
      <c r="EK134" s="8"/>
      <c r="EL134" s="8"/>
      <c r="EM134" s="8"/>
      <c r="EN134" s="8"/>
      <c r="EO134" s="8"/>
      <c r="EP134" s="8"/>
      <c r="EQ134" s="8"/>
      <c r="ER134" s="8"/>
      <c r="ES134" s="8"/>
      <c r="ET134" s="8"/>
      <c r="EU134" s="8"/>
      <c r="EV134" s="8"/>
      <c r="EW134" s="8"/>
      <c r="EX134" s="8"/>
      <c r="EY134" s="8"/>
      <c r="EZ134" s="8"/>
      <c r="FA134" s="8"/>
      <c r="FB134" s="9"/>
      <c r="FC134" s="8"/>
      <c r="FD134" s="8"/>
      <c r="FE134" s="8"/>
      <c r="FF134" s="8"/>
      <c r="FG134" s="8"/>
      <c r="FH134" s="8"/>
      <c r="FI134" s="8"/>
      <c r="FJ134" s="8"/>
      <c r="FK134" s="8"/>
      <c r="FL134" s="8"/>
      <c r="FM134" s="8"/>
      <c r="FN134" s="8"/>
      <c r="FO134" s="8"/>
      <c r="FP134" s="8"/>
      <c r="FQ134" s="8"/>
      <c r="FR134" s="8"/>
      <c r="FS134" s="8"/>
      <c r="FT134" s="8"/>
      <c r="FU134" s="8"/>
      <c r="FV134" s="8"/>
      <c r="FW134" s="8"/>
      <c r="FX134" s="8"/>
      <c r="FY134" s="8"/>
      <c r="FZ134" s="8"/>
      <c r="GA134" s="8"/>
      <c r="GB134" s="8"/>
      <c r="GC134" s="8"/>
      <c r="GD134" s="9"/>
      <c r="GE134" s="8"/>
      <c r="GF134" s="8"/>
    </row>
    <row r="135" spans="1:188" s="2" customFormat="1" ht="17.100000000000001" customHeight="1">
      <c r="A135" s="13" t="s">
        <v>118</v>
      </c>
      <c r="B135" s="24">
        <v>1037.7</v>
      </c>
      <c r="C135" s="24">
        <v>894.2</v>
      </c>
      <c r="D135" s="4">
        <f t="shared" si="59"/>
        <v>0.86171340464488777</v>
      </c>
      <c r="E135" s="10">
        <v>15</v>
      </c>
      <c r="F135" s="5">
        <v>1</v>
      </c>
      <c r="G135" s="5">
        <v>10</v>
      </c>
      <c r="H135" s="5"/>
      <c r="I135" s="5"/>
      <c r="J135" s="4">
        <f t="shared" si="68"/>
        <v>0.97578947368421065</v>
      </c>
      <c r="K135" s="5">
        <v>10</v>
      </c>
      <c r="L135" s="5"/>
      <c r="M135" s="5"/>
      <c r="N135" s="4">
        <f t="shared" si="69"/>
        <v>1.0766488413547237</v>
      </c>
      <c r="O135" s="73">
        <v>15</v>
      </c>
      <c r="P135" s="5"/>
      <c r="Q135" s="5"/>
      <c r="R135" s="4">
        <f t="shared" si="70"/>
        <v>0.82456140350877194</v>
      </c>
      <c r="S135" s="5">
        <v>15</v>
      </c>
      <c r="T135" s="31">
        <f t="shared" si="60"/>
        <v>0.94156537660719763</v>
      </c>
      <c r="U135" s="32">
        <v>1147</v>
      </c>
      <c r="V135" s="24">
        <f t="shared" si="61"/>
        <v>625.63636363636363</v>
      </c>
      <c r="W135" s="24">
        <f t="shared" si="62"/>
        <v>589.1</v>
      </c>
      <c r="X135" s="24">
        <f t="shared" si="63"/>
        <v>-36.536363636363603</v>
      </c>
      <c r="Y135" s="24"/>
      <c r="Z135" s="24">
        <v>123</v>
      </c>
      <c r="AA135" s="24">
        <v>76.5</v>
      </c>
      <c r="AB135" s="24">
        <v>50.6</v>
      </c>
      <c r="AC135" s="24">
        <v>149.30000000000001</v>
      </c>
      <c r="AD135" s="24"/>
      <c r="AE135" s="24">
        <v>112.6</v>
      </c>
      <c r="AF135" s="24"/>
      <c r="AG135" s="24">
        <f t="shared" si="64"/>
        <v>77.099999999999994</v>
      </c>
      <c r="AH135" s="65"/>
      <c r="AI135" s="40"/>
      <c r="AJ135" s="40"/>
      <c r="AK135" s="65"/>
      <c r="AL135" s="65"/>
      <c r="AM135" s="24">
        <f t="shared" si="65"/>
        <v>77.099999999999994</v>
      </c>
      <c r="AN135" s="24"/>
      <c r="AO135" s="24">
        <f t="shared" si="66"/>
        <v>77.099999999999994</v>
      </c>
      <c r="AP135" s="24">
        <v>72.2</v>
      </c>
      <c r="AQ135" s="24">
        <f t="shared" si="67"/>
        <v>4.9000000000000004</v>
      </c>
      <c r="AR135" s="81"/>
      <c r="AS135" s="38"/>
      <c r="AT135" s="1"/>
      <c r="AU135" s="1"/>
      <c r="AV135" s="1"/>
      <c r="AW135" s="1"/>
      <c r="AX135" s="1"/>
      <c r="AY135" s="1"/>
      <c r="AZ135" s="1"/>
      <c r="BA135" s="1"/>
      <c r="BB135" s="1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9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9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9"/>
      <c r="EA135" s="8"/>
      <c r="EB135" s="8"/>
      <c r="EC135" s="8"/>
      <c r="ED135" s="8"/>
      <c r="EE135" s="8"/>
      <c r="EF135" s="8"/>
      <c r="EG135" s="8"/>
      <c r="EH135" s="8"/>
      <c r="EI135" s="8"/>
      <c r="EJ135" s="8"/>
      <c r="EK135" s="8"/>
      <c r="EL135" s="8"/>
      <c r="EM135" s="8"/>
      <c r="EN135" s="8"/>
      <c r="EO135" s="8"/>
      <c r="EP135" s="8"/>
      <c r="EQ135" s="8"/>
      <c r="ER135" s="8"/>
      <c r="ES135" s="8"/>
      <c r="ET135" s="8"/>
      <c r="EU135" s="8"/>
      <c r="EV135" s="8"/>
      <c r="EW135" s="8"/>
      <c r="EX135" s="8"/>
      <c r="EY135" s="8"/>
      <c r="EZ135" s="8"/>
      <c r="FA135" s="8"/>
      <c r="FB135" s="9"/>
      <c r="FC135" s="8"/>
      <c r="FD135" s="8"/>
      <c r="FE135" s="8"/>
      <c r="FF135" s="8"/>
      <c r="FG135" s="8"/>
      <c r="FH135" s="8"/>
      <c r="FI135" s="8"/>
      <c r="FJ135" s="8"/>
      <c r="FK135" s="8"/>
      <c r="FL135" s="8"/>
      <c r="FM135" s="8"/>
      <c r="FN135" s="8"/>
      <c r="FO135" s="8"/>
      <c r="FP135" s="8"/>
      <c r="FQ135" s="8"/>
      <c r="FR135" s="8"/>
      <c r="FS135" s="8"/>
      <c r="FT135" s="8"/>
      <c r="FU135" s="8"/>
      <c r="FV135" s="8"/>
      <c r="FW135" s="8"/>
      <c r="FX135" s="8"/>
      <c r="FY135" s="8"/>
      <c r="FZ135" s="8"/>
      <c r="GA135" s="8"/>
      <c r="GB135" s="8"/>
      <c r="GC135" s="8"/>
      <c r="GD135" s="9"/>
      <c r="GE135" s="8"/>
      <c r="GF135" s="8"/>
    </row>
    <row r="136" spans="1:188" s="2" customFormat="1" ht="17.100000000000001" customHeight="1">
      <c r="A136" s="13" t="s">
        <v>119</v>
      </c>
      <c r="B136" s="24">
        <v>490</v>
      </c>
      <c r="C136" s="24">
        <v>508.7</v>
      </c>
      <c r="D136" s="4">
        <f t="shared" si="59"/>
        <v>1.0381632653061224</v>
      </c>
      <c r="E136" s="10">
        <v>15</v>
      </c>
      <c r="F136" s="5">
        <v>1</v>
      </c>
      <c r="G136" s="5">
        <v>10</v>
      </c>
      <c r="H136" s="5"/>
      <c r="I136" s="5"/>
      <c r="J136" s="4">
        <f t="shared" si="68"/>
        <v>0.97578947368421065</v>
      </c>
      <c r="K136" s="5">
        <v>10</v>
      </c>
      <c r="L136" s="5"/>
      <c r="M136" s="5"/>
      <c r="N136" s="4">
        <f t="shared" si="69"/>
        <v>1.0766488413547237</v>
      </c>
      <c r="O136" s="73">
        <v>15</v>
      </c>
      <c r="P136" s="5"/>
      <c r="Q136" s="5"/>
      <c r="R136" s="4">
        <f t="shared" si="70"/>
        <v>0.82456140350877194</v>
      </c>
      <c r="S136" s="5">
        <v>15</v>
      </c>
      <c r="T136" s="31">
        <f t="shared" si="60"/>
        <v>0.98228457522132873</v>
      </c>
      <c r="U136" s="32">
        <v>1588</v>
      </c>
      <c r="V136" s="24">
        <f t="shared" si="61"/>
        <v>866.18181818181824</v>
      </c>
      <c r="W136" s="24">
        <f t="shared" si="62"/>
        <v>850.8</v>
      </c>
      <c r="X136" s="24">
        <f t="shared" si="63"/>
        <v>-15.381818181818289</v>
      </c>
      <c r="Y136" s="24"/>
      <c r="Z136" s="24">
        <v>170.3</v>
      </c>
      <c r="AA136" s="24">
        <v>72.3</v>
      </c>
      <c r="AB136" s="24">
        <v>158.19999999999999</v>
      </c>
      <c r="AC136" s="24">
        <v>190.1</v>
      </c>
      <c r="AD136" s="24"/>
      <c r="AE136" s="24">
        <v>106.6</v>
      </c>
      <c r="AF136" s="24"/>
      <c r="AG136" s="24">
        <f t="shared" si="64"/>
        <v>153.30000000000001</v>
      </c>
      <c r="AH136" s="65"/>
      <c r="AI136" s="40"/>
      <c r="AJ136" s="40"/>
      <c r="AK136" s="65"/>
      <c r="AL136" s="65"/>
      <c r="AM136" s="24">
        <f t="shared" si="65"/>
        <v>153.30000000000001</v>
      </c>
      <c r="AN136" s="24"/>
      <c r="AO136" s="24">
        <f t="shared" si="66"/>
        <v>153.30000000000001</v>
      </c>
      <c r="AP136" s="24">
        <v>176.9</v>
      </c>
      <c r="AQ136" s="24">
        <f t="shared" si="67"/>
        <v>-23.6</v>
      </c>
      <c r="AR136" s="81"/>
      <c r="AS136" s="38"/>
      <c r="AT136" s="1"/>
      <c r="AU136" s="1"/>
      <c r="AV136" s="1"/>
      <c r="AW136" s="1"/>
      <c r="AX136" s="1"/>
      <c r="AY136" s="1"/>
      <c r="AZ136" s="1"/>
      <c r="BA136" s="1"/>
      <c r="BB136" s="1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9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9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9"/>
      <c r="EA136" s="8"/>
      <c r="EB136" s="8"/>
      <c r="EC136" s="8"/>
      <c r="ED136" s="8"/>
      <c r="EE136" s="8"/>
      <c r="EF136" s="8"/>
      <c r="EG136" s="8"/>
      <c r="EH136" s="8"/>
      <c r="EI136" s="8"/>
      <c r="EJ136" s="8"/>
      <c r="EK136" s="8"/>
      <c r="EL136" s="8"/>
      <c r="EM136" s="8"/>
      <c r="EN136" s="8"/>
      <c r="EO136" s="8"/>
      <c r="EP136" s="8"/>
      <c r="EQ136" s="8"/>
      <c r="ER136" s="8"/>
      <c r="ES136" s="8"/>
      <c r="ET136" s="8"/>
      <c r="EU136" s="8"/>
      <c r="EV136" s="8"/>
      <c r="EW136" s="8"/>
      <c r="EX136" s="8"/>
      <c r="EY136" s="8"/>
      <c r="EZ136" s="8"/>
      <c r="FA136" s="8"/>
      <c r="FB136" s="9"/>
      <c r="FC136" s="8"/>
      <c r="FD136" s="8"/>
      <c r="FE136" s="8"/>
      <c r="FF136" s="8"/>
      <c r="FG136" s="8"/>
      <c r="FH136" s="8"/>
      <c r="FI136" s="8"/>
      <c r="FJ136" s="8"/>
      <c r="FK136" s="8"/>
      <c r="FL136" s="8"/>
      <c r="FM136" s="8"/>
      <c r="FN136" s="8"/>
      <c r="FO136" s="8"/>
      <c r="FP136" s="8"/>
      <c r="FQ136" s="8"/>
      <c r="FR136" s="8"/>
      <c r="FS136" s="8"/>
      <c r="FT136" s="8"/>
      <c r="FU136" s="8"/>
      <c r="FV136" s="8"/>
      <c r="FW136" s="8"/>
      <c r="FX136" s="8"/>
      <c r="FY136" s="8"/>
      <c r="FZ136" s="8"/>
      <c r="GA136" s="8"/>
      <c r="GB136" s="8"/>
      <c r="GC136" s="8"/>
      <c r="GD136" s="9"/>
      <c r="GE136" s="8"/>
      <c r="GF136" s="8"/>
    </row>
    <row r="137" spans="1:188" s="2" customFormat="1" ht="17.100000000000001" customHeight="1">
      <c r="A137" s="13" t="s">
        <v>120</v>
      </c>
      <c r="B137" s="24">
        <v>1177.0999999999999</v>
      </c>
      <c r="C137" s="24">
        <v>787.1</v>
      </c>
      <c r="D137" s="4">
        <f t="shared" si="59"/>
        <v>0.66867725766714814</v>
      </c>
      <c r="E137" s="10">
        <v>15</v>
      </c>
      <c r="F137" s="5">
        <v>1</v>
      </c>
      <c r="G137" s="5">
        <v>10</v>
      </c>
      <c r="H137" s="5"/>
      <c r="I137" s="5"/>
      <c r="J137" s="4">
        <f t="shared" si="68"/>
        <v>0.97578947368421065</v>
      </c>
      <c r="K137" s="5">
        <v>10</v>
      </c>
      <c r="L137" s="5"/>
      <c r="M137" s="5"/>
      <c r="N137" s="4">
        <f t="shared" si="69"/>
        <v>1.0766488413547237</v>
      </c>
      <c r="O137" s="73">
        <v>15</v>
      </c>
      <c r="P137" s="5"/>
      <c r="Q137" s="5"/>
      <c r="R137" s="4">
        <f t="shared" si="70"/>
        <v>0.82456140350877194</v>
      </c>
      <c r="S137" s="5">
        <v>15</v>
      </c>
      <c r="T137" s="31">
        <f t="shared" si="60"/>
        <v>0.89701857345848868</v>
      </c>
      <c r="U137" s="32">
        <v>1640</v>
      </c>
      <c r="V137" s="24">
        <f t="shared" si="61"/>
        <v>894.5454545454545</v>
      </c>
      <c r="W137" s="24">
        <f t="shared" si="62"/>
        <v>802.4</v>
      </c>
      <c r="X137" s="24">
        <f t="shared" si="63"/>
        <v>-92.145454545454527</v>
      </c>
      <c r="Y137" s="24"/>
      <c r="Z137" s="24">
        <v>130.5</v>
      </c>
      <c r="AA137" s="24">
        <v>97.2</v>
      </c>
      <c r="AB137" s="24">
        <v>111.6</v>
      </c>
      <c r="AC137" s="24">
        <v>183</v>
      </c>
      <c r="AD137" s="24"/>
      <c r="AE137" s="24">
        <v>125.6</v>
      </c>
      <c r="AF137" s="24"/>
      <c r="AG137" s="24">
        <f t="shared" si="64"/>
        <v>154.5</v>
      </c>
      <c r="AH137" s="65"/>
      <c r="AI137" s="40"/>
      <c r="AJ137" s="40"/>
      <c r="AK137" s="65"/>
      <c r="AL137" s="65"/>
      <c r="AM137" s="24">
        <f t="shared" si="65"/>
        <v>154.5</v>
      </c>
      <c r="AN137" s="24"/>
      <c r="AO137" s="24">
        <f t="shared" si="66"/>
        <v>154.5</v>
      </c>
      <c r="AP137" s="24">
        <v>113.4</v>
      </c>
      <c r="AQ137" s="24">
        <f t="shared" si="67"/>
        <v>41.1</v>
      </c>
      <c r="AR137" s="81"/>
      <c r="AS137" s="38"/>
      <c r="AT137" s="1"/>
      <c r="AU137" s="1"/>
      <c r="AV137" s="1"/>
      <c r="AW137" s="1"/>
      <c r="AX137" s="1"/>
      <c r="AY137" s="1"/>
      <c r="AZ137" s="1"/>
      <c r="BA137" s="1"/>
      <c r="BB137" s="1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9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9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9"/>
      <c r="EA137" s="8"/>
      <c r="EB137" s="8"/>
      <c r="EC137" s="8"/>
      <c r="ED137" s="8"/>
      <c r="EE137" s="8"/>
      <c r="EF137" s="8"/>
      <c r="EG137" s="8"/>
      <c r="EH137" s="8"/>
      <c r="EI137" s="8"/>
      <c r="EJ137" s="8"/>
      <c r="EK137" s="8"/>
      <c r="EL137" s="8"/>
      <c r="EM137" s="8"/>
      <c r="EN137" s="8"/>
      <c r="EO137" s="8"/>
      <c r="EP137" s="8"/>
      <c r="EQ137" s="8"/>
      <c r="ER137" s="8"/>
      <c r="ES137" s="8"/>
      <c r="ET137" s="8"/>
      <c r="EU137" s="8"/>
      <c r="EV137" s="8"/>
      <c r="EW137" s="8"/>
      <c r="EX137" s="8"/>
      <c r="EY137" s="8"/>
      <c r="EZ137" s="8"/>
      <c r="FA137" s="8"/>
      <c r="FB137" s="9"/>
      <c r="FC137" s="8"/>
      <c r="FD137" s="8"/>
      <c r="FE137" s="8"/>
      <c r="FF137" s="8"/>
      <c r="FG137" s="8"/>
      <c r="FH137" s="8"/>
      <c r="FI137" s="8"/>
      <c r="FJ137" s="8"/>
      <c r="FK137" s="8"/>
      <c r="FL137" s="8"/>
      <c r="FM137" s="8"/>
      <c r="FN137" s="8"/>
      <c r="FO137" s="8"/>
      <c r="FP137" s="8"/>
      <c r="FQ137" s="8"/>
      <c r="FR137" s="8"/>
      <c r="FS137" s="8"/>
      <c r="FT137" s="8"/>
      <c r="FU137" s="8"/>
      <c r="FV137" s="8"/>
      <c r="FW137" s="8"/>
      <c r="FX137" s="8"/>
      <c r="FY137" s="8"/>
      <c r="FZ137" s="8"/>
      <c r="GA137" s="8"/>
      <c r="GB137" s="8"/>
      <c r="GC137" s="8"/>
      <c r="GD137" s="9"/>
      <c r="GE137" s="8"/>
      <c r="GF137" s="8"/>
    </row>
    <row r="138" spans="1:188" s="2" customFormat="1" ht="17.100000000000001" customHeight="1">
      <c r="A138" s="13" t="s">
        <v>121</v>
      </c>
      <c r="B138" s="24">
        <v>598.29999999999995</v>
      </c>
      <c r="C138" s="24">
        <v>328</v>
      </c>
      <c r="D138" s="4">
        <f t="shared" si="59"/>
        <v>0.54821995654354005</v>
      </c>
      <c r="E138" s="10">
        <v>15</v>
      </c>
      <c r="F138" s="5">
        <v>1</v>
      </c>
      <c r="G138" s="5">
        <v>10</v>
      </c>
      <c r="H138" s="5"/>
      <c r="I138" s="5"/>
      <c r="J138" s="4">
        <f t="shared" si="68"/>
        <v>0.97578947368421065</v>
      </c>
      <c r="K138" s="5">
        <v>10</v>
      </c>
      <c r="L138" s="5"/>
      <c r="M138" s="5"/>
      <c r="N138" s="4">
        <f t="shared" si="69"/>
        <v>1.0766488413547237</v>
      </c>
      <c r="O138" s="73">
        <v>15</v>
      </c>
      <c r="P138" s="5"/>
      <c r="Q138" s="5"/>
      <c r="R138" s="4">
        <f t="shared" si="70"/>
        <v>0.82456140350877194</v>
      </c>
      <c r="S138" s="5">
        <v>15</v>
      </c>
      <c r="T138" s="31">
        <f t="shared" si="60"/>
        <v>0.86922073473765593</v>
      </c>
      <c r="U138" s="32">
        <v>1600</v>
      </c>
      <c r="V138" s="24">
        <f t="shared" si="61"/>
        <v>872.72727272727275</v>
      </c>
      <c r="W138" s="24">
        <f t="shared" si="62"/>
        <v>758.6</v>
      </c>
      <c r="X138" s="24">
        <f t="shared" si="63"/>
        <v>-114.12727272727273</v>
      </c>
      <c r="Y138" s="24"/>
      <c r="Z138" s="24">
        <v>77.7</v>
      </c>
      <c r="AA138" s="24">
        <v>165.4</v>
      </c>
      <c r="AB138" s="24">
        <v>111.8</v>
      </c>
      <c r="AC138" s="24">
        <v>124.7</v>
      </c>
      <c r="AD138" s="24"/>
      <c r="AE138" s="24">
        <v>134.9</v>
      </c>
      <c r="AF138" s="24"/>
      <c r="AG138" s="24">
        <f t="shared" si="64"/>
        <v>144.1</v>
      </c>
      <c r="AH138" s="65"/>
      <c r="AI138" s="40"/>
      <c r="AJ138" s="40"/>
      <c r="AK138" s="65"/>
      <c r="AL138" s="65"/>
      <c r="AM138" s="24">
        <f t="shared" si="65"/>
        <v>144.1</v>
      </c>
      <c r="AN138" s="24"/>
      <c r="AO138" s="24">
        <f t="shared" si="66"/>
        <v>144.1</v>
      </c>
      <c r="AP138" s="24">
        <v>83.2</v>
      </c>
      <c r="AQ138" s="24">
        <f t="shared" si="67"/>
        <v>60.9</v>
      </c>
      <c r="AR138" s="81"/>
      <c r="AS138" s="38"/>
      <c r="AT138" s="1"/>
      <c r="AU138" s="1"/>
      <c r="AV138" s="1"/>
      <c r="AW138" s="1"/>
      <c r="AX138" s="1"/>
      <c r="AY138" s="1"/>
      <c r="AZ138" s="1"/>
      <c r="BA138" s="1"/>
      <c r="BB138" s="1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9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9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9"/>
      <c r="EA138" s="8"/>
      <c r="EB138" s="8"/>
      <c r="EC138" s="8"/>
      <c r="ED138" s="8"/>
      <c r="EE138" s="8"/>
      <c r="EF138" s="8"/>
      <c r="EG138" s="8"/>
      <c r="EH138" s="8"/>
      <c r="EI138" s="8"/>
      <c r="EJ138" s="8"/>
      <c r="EK138" s="8"/>
      <c r="EL138" s="8"/>
      <c r="EM138" s="8"/>
      <c r="EN138" s="8"/>
      <c r="EO138" s="8"/>
      <c r="EP138" s="8"/>
      <c r="EQ138" s="8"/>
      <c r="ER138" s="8"/>
      <c r="ES138" s="8"/>
      <c r="ET138" s="8"/>
      <c r="EU138" s="8"/>
      <c r="EV138" s="8"/>
      <c r="EW138" s="8"/>
      <c r="EX138" s="8"/>
      <c r="EY138" s="8"/>
      <c r="EZ138" s="8"/>
      <c r="FA138" s="8"/>
      <c r="FB138" s="9"/>
      <c r="FC138" s="8"/>
      <c r="FD138" s="8"/>
      <c r="FE138" s="8"/>
      <c r="FF138" s="8"/>
      <c r="FG138" s="8"/>
      <c r="FH138" s="8"/>
      <c r="FI138" s="8"/>
      <c r="FJ138" s="8"/>
      <c r="FK138" s="8"/>
      <c r="FL138" s="8"/>
      <c r="FM138" s="8"/>
      <c r="FN138" s="8"/>
      <c r="FO138" s="8"/>
      <c r="FP138" s="8"/>
      <c r="FQ138" s="8"/>
      <c r="FR138" s="8"/>
      <c r="FS138" s="8"/>
      <c r="FT138" s="8"/>
      <c r="FU138" s="8"/>
      <c r="FV138" s="8"/>
      <c r="FW138" s="8"/>
      <c r="FX138" s="8"/>
      <c r="FY138" s="8"/>
      <c r="FZ138" s="8"/>
      <c r="GA138" s="8"/>
      <c r="GB138" s="8"/>
      <c r="GC138" s="8"/>
      <c r="GD138" s="9"/>
      <c r="GE138" s="8"/>
      <c r="GF138" s="8"/>
    </row>
    <row r="139" spans="1:188" s="2" customFormat="1" ht="17.100000000000001" customHeight="1">
      <c r="A139" s="13" t="s">
        <v>122</v>
      </c>
      <c r="B139" s="24">
        <v>405.2</v>
      </c>
      <c r="C139" s="24">
        <v>708.9</v>
      </c>
      <c r="D139" s="4">
        <f t="shared" si="59"/>
        <v>1.2549506416584402</v>
      </c>
      <c r="E139" s="10">
        <v>15</v>
      </c>
      <c r="F139" s="5">
        <v>1</v>
      </c>
      <c r="G139" s="5">
        <v>10</v>
      </c>
      <c r="H139" s="5"/>
      <c r="I139" s="5"/>
      <c r="J139" s="4">
        <f t="shared" si="68"/>
        <v>0.97578947368421065</v>
      </c>
      <c r="K139" s="5">
        <v>10</v>
      </c>
      <c r="L139" s="5"/>
      <c r="M139" s="5"/>
      <c r="N139" s="4">
        <f t="shared" si="69"/>
        <v>1.0766488413547237</v>
      </c>
      <c r="O139" s="73">
        <v>15</v>
      </c>
      <c r="P139" s="5"/>
      <c r="Q139" s="5"/>
      <c r="R139" s="4">
        <f t="shared" si="70"/>
        <v>0.82456140350877194</v>
      </c>
      <c r="S139" s="5">
        <v>15</v>
      </c>
      <c r="T139" s="31">
        <f t="shared" si="60"/>
        <v>1.0323124313026331</v>
      </c>
      <c r="U139" s="32">
        <v>1098</v>
      </c>
      <c r="V139" s="24">
        <f t="shared" si="61"/>
        <v>598.90909090909088</v>
      </c>
      <c r="W139" s="24">
        <f t="shared" si="62"/>
        <v>618.29999999999995</v>
      </c>
      <c r="X139" s="24">
        <f t="shared" si="63"/>
        <v>19.390909090909076</v>
      </c>
      <c r="Y139" s="24"/>
      <c r="Z139" s="24">
        <v>112.7</v>
      </c>
      <c r="AA139" s="24">
        <v>117.8</v>
      </c>
      <c r="AB139" s="24">
        <v>57.3</v>
      </c>
      <c r="AC139" s="24">
        <v>73</v>
      </c>
      <c r="AD139" s="24"/>
      <c r="AE139" s="24">
        <v>117.8</v>
      </c>
      <c r="AF139" s="24"/>
      <c r="AG139" s="24">
        <f t="shared" si="64"/>
        <v>139.69999999999999</v>
      </c>
      <c r="AH139" s="65"/>
      <c r="AI139" s="40"/>
      <c r="AJ139" s="40"/>
      <c r="AK139" s="65"/>
      <c r="AL139" s="65"/>
      <c r="AM139" s="24">
        <f t="shared" si="65"/>
        <v>139.69999999999999</v>
      </c>
      <c r="AN139" s="24"/>
      <c r="AO139" s="24">
        <f t="shared" si="66"/>
        <v>139.69999999999999</v>
      </c>
      <c r="AP139" s="24">
        <v>181.6</v>
      </c>
      <c r="AQ139" s="24">
        <f t="shared" si="67"/>
        <v>-41.9</v>
      </c>
      <c r="AR139" s="81"/>
      <c r="AS139" s="38"/>
      <c r="AT139" s="1"/>
      <c r="AU139" s="1"/>
      <c r="AV139" s="1"/>
      <c r="AW139" s="1"/>
      <c r="AX139" s="1"/>
      <c r="AY139" s="1"/>
      <c r="AZ139" s="1"/>
      <c r="BA139" s="1"/>
      <c r="BB139" s="1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9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9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9"/>
      <c r="EA139" s="8"/>
      <c r="EB139" s="8"/>
      <c r="EC139" s="8"/>
      <c r="ED139" s="8"/>
      <c r="EE139" s="8"/>
      <c r="EF139" s="8"/>
      <c r="EG139" s="8"/>
      <c r="EH139" s="8"/>
      <c r="EI139" s="8"/>
      <c r="EJ139" s="8"/>
      <c r="EK139" s="8"/>
      <c r="EL139" s="8"/>
      <c r="EM139" s="8"/>
      <c r="EN139" s="8"/>
      <c r="EO139" s="8"/>
      <c r="EP139" s="8"/>
      <c r="EQ139" s="8"/>
      <c r="ER139" s="8"/>
      <c r="ES139" s="8"/>
      <c r="ET139" s="8"/>
      <c r="EU139" s="8"/>
      <c r="EV139" s="8"/>
      <c r="EW139" s="8"/>
      <c r="EX139" s="8"/>
      <c r="EY139" s="8"/>
      <c r="EZ139" s="8"/>
      <c r="FA139" s="8"/>
      <c r="FB139" s="9"/>
      <c r="FC139" s="8"/>
      <c r="FD139" s="8"/>
      <c r="FE139" s="8"/>
      <c r="FF139" s="8"/>
      <c r="FG139" s="8"/>
      <c r="FH139" s="8"/>
      <c r="FI139" s="8"/>
      <c r="FJ139" s="8"/>
      <c r="FK139" s="8"/>
      <c r="FL139" s="8"/>
      <c r="FM139" s="8"/>
      <c r="FN139" s="8"/>
      <c r="FO139" s="8"/>
      <c r="FP139" s="8"/>
      <c r="FQ139" s="8"/>
      <c r="FR139" s="8"/>
      <c r="FS139" s="8"/>
      <c r="FT139" s="8"/>
      <c r="FU139" s="8"/>
      <c r="FV139" s="8"/>
      <c r="FW139" s="8"/>
      <c r="FX139" s="8"/>
      <c r="FY139" s="8"/>
      <c r="FZ139" s="8"/>
      <c r="GA139" s="8"/>
      <c r="GB139" s="8"/>
      <c r="GC139" s="8"/>
      <c r="GD139" s="9"/>
      <c r="GE139" s="8"/>
      <c r="GF139" s="8"/>
    </row>
    <row r="140" spans="1:188" s="2" customFormat="1" ht="17.100000000000001" customHeight="1">
      <c r="A140" s="17" t="s">
        <v>123</v>
      </c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77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24"/>
      <c r="AQ140" s="24"/>
      <c r="AR140" s="81"/>
      <c r="AS140" s="38"/>
      <c r="AT140" s="1"/>
      <c r="AU140" s="1"/>
      <c r="AV140" s="1"/>
      <c r="AW140" s="1"/>
      <c r="AX140" s="1"/>
      <c r="AY140" s="1"/>
      <c r="AZ140" s="1"/>
      <c r="BA140" s="1"/>
      <c r="BB140" s="1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9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9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9"/>
      <c r="EA140" s="8"/>
      <c r="EB140" s="8"/>
      <c r="EC140" s="8"/>
      <c r="ED140" s="8"/>
      <c r="EE140" s="8"/>
      <c r="EF140" s="8"/>
      <c r="EG140" s="8"/>
      <c r="EH140" s="8"/>
      <c r="EI140" s="8"/>
      <c r="EJ140" s="8"/>
      <c r="EK140" s="8"/>
      <c r="EL140" s="8"/>
      <c r="EM140" s="8"/>
      <c r="EN140" s="8"/>
      <c r="EO140" s="8"/>
      <c r="EP140" s="8"/>
      <c r="EQ140" s="8"/>
      <c r="ER140" s="8"/>
      <c r="ES140" s="8"/>
      <c r="ET140" s="8"/>
      <c r="EU140" s="8"/>
      <c r="EV140" s="8"/>
      <c r="EW140" s="8"/>
      <c r="EX140" s="8"/>
      <c r="EY140" s="8"/>
      <c r="EZ140" s="8"/>
      <c r="FA140" s="8"/>
      <c r="FB140" s="9"/>
      <c r="FC140" s="8"/>
      <c r="FD140" s="8"/>
      <c r="FE140" s="8"/>
      <c r="FF140" s="8"/>
      <c r="FG140" s="8"/>
      <c r="FH140" s="8"/>
      <c r="FI140" s="8"/>
      <c r="FJ140" s="8"/>
      <c r="FK140" s="8"/>
      <c r="FL140" s="8"/>
      <c r="FM140" s="8"/>
      <c r="FN140" s="8"/>
      <c r="FO140" s="8"/>
      <c r="FP140" s="8"/>
      <c r="FQ140" s="8"/>
      <c r="FR140" s="8"/>
      <c r="FS140" s="8"/>
      <c r="FT140" s="8"/>
      <c r="FU140" s="8"/>
      <c r="FV140" s="8"/>
      <c r="FW140" s="8"/>
      <c r="FX140" s="8"/>
      <c r="FY140" s="8"/>
      <c r="FZ140" s="8"/>
      <c r="GA140" s="8"/>
      <c r="GB140" s="8"/>
      <c r="GC140" s="8"/>
      <c r="GD140" s="9"/>
      <c r="GE140" s="8"/>
      <c r="GF140" s="8"/>
    </row>
    <row r="141" spans="1:188" s="2" customFormat="1" ht="17.100000000000001" customHeight="1">
      <c r="A141" s="13" t="s">
        <v>124</v>
      </c>
      <c r="B141" s="24">
        <v>1317.9</v>
      </c>
      <c r="C141" s="24">
        <v>1211.8</v>
      </c>
      <c r="D141" s="4">
        <f t="shared" si="59"/>
        <v>0.91949313301464441</v>
      </c>
      <c r="E141" s="10">
        <v>15</v>
      </c>
      <c r="F141" s="5">
        <v>1</v>
      </c>
      <c r="G141" s="5">
        <v>10</v>
      </c>
      <c r="H141" s="5"/>
      <c r="I141" s="5"/>
      <c r="J141" s="4">
        <f>J$38</f>
        <v>1.0138998682476943</v>
      </c>
      <c r="K141" s="5">
        <v>10</v>
      </c>
      <c r="L141" s="5"/>
      <c r="M141" s="5"/>
      <c r="N141" s="4">
        <f>N$38</f>
        <v>1.2848128342245988</v>
      </c>
      <c r="O141" s="73">
        <v>15</v>
      </c>
      <c r="P141" s="5"/>
      <c r="Q141" s="5"/>
      <c r="R141" s="4">
        <f>R$38</f>
        <v>1.2858823529411765</v>
      </c>
      <c r="S141" s="5">
        <v>15</v>
      </c>
      <c r="T141" s="31">
        <f t="shared" si="60"/>
        <v>1.1152588228489728</v>
      </c>
      <c r="U141" s="32">
        <v>1381</v>
      </c>
      <c r="V141" s="24">
        <f t="shared" si="61"/>
        <v>753.27272727272725</v>
      </c>
      <c r="W141" s="24">
        <f t="shared" si="62"/>
        <v>840.1</v>
      </c>
      <c r="X141" s="24">
        <f t="shared" si="63"/>
        <v>86.827272727272771</v>
      </c>
      <c r="Y141" s="24"/>
      <c r="Z141" s="24">
        <v>140.9</v>
      </c>
      <c r="AA141" s="24">
        <v>94.9</v>
      </c>
      <c r="AB141" s="24">
        <v>121.7</v>
      </c>
      <c r="AC141" s="24">
        <v>114.1</v>
      </c>
      <c r="AD141" s="24"/>
      <c r="AE141" s="24">
        <v>126.2</v>
      </c>
      <c r="AF141" s="24">
        <v>29</v>
      </c>
      <c r="AG141" s="24">
        <f t="shared" si="64"/>
        <v>213.3</v>
      </c>
      <c r="AH141" s="65"/>
      <c r="AI141" s="40"/>
      <c r="AJ141" s="40"/>
      <c r="AK141" s="65"/>
      <c r="AL141" s="65"/>
      <c r="AM141" s="24">
        <f t="shared" si="65"/>
        <v>213.3</v>
      </c>
      <c r="AN141" s="24"/>
      <c r="AO141" s="24">
        <f t="shared" si="66"/>
        <v>213.3</v>
      </c>
      <c r="AP141" s="24">
        <v>103.5</v>
      </c>
      <c r="AQ141" s="24">
        <f t="shared" si="67"/>
        <v>109.8</v>
      </c>
      <c r="AR141" s="81"/>
      <c r="AS141" s="38"/>
      <c r="AT141" s="1"/>
      <c r="AU141" s="1"/>
      <c r="AV141" s="1"/>
      <c r="AW141" s="1"/>
      <c r="AX141" s="1"/>
      <c r="AY141" s="1"/>
      <c r="AZ141" s="1"/>
      <c r="BA141" s="1"/>
      <c r="BB141" s="1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9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9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9"/>
      <c r="EA141" s="8"/>
      <c r="EB141" s="8"/>
      <c r="EC141" s="8"/>
      <c r="ED141" s="8"/>
      <c r="EE141" s="8"/>
      <c r="EF141" s="8"/>
      <c r="EG141" s="8"/>
      <c r="EH141" s="8"/>
      <c r="EI141" s="8"/>
      <c r="EJ141" s="8"/>
      <c r="EK141" s="8"/>
      <c r="EL141" s="8"/>
      <c r="EM141" s="8"/>
      <c r="EN141" s="8"/>
      <c r="EO141" s="8"/>
      <c r="EP141" s="8"/>
      <c r="EQ141" s="8"/>
      <c r="ER141" s="8"/>
      <c r="ES141" s="8"/>
      <c r="ET141" s="8"/>
      <c r="EU141" s="8"/>
      <c r="EV141" s="8"/>
      <c r="EW141" s="8"/>
      <c r="EX141" s="8"/>
      <c r="EY141" s="8"/>
      <c r="EZ141" s="8"/>
      <c r="FA141" s="8"/>
      <c r="FB141" s="9"/>
      <c r="FC141" s="8"/>
      <c r="FD141" s="8"/>
      <c r="FE141" s="8"/>
      <c r="FF141" s="8"/>
      <c r="FG141" s="8"/>
      <c r="FH141" s="8"/>
      <c r="FI141" s="8"/>
      <c r="FJ141" s="8"/>
      <c r="FK141" s="8"/>
      <c r="FL141" s="8"/>
      <c r="FM141" s="8"/>
      <c r="FN141" s="8"/>
      <c r="FO141" s="8"/>
      <c r="FP141" s="8"/>
      <c r="FQ141" s="8"/>
      <c r="FR141" s="8"/>
      <c r="FS141" s="8"/>
      <c r="FT141" s="8"/>
      <c r="FU141" s="8"/>
      <c r="FV141" s="8"/>
      <c r="FW141" s="8"/>
      <c r="FX141" s="8"/>
      <c r="FY141" s="8"/>
      <c r="FZ141" s="8"/>
      <c r="GA141" s="8"/>
      <c r="GB141" s="8"/>
      <c r="GC141" s="8"/>
      <c r="GD141" s="9"/>
      <c r="GE141" s="8"/>
      <c r="GF141" s="8"/>
    </row>
    <row r="142" spans="1:188" s="2" customFormat="1" ht="17.100000000000001" customHeight="1">
      <c r="A142" s="13" t="s">
        <v>125</v>
      </c>
      <c r="B142" s="24">
        <v>555.5</v>
      </c>
      <c r="C142" s="24">
        <v>380.2</v>
      </c>
      <c r="D142" s="4">
        <f t="shared" si="59"/>
        <v>0.68442844284428439</v>
      </c>
      <c r="E142" s="10">
        <v>15</v>
      </c>
      <c r="F142" s="5">
        <v>1</v>
      </c>
      <c r="G142" s="5">
        <v>10</v>
      </c>
      <c r="H142" s="5"/>
      <c r="I142" s="5"/>
      <c r="J142" s="4">
        <f>J$38</f>
        <v>1.0138998682476943</v>
      </c>
      <c r="K142" s="5">
        <v>10</v>
      </c>
      <c r="L142" s="5"/>
      <c r="M142" s="5"/>
      <c r="N142" s="4">
        <f>N$38</f>
        <v>1.2848128342245988</v>
      </c>
      <c r="O142" s="73">
        <v>15</v>
      </c>
      <c r="P142" s="5"/>
      <c r="Q142" s="5"/>
      <c r="R142" s="4">
        <f>R$38</f>
        <v>1.2858823529411765</v>
      </c>
      <c r="S142" s="5">
        <v>15</v>
      </c>
      <c r="T142" s="31">
        <f t="shared" si="60"/>
        <v>1.0610131251173514</v>
      </c>
      <c r="U142" s="32">
        <v>1275</v>
      </c>
      <c r="V142" s="24">
        <f t="shared" si="61"/>
        <v>695.4545454545455</v>
      </c>
      <c r="W142" s="24">
        <f t="shared" si="62"/>
        <v>737.9</v>
      </c>
      <c r="X142" s="24">
        <f t="shared" si="63"/>
        <v>42.445454545454481</v>
      </c>
      <c r="Y142" s="24"/>
      <c r="Z142" s="24">
        <v>80</v>
      </c>
      <c r="AA142" s="24">
        <v>71.400000000000006</v>
      </c>
      <c r="AB142" s="24">
        <v>131</v>
      </c>
      <c r="AC142" s="24">
        <v>105.4</v>
      </c>
      <c r="AD142" s="24"/>
      <c r="AE142" s="24">
        <v>61.1</v>
      </c>
      <c r="AF142" s="24">
        <v>42.7</v>
      </c>
      <c r="AG142" s="24">
        <f t="shared" si="64"/>
        <v>246.3</v>
      </c>
      <c r="AH142" s="65"/>
      <c r="AI142" s="40"/>
      <c r="AJ142" s="40"/>
      <c r="AK142" s="65"/>
      <c r="AL142" s="65"/>
      <c r="AM142" s="24">
        <f t="shared" si="65"/>
        <v>246.3</v>
      </c>
      <c r="AN142" s="24"/>
      <c r="AO142" s="24">
        <f t="shared" si="66"/>
        <v>246.3</v>
      </c>
      <c r="AP142" s="24">
        <v>112.6</v>
      </c>
      <c r="AQ142" s="24">
        <f t="shared" si="67"/>
        <v>133.69999999999999</v>
      </c>
      <c r="AR142" s="81"/>
      <c r="AS142" s="38"/>
      <c r="AT142" s="1"/>
      <c r="AU142" s="1"/>
      <c r="AV142" s="1"/>
      <c r="AW142" s="1"/>
      <c r="AX142" s="1"/>
      <c r="AY142" s="1"/>
      <c r="AZ142" s="1"/>
      <c r="BA142" s="1"/>
      <c r="BB142" s="1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9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9"/>
      <c r="CY142" s="8"/>
      <c r="CZ142" s="8"/>
      <c r="DA142" s="8"/>
      <c r="DB142" s="8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8"/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9"/>
      <c r="EA142" s="8"/>
      <c r="EB142" s="8"/>
      <c r="EC142" s="8"/>
      <c r="ED142" s="8"/>
      <c r="EE142" s="8"/>
      <c r="EF142" s="8"/>
      <c r="EG142" s="8"/>
      <c r="EH142" s="8"/>
      <c r="EI142" s="8"/>
      <c r="EJ142" s="8"/>
      <c r="EK142" s="8"/>
      <c r="EL142" s="8"/>
      <c r="EM142" s="8"/>
      <c r="EN142" s="8"/>
      <c r="EO142" s="8"/>
      <c r="EP142" s="8"/>
      <c r="EQ142" s="8"/>
      <c r="ER142" s="8"/>
      <c r="ES142" s="8"/>
      <c r="ET142" s="8"/>
      <c r="EU142" s="8"/>
      <c r="EV142" s="8"/>
      <c r="EW142" s="8"/>
      <c r="EX142" s="8"/>
      <c r="EY142" s="8"/>
      <c r="EZ142" s="8"/>
      <c r="FA142" s="8"/>
      <c r="FB142" s="9"/>
      <c r="FC142" s="8"/>
      <c r="FD142" s="8"/>
      <c r="FE142" s="8"/>
      <c r="FF142" s="8"/>
      <c r="FG142" s="8"/>
      <c r="FH142" s="8"/>
      <c r="FI142" s="8"/>
      <c r="FJ142" s="8"/>
      <c r="FK142" s="8"/>
      <c r="FL142" s="8"/>
      <c r="FM142" s="8"/>
      <c r="FN142" s="8"/>
      <c r="FO142" s="8"/>
      <c r="FP142" s="8"/>
      <c r="FQ142" s="8"/>
      <c r="FR142" s="8"/>
      <c r="FS142" s="8"/>
      <c r="FT142" s="8"/>
      <c r="FU142" s="8"/>
      <c r="FV142" s="8"/>
      <c r="FW142" s="8"/>
      <c r="FX142" s="8"/>
      <c r="FY142" s="8"/>
      <c r="FZ142" s="8"/>
      <c r="GA142" s="8"/>
      <c r="GB142" s="8"/>
      <c r="GC142" s="8"/>
      <c r="GD142" s="9"/>
      <c r="GE142" s="8"/>
      <c r="GF142" s="8"/>
    </row>
    <row r="143" spans="1:188" s="2" customFormat="1" ht="17.100000000000001" customHeight="1">
      <c r="A143" s="13" t="s">
        <v>126</v>
      </c>
      <c r="B143" s="24">
        <v>3112.5</v>
      </c>
      <c r="C143" s="24">
        <v>3516.9</v>
      </c>
      <c r="D143" s="4">
        <f t="shared" si="59"/>
        <v>1.1299277108433736</v>
      </c>
      <c r="E143" s="10">
        <v>15</v>
      </c>
      <c r="F143" s="5">
        <v>1</v>
      </c>
      <c r="G143" s="5">
        <v>10</v>
      </c>
      <c r="H143" s="5"/>
      <c r="I143" s="5"/>
      <c r="J143" s="4">
        <f t="shared" ref="J143:J148" si="71">J$38</f>
        <v>1.0138998682476943</v>
      </c>
      <c r="K143" s="5">
        <v>10</v>
      </c>
      <c r="L143" s="5"/>
      <c r="M143" s="5"/>
      <c r="N143" s="4">
        <f t="shared" ref="N143:N148" si="72">N$38</f>
        <v>1.2848128342245988</v>
      </c>
      <c r="O143" s="73">
        <v>15</v>
      </c>
      <c r="P143" s="5"/>
      <c r="Q143" s="5"/>
      <c r="R143" s="4">
        <f t="shared" ref="R143:R148" si="73">R$38</f>
        <v>1.2858823529411765</v>
      </c>
      <c r="S143" s="5">
        <v>15</v>
      </c>
      <c r="T143" s="31">
        <f t="shared" si="60"/>
        <v>1.1638206485017568</v>
      </c>
      <c r="U143" s="32">
        <v>2073</v>
      </c>
      <c r="V143" s="24">
        <f t="shared" si="61"/>
        <v>1130.7272727272727</v>
      </c>
      <c r="W143" s="24">
        <f t="shared" si="62"/>
        <v>1316</v>
      </c>
      <c r="X143" s="24">
        <f t="shared" si="63"/>
        <v>185.27272727272725</v>
      </c>
      <c r="Y143" s="24"/>
      <c r="Z143" s="24">
        <v>204.3</v>
      </c>
      <c r="AA143" s="24">
        <v>205.4</v>
      </c>
      <c r="AB143" s="24">
        <v>190.8</v>
      </c>
      <c r="AC143" s="24">
        <v>217.7</v>
      </c>
      <c r="AD143" s="24"/>
      <c r="AE143" s="24">
        <v>189.7</v>
      </c>
      <c r="AF143" s="24"/>
      <c r="AG143" s="24">
        <f t="shared" si="64"/>
        <v>308.10000000000002</v>
      </c>
      <c r="AH143" s="65"/>
      <c r="AI143" s="40"/>
      <c r="AJ143" s="40"/>
      <c r="AK143" s="65"/>
      <c r="AL143" s="65"/>
      <c r="AM143" s="24">
        <f t="shared" si="65"/>
        <v>308.10000000000002</v>
      </c>
      <c r="AN143" s="24"/>
      <c r="AO143" s="24">
        <f t="shared" si="66"/>
        <v>308.10000000000002</v>
      </c>
      <c r="AP143" s="24">
        <v>190.3</v>
      </c>
      <c r="AQ143" s="24">
        <f t="shared" si="67"/>
        <v>117.8</v>
      </c>
      <c r="AR143" s="81"/>
      <c r="AS143" s="38"/>
      <c r="AT143" s="1"/>
      <c r="AU143" s="1"/>
      <c r="AV143" s="1"/>
      <c r="AW143" s="1"/>
      <c r="AX143" s="1"/>
      <c r="AY143" s="1"/>
      <c r="AZ143" s="1"/>
      <c r="BA143" s="1"/>
      <c r="BB143" s="1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9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9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9"/>
      <c r="EA143" s="8"/>
      <c r="EB143" s="8"/>
      <c r="EC143" s="8"/>
      <c r="ED143" s="8"/>
      <c r="EE143" s="8"/>
      <c r="EF143" s="8"/>
      <c r="EG143" s="8"/>
      <c r="EH143" s="8"/>
      <c r="EI143" s="8"/>
      <c r="EJ143" s="8"/>
      <c r="EK143" s="8"/>
      <c r="EL143" s="8"/>
      <c r="EM143" s="8"/>
      <c r="EN143" s="8"/>
      <c r="EO143" s="8"/>
      <c r="EP143" s="8"/>
      <c r="EQ143" s="8"/>
      <c r="ER143" s="8"/>
      <c r="ES143" s="8"/>
      <c r="ET143" s="8"/>
      <c r="EU143" s="8"/>
      <c r="EV143" s="8"/>
      <c r="EW143" s="8"/>
      <c r="EX143" s="8"/>
      <c r="EY143" s="8"/>
      <c r="EZ143" s="8"/>
      <c r="FA143" s="8"/>
      <c r="FB143" s="9"/>
      <c r="FC143" s="8"/>
      <c r="FD143" s="8"/>
      <c r="FE143" s="8"/>
      <c r="FF143" s="8"/>
      <c r="FG143" s="8"/>
      <c r="FH143" s="8"/>
      <c r="FI143" s="8"/>
      <c r="FJ143" s="8"/>
      <c r="FK143" s="8"/>
      <c r="FL143" s="8"/>
      <c r="FM143" s="8"/>
      <c r="FN143" s="8"/>
      <c r="FO143" s="8"/>
      <c r="FP143" s="8"/>
      <c r="FQ143" s="8"/>
      <c r="FR143" s="8"/>
      <c r="FS143" s="8"/>
      <c r="FT143" s="8"/>
      <c r="FU143" s="8"/>
      <c r="FV143" s="8"/>
      <c r="FW143" s="8"/>
      <c r="FX143" s="8"/>
      <c r="FY143" s="8"/>
      <c r="FZ143" s="8"/>
      <c r="GA143" s="8"/>
      <c r="GB143" s="8"/>
      <c r="GC143" s="8"/>
      <c r="GD143" s="9"/>
      <c r="GE143" s="8"/>
      <c r="GF143" s="8"/>
    </row>
    <row r="144" spans="1:188" s="2" customFormat="1" ht="17.100000000000001" customHeight="1">
      <c r="A144" s="13" t="s">
        <v>127</v>
      </c>
      <c r="B144" s="24">
        <v>1002.8</v>
      </c>
      <c r="C144" s="24">
        <v>676.4</v>
      </c>
      <c r="D144" s="4">
        <f t="shared" si="59"/>
        <v>0.67451136816912649</v>
      </c>
      <c r="E144" s="10">
        <v>15</v>
      </c>
      <c r="F144" s="5">
        <v>1</v>
      </c>
      <c r="G144" s="5">
        <v>10</v>
      </c>
      <c r="H144" s="5"/>
      <c r="I144" s="5"/>
      <c r="J144" s="4">
        <f t="shared" si="71"/>
        <v>1.0138998682476943</v>
      </c>
      <c r="K144" s="5">
        <v>10</v>
      </c>
      <c r="L144" s="5"/>
      <c r="M144" s="5"/>
      <c r="N144" s="4">
        <f t="shared" si="72"/>
        <v>1.2848128342245988</v>
      </c>
      <c r="O144" s="73">
        <v>15</v>
      </c>
      <c r="P144" s="5"/>
      <c r="Q144" s="5"/>
      <c r="R144" s="4">
        <f t="shared" si="73"/>
        <v>1.2858823529411765</v>
      </c>
      <c r="S144" s="5">
        <v>15</v>
      </c>
      <c r="T144" s="31">
        <f t="shared" si="60"/>
        <v>1.0587245694230845</v>
      </c>
      <c r="U144" s="32">
        <v>1448</v>
      </c>
      <c r="V144" s="24">
        <f t="shared" si="61"/>
        <v>789.81818181818176</v>
      </c>
      <c r="W144" s="24">
        <f t="shared" si="62"/>
        <v>836.2</v>
      </c>
      <c r="X144" s="24">
        <f t="shared" si="63"/>
        <v>46.381818181818289</v>
      </c>
      <c r="Y144" s="24"/>
      <c r="Z144" s="24">
        <v>98.1</v>
      </c>
      <c r="AA144" s="24">
        <v>93.7</v>
      </c>
      <c r="AB144" s="24">
        <v>174.4</v>
      </c>
      <c r="AC144" s="24">
        <v>93.9</v>
      </c>
      <c r="AD144" s="24"/>
      <c r="AE144" s="24">
        <v>89.3</v>
      </c>
      <c r="AF144" s="24">
        <v>16.2</v>
      </c>
      <c r="AG144" s="24">
        <f t="shared" si="64"/>
        <v>270.60000000000002</v>
      </c>
      <c r="AH144" s="65"/>
      <c r="AI144" s="40"/>
      <c r="AJ144" s="40"/>
      <c r="AK144" s="65"/>
      <c r="AL144" s="65"/>
      <c r="AM144" s="24">
        <f t="shared" si="65"/>
        <v>270.60000000000002</v>
      </c>
      <c r="AN144" s="24"/>
      <c r="AO144" s="24">
        <f t="shared" si="66"/>
        <v>270.60000000000002</v>
      </c>
      <c r="AP144" s="24">
        <v>117.2</v>
      </c>
      <c r="AQ144" s="24">
        <f t="shared" si="67"/>
        <v>153.4</v>
      </c>
      <c r="AR144" s="81"/>
      <c r="AS144" s="38"/>
      <c r="AT144" s="1"/>
      <c r="AU144" s="1"/>
      <c r="AV144" s="1"/>
      <c r="AW144" s="1"/>
      <c r="AX144" s="1"/>
      <c r="AY144" s="1"/>
      <c r="AZ144" s="1"/>
      <c r="BA144" s="1"/>
      <c r="BB144" s="1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9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9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9"/>
      <c r="EA144" s="8"/>
      <c r="EB144" s="8"/>
      <c r="EC144" s="8"/>
      <c r="ED144" s="8"/>
      <c r="EE144" s="8"/>
      <c r="EF144" s="8"/>
      <c r="EG144" s="8"/>
      <c r="EH144" s="8"/>
      <c r="EI144" s="8"/>
      <c r="EJ144" s="8"/>
      <c r="EK144" s="8"/>
      <c r="EL144" s="8"/>
      <c r="EM144" s="8"/>
      <c r="EN144" s="8"/>
      <c r="EO144" s="8"/>
      <c r="EP144" s="8"/>
      <c r="EQ144" s="8"/>
      <c r="ER144" s="8"/>
      <c r="ES144" s="8"/>
      <c r="ET144" s="8"/>
      <c r="EU144" s="8"/>
      <c r="EV144" s="8"/>
      <c r="EW144" s="8"/>
      <c r="EX144" s="8"/>
      <c r="EY144" s="8"/>
      <c r="EZ144" s="8"/>
      <c r="FA144" s="8"/>
      <c r="FB144" s="9"/>
      <c r="FC144" s="8"/>
      <c r="FD144" s="8"/>
      <c r="FE144" s="8"/>
      <c r="FF144" s="8"/>
      <c r="FG144" s="8"/>
      <c r="FH144" s="8"/>
      <c r="FI144" s="8"/>
      <c r="FJ144" s="8"/>
      <c r="FK144" s="8"/>
      <c r="FL144" s="8"/>
      <c r="FM144" s="8"/>
      <c r="FN144" s="8"/>
      <c r="FO144" s="8"/>
      <c r="FP144" s="8"/>
      <c r="FQ144" s="8"/>
      <c r="FR144" s="8"/>
      <c r="FS144" s="8"/>
      <c r="FT144" s="8"/>
      <c r="FU144" s="8"/>
      <c r="FV144" s="8"/>
      <c r="FW144" s="8"/>
      <c r="FX144" s="8"/>
      <c r="FY144" s="8"/>
      <c r="FZ144" s="8"/>
      <c r="GA144" s="8"/>
      <c r="GB144" s="8"/>
      <c r="GC144" s="8"/>
      <c r="GD144" s="9"/>
      <c r="GE144" s="8"/>
      <c r="GF144" s="8"/>
    </row>
    <row r="145" spans="1:188" s="2" customFormat="1" ht="17.100000000000001" customHeight="1">
      <c r="A145" s="13" t="s">
        <v>128</v>
      </c>
      <c r="B145" s="24">
        <v>1117.7</v>
      </c>
      <c r="C145" s="24">
        <v>1022.5</v>
      </c>
      <c r="D145" s="4">
        <f t="shared" si="59"/>
        <v>0.91482508723270994</v>
      </c>
      <c r="E145" s="10">
        <v>15</v>
      </c>
      <c r="F145" s="5">
        <v>1</v>
      </c>
      <c r="G145" s="5">
        <v>10</v>
      </c>
      <c r="H145" s="5"/>
      <c r="I145" s="5"/>
      <c r="J145" s="4">
        <f t="shared" si="71"/>
        <v>1.0138998682476943</v>
      </c>
      <c r="K145" s="5">
        <v>10</v>
      </c>
      <c r="L145" s="5"/>
      <c r="M145" s="5"/>
      <c r="N145" s="4">
        <f t="shared" si="72"/>
        <v>1.2848128342245988</v>
      </c>
      <c r="O145" s="73">
        <v>15</v>
      </c>
      <c r="P145" s="5"/>
      <c r="Q145" s="5"/>
      <c r="R145" s="4">
        <f t="shared" si="73"/>
        <v>1.2858823529411765</v>
      </c>
      <c r="S145" s="5">
        <v>15</v>
      </c>
      <c r="T145" s="31">
        <f t="shared" si="60"/>
        <v>1.1141815815146803</v>
      </c>
      <c r="U145" s="32">
        <v>1715</v>
      </c>
      <c r="V145" s="24">
        <f t="shared" si="61"/>
        <v>935.4545454545455</v>
      </c>
      <c r="W145" s="24">
        <f t="shared" si="62"/>
        <v>1042.3</v>
      </c>
      <c r="X145" s="24">
        <f t="shared" si="63"/>
        <v>106.84545454545446</v>
      </c>
      <c r="Y145" s="24"/>
      <c r="Z145" s="24">
        <v>181.1</v>
      </c>
      <c r="AA145" s="24">
        <v>146.4</v>
      </c>
      <c r="AB145" s="24">
        <v>154.1</v>
      </c>
      <c r="AC145" s="24">
        <v>145.69999999999999</v>
      </c>
      <c r="AD145" s="24"/>
      <c r="AE145" s="24">
        <v>104.5</v>
      </c>
      <c r="AF145" s="24">
        <v>49.7</v>
      </c>
      <c r="AG145" s="24">
        <f t="shared" si="64"/>
        <v>260.8</v>
      </c>
      <c r="AH145" s="65"/>
      <c r="AI145" s="40"/>
      <c r="AJ145" s="40"/>
      <c r="AK145" s="65"/>
      <c r="AL145" s="65"/>
      <c r="AM145" s="24">
        <f t="shared" si="65"/>
        <v>260.8</v>
      </c>
      <c r="AN145" s="24"/>
      <c r="AO145" s="24">
        <f t="shared" si="66"/>
        <v>260.8</v>
      </c>
      <c r="AP145" s="24">
        <v>123.5</v>
      </c>
      <c r="AQ145" s="24">
        <f t="shared" si="67"/>
        <v>137.30000000000001</v>
      </c>
      <c r="AR145" s="81"/>
      <c r="AS145" s="38"/>
      <c r="AT145" s="1"/>
      <c r="AU145" s="1"/>
      <c r="AV145" s="1"/>
      <c r="AW145" s="1"/>
      <c r="AX145" s="1"/>
      <c r="AY145" s="1"/>
      <c r="AZ145" s="1"/>
      <c r="BA145" s="1"/>
      <c r="BB145" s="1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9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9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9"/>
      <c r="EA145" s="8"/>
      <c r="EB145" s="8"/>
      <c r="EC145" s="8"/>
      <c r="ED145" s="8"/>
      <c r="EE145" s="8"/>
      <c r="EF145" s="8"/>
      <c r="EG145" s="8"/>
      <c r="EH145" s="8"/>
      <c r="EI145" s="8"/>
      <c r="EJ145" s="8"/>
      <c r="EK145" s="8"/>
      <c r="EL145" s="8"/>
      <c r="EM145" s="8"/>
      <c r="EN145" s="8"/>
      <c r="EO145" s="8"/>
      <c r="EP145" s="8"/>
      <c r="EQ145" s="8"/>
      <c r="ER145" s="8"/>
      <c r="ES145" s="8"/>
      <c r="ET145" s="8"/>
      <c r="EU145" s="8"/>
      <c r="EV145" s="8"/>
      <c r="EW145" s="8"/>
      <c r="EX145" s="8"/>
      <c r="EY145" s="8"/>
      <c r="EZ145" s="8"/>
      <c r="FA145" s="8"/>
      <c r="FB145" s="9"/>
      <c r="FC145" s="8"/>
      <c r="FD145" s="8"/>
      <c r="FE145" s="8"/>
      <c r="FF145" s="8"/>
      <c r="FG145" s="8"/>
      <c r="FH145" s="8"/>
      <c r="FI145" s="8"/>
      <c r="FJ145" s="8"/>
      <c r="FK145" s="8"/>
      <c r="FL145" s="8"/>
      <c r="FM145" s="8"/>
      <c r="FN145" s="8"/>
      <c r="FO145" s="8"/>
      <c r="FP145" s="8"/>
      <c r="FQ145" s="8"/>
      <c r="FR145" s="8"/>
      <c r="FS145" s="8"/>
      <c r="FT145" s="8"/>
      <c r="FU145" s="8"/>
      <c r="FV145" s="8"/>
      <c r="FW145" s="8"/>
      <c r="FX145" s="8"/>
      <c r="FY145" s="8"/>
      <c r="FZ145" s="8"/>
      <c r="GA145" s="8"/>
      <c r="GB145" s="8"/>
      <c r="GC145" s="8"/>
      <c r="GD145" s="9"/>
      <c r="GE145" s="8"/>
      <c r="GF145" s="8"/>
    </row>
    <row r="146" spans="1:188" s="2" customFormat="1" ht="17.100000000000001" customHeight="1">
      <c r="A146" s="13" t="s">
        <v>129</v>
      </c>
      <c r="B146" s="24">
        <v>663</v>
      </c>
      <c r="C146" s="24">
        <v>708.7</v>
      </c>
      <c r="D146" s="4">
        <f t="shared" si="59"/>
        <v>1.0689291101055807</v>
      </c>
      <c r="E146" s="10">
        <v>15</v>
      </c>
      <c r="F146" s="5">
        <v>1</v>
      </c>
      <c r="G146" s="5">
        <v>10</v>
      </c>
      <c r="H146" s="5"/>
      <c r="I146" s="5"/>
      <c r="J146" s="4">
        <f t="shared" si="71"/>
        <v>1.0138998682476943</v>
      </c>
      <c r="K146" s="5">
        <v>10</v>
      </c>
      <c r="L146" s="5"/>
      <c r="M146" s="5"/>
      <c r="N146" s="4">
        <f t="shared" si="72"/>
        <v>1.2848128342245988</v>
      </c>
      <c r="O146" s="73">
        <v>15</v>
      </c>
      <c r="P146" s="5"/>
      <c r="Q146" s="5"/>
      <c r="R146" s="4">
        <f t="shared" si="73"/>
        <v>1.2858823529411765</v>
      </c>
      <c r="S146" s="5">
        <v>15</v>
      </c>
      <c r="T146" s="31">
        <f t="shared" si="60"/>
        <v>1.1497440483314965</v>
      </c>
      <c r="U146" s="32">
        <v>1087</v>
      </c>
      <c r="V146" s="24">
        <f t="shared" si="61"/>
        <v>592.90909090909088</v>
      </c>
      <c r="W146" s="24">
        <f t="shared" si="62"/>
        <v>681.7</v>
      </c>
      <c r="X146" s="24">
        <f t="shared" si="63"/>
        <v>88.790909090909167</v>
      </c>
      <c r="Y146" s="24"/>
      <c r="Z146" s="24">
        <v>53.6</v>
      </c>
      <c r="AA146" s="24">
        <v>58.6</v>
      </c>
      <c r="AB146" s="24">
        <v>152</v>
      </c>
      <c r="AC146" s="24">
        <v>110.1</v>
      </c>
      <c r="AD146" s="24"/>
      <c r="AE146" s="24">
        <v>65.5</v>
      </c>
      <c r="AF146" s="24"/>
      <c r="AG146" s="24">
        <f t="shared" si="64"/>
        <v>241.9</v>
      </c>
      <c r="AH146" s="65"/>
      <c r="AI146" s="40"/>
      <c r="AJ146" s="40"/>
      <c r="AK146" s="65"/>
      <c r="AL146" s="65"/>
      <c r="AM146" s="24">
        <f t="shared" si="65"/>
        <v>241.9</v>
      </c>
      <c r="AN146" s="24"/>
      <c r="AO146" s="24">
        <f t="shared" si="66"/>
        <v>241.9</v>
      </c>
      <c r="AP146" s="24">
        <v>173</v>
      </c>
      <c r="AQ146" s="24">
        <f t="shared" si="67"/>
        <v>68.900000000000006</v>
      </c>
      <c r="AR146" s="81"/>
      <c r="AS146" s="38"/>
      <c r="AT146" s="1"/>
      <c r="AU146" s="1"/>
      <c r="AV146" s="1"/>
      <c r="AW146" s="1"/>
      <c r="AX146" s="1"/>
      <c r="AY146" s="1"/>
      <c r="AZ146" s="1"/>
      <c r="BA146" s="1"/>
      <c r="BB146" s="1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9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9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9"/>
      <c r="EA146" s="8"/>
      <c r="EB146" s="8"/>
      <c r="EC146" s="8"/>
      <c r="ED146" s="8"/>
      <c r="EE146" s="8"/>
      <c r="EF146" s="8"/>
      <c r="EG146" s="8"/>
      <c r="EH146" s="8"/>
      <c r="EI146" s="8"/>
      <c r="EJ146" s="8"/>
      <c r="EK146" s="8"/>
      <c r="EL146" s="8"/>
      <c r="EM146" s="8"/>
      <c r="EN146" s="8"/>
      <c r="EO146" s="8"/>
      <c r="EP146" s="8"/>
      <c r="EQ146" s="8"/>
      <c r="ER146" s="8"/>
      <c r="ES146" s="8"/>
      <c r="ET146" s="8"/>
      <c r="EU146" s="8"/>
      <c r="EV146" s="8"/>
      <c r="EW146" s="8"/>
      <c r="EX146" s="8"/>
      <c r="EY146" s="8"/>
      <c r="EZ146" s="8"/>
      <c r="FA146" s="8"/>
      <c r="FB146" s="9"/>
      <c r="FC146" s="8"/>
      <c r="FD146" s="8"/>
      <c r="FE146" s="8"/>
      <c r="FF146" s="8"/>
      <c r="FG146" s="8"/>
      <c r="FH146" s="8"/>
      <c r="FI146" s="8"/>
      <c r="FJ146" s="8"/>
      <c r="FK146" s="8"/>
      <c r="FL146" s="8"/>
      <c r="FM146" s="8"/>
      <c r="FN146" s="8"/>
      <c r="FO146" s="8"/>
      <c r="FP146" s="8"/>
      <c r="FQ146" s="8"/>
      <c r="FR146" s="8"/>
      <c r="FS146" s="8"/>
      <c r="FT146" s="8"/>
      <c r="FU146" s="8"/>
      <c r="FV146" s="8"/>
      <c r="FW146" s="8"/>
      <c r="FX146" s="8"/>
      <c r="FY146" s="8"/>
      <c r="FZ146" s="8"/>
      <c r="GA146" s="8"/>
      <c r="GB146" s="8"/>
      <c r="GC146" s="8"/>
      <c r="GD146" s="9"/>
      <c r="GE146" s="8"/>
      <c r="GF146" s="8"/>
    </row>
    <row r="147" spans="1:188" s="2" customFormat="1" ht="17.100000000000001" customHeight="1">
      <c r="A147" s="13" t="s">
        <v>130</v>
      </c>
      <c r="B147" s="24">
        <v>1743.8</v>
      </c>
      <c r="C147" s="24">
        <v>1513.5</v>
      </c>
      <c r="D147" s="4">
        <f t="shared" si="59"/>
        <v>0.86793210230531026</v>
      </c>
      <c r="E147" s="10">
        <v>15</v>
      </c>
      <c r="F147" s="5">
        <v>1</v>
      </c>
      <c r="G147" s="5">
        <v>10</v>
      </c>
      <c r="H147" s="5"/>
      <c r="I147" s="5"/>
      <c r="J147" s="4">
        <f t="shared" si="71"/>
        <v>1.0138998682476943</v>
      </c>
      <c r="K147" s="5">
        <v>10</v>
      </c>
      <c r="L147" s="5"/>
      <c r="M147" s="5"/>
      <c r="N147" s="4">
        <f t="shared" si="72"/>
        <v>1.2848128342245988</v>
      </c>
      <c r="O147" s="73">
        <v>15</v>
      </c>
      <c r="P147" s="5"/>
      <c r="Q147" s="5"/>
      <c r="R147" s="4">
        <f t="shared" si="73"/>
        <v>1.2858823529411765</v>
      </c>
      <c r="S147" s="5">
        <v>15</v>
      </c>
      <c r="T147" s="31">
        <f t="shared" si="60"/>
        <v>1.1033601234545114</v>
      </c>
      <c r="U147" s="32">
        <v>1215</v>
      </c>
      <c r="V147" s="24">
        <f t="shared" si="61"/>
        <v>662.72727272727275</v>
      </c>
      <c r="W147" s="24">
        <f t="shared" si="62"/>
        <v>731.2</v>
      </c>
      <c r="X147" s="24">
        <f t="shared" si="63"/>
        <v>68.472727272727298</v>
      </c>
      <c r="Y147" s="24"/>
      <c r="Z147" s="24">
        <v>99.2</v>
      </c>
      <c r="AA147" s="24">
        <v>69.099999999999994</v>
      </c>
      <c r="AB147" s="24">
        <v>158.6</v>
      </c>
      <c r="AC147" s="24">
        <v>79.099999999999994</v>
      </c>
      <c r="AD147" s="24"/>
      <c r="AE147" s="24">
        <v>104.8</v>
      </c>
      <c r="AF147" s="24">
        <v>9.9</v>
      </c>
      <c r="AG147" s="24">
        <f t="shared" si="64"/>
        <v>210.5</v>
      </c>
      <c r="AH147" s="65"/>
      <c r="AI147" s="40"/>
      <c r="AJ147" s="40"/>
      <c r="AK147" s="65"/>
      <c r="AL147" s="65"/>
      <c r="AM147" s="24">
        <f t="shared" si="65"/>
        <v>210.5</v>
      </c>
      <c r="AN147" s="24"/>
      <c r="AO147" s="24">
        <f t="shared" si="66"/>
        <v>210.5</v>
      </c>
      <c r="AP147" s="24">
        <v>107.1</v>
      </c>
      <c r="AQ147" s="24">
        <f t="shared" si="67"/>
        <v>103.4</v>
      </c>
      <c r="AR147" s="81"/>
      <c r="AS147" s="38"/>
      <c r="AT147" s="1"/>
      <c r="AU147" s="1"/>
      <c r="AV147" s="1"/>
      <c r="AW147" s="1"/>
      <c r="AX147" s="1"/>
      <c r="AY147" s="1"/>
      <c r="AZ147" s="1"/>
      <c r="BA147" s="1"/>
      <c r="BB147" s="1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9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9"/>
      <c r="CY147" s="8"/>
      <c r="CZ147" s="8"/>
      <c r="DA147" s="8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9"/>
      <c r="EA147" s="8"/>
      <c r="EB147" s="8"/>
      <c r="EC147" s="8"/>
      <c r="ED147" s="8"/>
      <c r="EE147" s="8"/>
      <c r="EF147" s="8"/>
      <c r="EG147" s="8"/>
      <c r="EH147" s="8"/>
      <c r="EI147" s="8"/>
      <c r="EJ147" s="8"/>
      <c r="EK147" s="8"/>
      <c r="EL147" s="8"/>
      <c r="EM147" s="8"/>
      <c r="EN147" s="8"/>
      <c r="EO147" s="8"/>
      <c r="EP147" s="8"/>
      <c r="EQ147" s="8"/>
      <c r="ER147" s="8"/>
      <c r="ES147" s="8"/>
      <c r="ET147" s="8"/>
      <c r="EU147" s="8"/>
      <c r="EV147" s="8"/>
      <c r="EW147" s="8"/>
      <c r="EX147" s="8"/>
      <c r="EY147" s="8"/>
      <c r="EZ147" s="8"/>
      <c r="FA147" s="8"/>
      <c r="FB147" s="9"/>
      <c r="FC147" s="8"/>
      <c r="FD147" s="8"/>
      <c r="FE147" s="8"/>
      <c r="FF147" s="8"/>
      <c r="FG147" s="8"/>
      <c r="FH147" s="8"/>
      <c r="FI147" s="8"/>
      <c r="FJ147" s="8"/>
      <c r="FK147" s="8"/>
      <c r="FL147" s="8"/>
      <c r="FM147" s="8"/>
      <c r="FN147" s="8"/>
      <c r="FO147" s="8"/>
      <c r="FP147" s="8"/>
      <c r="FQ147" s="8"/>
      <c r="FR147" s="8"/>
      <c r="FS147" s="8"/>
      <c r="FT147" s="8"/>
      <c r="FU147" s="8"/>
      <c r="FV147" s="8"/>
      <c r="FW147" s="8"/>
      <c r="FX147" s="8"/>
      <c r="FY147" s="8"/>
      <c r="FZ147" s="8"/>
      <c r="GA147" s="8"/>
      <c r="GB147" s="8"/>
      <c r="GC147" s="8"/>
      <c r="GD147" s="9"/>
      <c r="GE147" s="8"/>
      <c r="GF147" s="8"/>
    </row>
    <row r="148" spans="1:188" s="2" customFormat="1" ht="17.100000000000001" customHeight="1">
      <c r="A148" s="13" t="s">
        <v>131</v>
      </c>
      <c r="B148" s="24">
        <v>1225.8</v>
      </c>
      <c r="C148" s="24">
        <v>1241.4000000000001</v>
      </c>
      <c r="D148" s="4">
        <f t="shared" si="59"/>
        <v>1.0127263827704358</v>
      </c>
      <c r="E148" s="10">
        <v>15</v>
      </c>
      <c r="F148" s="5">
        <v>1</v>
      </c>
      <c r="G148" s="5">
        <v>10</v>
      </c>
      <c r="H148" s="5"/>
      <c r="I148" s="5"/>
      <c r="J148" s="4">
        <f t="shared" si="71"/>
        <v>1.0138998682476943</v>
      </c>
      <c r="K148" s="5">
        <v>10</v>
      </c>
      <c r="L148" s="5"/>
      <c r="M148" s="5"/>
      <c r="N148" s="4">
        <f t="shared" si="72"/>
        <v>1.2848128342245988</v>
      </c>
      <c r="O148" s="73">
        <v>15</v>
      </c>
      <c r="P148" s="5"/>
      <c r="Q148" s="5"/>
      <c r="R148" s="4">
        <f t="shared" si="73"/>
        <v>1.2858823529411765</v>
      </c>
      <c r="S148" s="5">
        <v>15</v>
      </c>
      <c r="T148" s="31">
        <f t="shared" si="60"/>
        <v>1.1367741881772326</v>
      </c>
      <c r="U148" s="32">
        <v>544</v>
      </c>
      <c r="V148" s="24">
        <f t="shared" si="61"/>
        <v>296.72727272727275</v>
      </c>
      <c r="W148" s="24">
        <f t="shared" si="62"/>
        <v>337.3</v>
      </c>
      <c r="X148" s="24">
        <f t="shared" si="63"/>
        <v>40.572727272727263</v>
      </c>
      <c r="Y148" s="24"/>
      <c r="Z148" s="24">
        <v>37.799999999999997</v>
      </c>
      <c r="AA148" s="24">
        <v>52.5</v>
      </c>
      <c r="AB148" s="24">
        <v>57</v>
      </c>
      <c r="AC148" s="24">
        <v>46.6</v>
      </c>
      <c r="AD148" s="24"/>
      <c r="AE148" s="24">
        <v>44.8</v>
      </c>
      <c r="AF148" s="24"/>
      <c r="AG148" s="24">
        <f t="shared" si="64"/>
        <v>98.6</v>
      </c>
      <c r="AH148" s="65"/>
      <c r="AI148" s="40"/>
      <c r="AJ148" s="40"/>
      <c r="AK148" s="65"/>
      <c r="AL148" s="65"/>
      <c r="AM148" s="24">
        <f t="shared" si="65"/>
        <v>98.6</v>
      </c>
      <c r="AN148" s="24"/>
      <c r="AO148" s="24">
        <f t="shared" si="66"/>
        <v>98.6</v>
      </c>
      <c r="AP148" s="24">
        <v>60.8</v>
      </c>
      <c r="AQ148" s="24">
        <f t="shared" si="67"/>
        <v>37.799999999999997</v>
      </c>
      <c r="AR148" s="81"/>
      <c r="AS148" s="38"/>
      <c r="AT148" s="1"/>
      <c r="AU148" s="1"/>
      <c r="AV148" s="1"/>
      <c r="AW148" s="1"/>
      <c r="AX148" s="1"/>
      <c r="AY148" s="1"/>
      <c r="AZ148" s="1"/>
      <c r="BA148" s="1"/>
      <c r="BB148" s="1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9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9"/>
      <c r="CY148" s="8"/>
      <c r="CZ148" s="8"/>
      <c r="DA148" s="8"/>
      <c r="DB148" s="8"/>
      <c r="DC148" s="8"/>
      <c r="DD148" s="8"/>
      <c r="DE148" s="8"/>
      <c r="DF148" s="8"/>
      <c r="DG148" s="8"/>
      <c r="DH148" s="8"/>
      <c r="DI148" s="8"/>
      <c r="DJ148" s="8"/>
      <c r="DK148" s="8"/>
      <c r="DL148" s="8"/>
      <c r="DM148" s="8"/>
      <c r="DN148" s="8"/>
      <c r="DO148" s="8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9"/>
      <c r="EA148" s="8"/>
      <c r="EB148" s="8"/>
      <c r="EC148" s="8"/>
      <c r="ED148" s="8"/>
      <c r="EE148" s="8"/>
      <c r="EF148" s="8"/>
      <c r="EG148" s="8"/>
      <c r="EH148" s="8"/>
      <c r="EI148" s="8"/>
      <c r="EJ148" s="8"/>
      <c r="EK148" s="8"/>
      <c r="EL148" s="8"/>
      <c r="EM148" s="8"/>
      <c r="EN148" s="8"/>
      <c r="EO148" s="8"/>
      <c r="EP148" s="8"/>
      <c r="EQ148" s="8"/>
      <c r="ER148" s="8"/>
      <c r="ES148" s="8"/>
      <c r="ET148" s="8"/>
      <c r="EU148" s="8"/>
      <c r="EV148" s="8"/>
      <c r="EW148" s="8"/>
      <c r="EX148" s="8"/>
      <c r="EY148" s="8"/>
      <c r="EZ148" s="8"/>
      <c r="FA148" s="8"/>
      <c r="FB148" s="9"/>
      <c r="FC148" s="8"/>
      <c r="FD148" s="8"/>
      <c r="FE148" s="8"/>
      <c r="FF148" s="8"/>
      <c r="FG148" s="8"/>
      <c r="FH148" s="8"/>
      <c r="FI148" s="8"/>
      <c r="FJ148" s="8"/>
      <c r="FK148" s="8"/>
      <c r="FL148" s="8"/>
      <c r="FM148" s="8"/>
      <c r="FN148" s="8"/>
      <c r="FO148" s="8"/>
      <c r="FP148" s="8"/>
      <c r="FQ148" s="8"/>
      <c r="FR148" s="8"/>
      <c r="FS148" s="8"/>
      <c r="FT148" s="8"/>
      <c r="FU148" s="8"/>
      <c r="FV148" s="8"/>
      <c r="FW148" s="8"/>
      <c r="FX148" s="8"/>
      <c r="FY148" s="8"/>
      <c r="FZ148" s="8"/>
      <c r="GA148" s="8"/>
      <c r="GB148" s="8"/>
      <c r="GC148" s="8"/>
      <c r="GD148" s="9"/>
      <c r="GE148" s="8"/>
      <c r="GF148" s="8"/>
    </row>
    <row r="149" spans="1:188" s="2" customFormat="1" ht="17.100000000000001" customHeight="1">
      <c r="A149" s="17" t="s">
        <v>132</v>
      </c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77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24"/>
      <c r="AQ149" s="24"/>
      <c r="AR149" s="81"/>
      <c r="AS149" s="38"/>
      <c r="AT149" s="1"/>
      <c r="AU149" s="1"/>
      <c r="AV149" s="1"/>
      <c r="AW149" s="1"/>
      <c r="AX149" s="1"/>
      <c r="AY149" s="1"/>
      <c r="AZ149" s="1"/>
      <c r="BA149" s="1"/>
      <c r="BB149" s="1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9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9"/>
      <c r="CY149" s="8"/>
      <c r="CZ149" s="8"/>
      <c r="DA149" s="8"/>
      <c r="DB149" s="8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8"/>
      <c r="DN149" s="8"/>
      <c r="DO149" s="8"/>
      <c r="DP149" s="8"/>
      <c r="DQ149" s="8"/>
      <c r="DR149" s="8"/>
      <c r="DS149" s="8"/>
      <c r="DT149" s="8"/>
      <c r="DU149" s="8"/>
      <c r="DV149" s="8"/>
      <c r="DW149" s="8"/>
      <c r="DX149" s="8"/>
      <c r="DY149" s="8"/>
      <c r="DZ149" s="9"/>
      <c r="EA149" s="8"/>
      <c r="EB149" s="8"/>
      <c r="EC149" s="8"/>
      <c r="ED149" s="8"/>
      <c r="EE149" s="8"/>
      <c r="EF149" s="8"/>
      <c r="EG149" s="8"/>
      <c r="EH149" s="8"/>
      <c r="EI149" s="8"/>
      <c r="EJ149" s="8"/>
      <c r="EK149" s="8"/>
      <c r="EL149" s="8"/>
      <c r="EM149" s="8"/>
      <c r="EN149" s="8"/>
      <c r="EO149" s="8"/>
      <c r="EP149" s="8"/>
      <c r="EQ149" s="8"/>
      <c r="ER149" s="8"/>
      <c r="ES149" s="8"/>
      <c r="ET149" s="8"/>
      <c r="EU149" s="8"/>
      <c r="EV149" s="8"/>
      <c r="EW149" s="8"/>
      <c r="EX149" s="8"/>
      <c r="EY149" s="8"/>
      <c r="EZ149" s="8"/>
      <c r="FA149" s="8"/>
      <c r="FB149" s="9"/>
      <c r="FC149" s="8"/>
      <c r="FD149" s="8"/>
      <c r="FE149" s="8"/>
      <c r="FF149" s="8"/>
      <c r="FG149" s="8"/>
      <c r="FH149" s="8"/>
      <c r="FI149" s="8"/>
      <c r="FJ149" s="8"/>
      <c r="FK149" s="8"/>
      <c r="FL149" s="8"/>
      <c r="FM149" s="8"/>
      <c r="FN149" s="8"/>
      <c r="FO149" s="8"/>
      <c r="FP149" s="8"/>
      <c r="FQ149" s="8"/>
      <c r="FR149" s="8"/>
      <c r="FS149" s="8"/>
      <c r="FT149" s="8"/>
      <c r="FU149" s="8"/>
      <c r="FV149" s="8"/>
      <c r="FW149" s="8"/>
      <c r="FX149" s="8"/>
      <c r="FY149" s="8"/>
      <c r="FZ149" s="8"/>
      <c r="GA149" s="8"/>
      <c r="GB149" s="8"/>
      <c r="GC149" s="8"/>
      <c r="GD149" s="9"/>
      <c r="GE149" s="8"/>
      <c r="GF149" s="8"/>
    </row>
    <row r="150" spans="1:188" s="2" customFormat="1" ht="17.100000000000001" customHeight="1">
      <c r="A150" s="13" t="s">
        <v>133</v>
      </c>
      <c r="B150" s="24">
        <v>873.1</v>
      </c>
      <c r="C150" s="24">
        <v>568.4</v>
      </c>
      <c r="D150" s="4">
        <f t="shared" si="59"/>
        <v>0.65101362959569342</v>
      </c>
      <c r="E150" s="10">
        <v>15</v>
      </c>
      <c r="F150" s="5">
        <v>1</v>
      </c>
      <c r="G150" s="5">
        <v>10</v>
      </c>
      <c r="H150" s="5"/>
      <c r="I150" s="5"/>
      <c r="J150" s="4">
        <f>J$39</f>
        <v>0.88</v>
      </c>
      <c r="K150" s="5">
        <v>10</v>
      </c>
      <c r="L150" s="5"/>
      <c r="M150" s="5"/>
      <c r="N150" s="4">
        <f>N$39</f>
        <v>1.0748663101604279</v>
      </c>
      <c r="O150" s="73">
        <v>15</v>
      </c>
      <c r="P150" s="5"/>
      <c r="Q150" s="5"/>
      <c r="R150" s="4">
        <f>R$39</f>
        <v>1.0135135135135134</v>
      </c>
      <c r="S150" s="5">
        <v>15</v>
      </c>
      <c r="T150" s="31">
        <f t="shared" si="60"/>
        <v>0.92139848921606959</v>
      </c>
      <c r="U150" s="32">
        <v>1151</v>
      </c>
      <c r="V150" s="24">
        <f t="shared" si="61"/>
        <v>627.81818181818187</v>
      </c>
      <c r="W150" s="24">
        <f t="shared" si="62"/>
        <v>578.5</v>
      </c>
      <c r="X150" s="24">
        <f t="shared" si="63"/>
        <v>-49.31818181818187</v>
      </c>
      <c r="Y150" s="24"/>
      <c r="Z150" s="24">
        <v>72.5</v>
      </c>
      <c r="AA150" s="24">
        <v>123.5</v>
      </c>
      <c r="AB150" s="24">
        <v>141.6</v>
      </c>
      <c r="AC150" s="24">
        <v>44.6</v>
      </c>
      <c r="AD150" s="24"/>
      <c r="AE150" s="24">
        <v>100.1</v>
      </c>
      <c r="AF150" s="24"/>
      <c r="AG150" s="24">
        <f t="shared" si="64"/>
        <v>96.2</v>
      </c>
      <c r="AH150" s="40"/>
      <c r="AI150" s="40"/>
      <c r="AJ150" s="40"/>
      <c r="AK150" s="65"/>
      <c r="AL150" s="65"/>
      <c r="AM150" s="24">
        <f t="shared" si="65"/>
        <v>96.2</v>
      </c>
      <c r="AN150" s="24"/>
      <c r="AO150" s="24">
        <f t="shared" si="66"/>
        <v>96.2</v>
      </c>
      <c r="AP150" s="24">
        <v>30.1</v>
      </c>
      <c r="AQ150" s="24">
        <f t="shared" si="67"/>
        <v>66.099999999999994</v>
      </c>
      <c r="AR150" s="81"/>
      <c r="AS150" s="38"/>
      <c r="AT150" s="1"/>
      <c r="AU150" s="1"/>
      <c r="AV150" s="1"/>
      <c r="AW150" s="1"/>
      <c r="AX150" s="1"/>
      <c r="AY150" s="1"/>
      <c r="AZ150" s="1"/>
      <c r="BA150" s="1"/>
      <c r="BB150" s="1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9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9"/>
      <c r="CY150" s="8"/>
      <c r="CZ150" s="8"/>
      <c r="DA150" s="8"/>
      <c r="DB150" s="8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8"/>
      <c r="DN150" s="8"/>
      <c r="DO150" s="8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9"/>
      <c r="EA150" s="8"/>
      <c r="EB150" s="8"/>
      <c r="EC150" s="8"/>
      <c r="ED150" s="8"/>
      <c r="EE150" s="8"/>
      <c r="EF150" s="8"/>
      <c r="EG150" s="8"/>
      <c r="EH150" s="8"/>
      <c r="EI150" s="8"/>
      <c r="EJ150" s="8"/>
      <c r="EK150" s="8"/>
      <c r="EL150" s="8"/>
      <c r="EM150" s="8"/>
      <c r="EN150" s="8"/>
      <c r="EO150" s="8"/>
      <c r="EP150" s="8"/>
      <c r="EQ150" s="8"/>
      <c r="ER150" s="8"/>
      <c r="ES150" s="8"/>
      <c r="ET150" s="8"/>
      <c r="EU150" s="8"/>
      <c r="EV150" s="8"/>
      <c r="EW150" s="8"/>
      <c r="EX150" s="8"/>
      <c r="EY150" s="8"/>
      <c r="EZ150" s="8"/>
      <c r="FA150" s="8"/>
      <c r="FB150" s="9"/>
      <c r="FC150" s="8"/>
      <c r="FD150" s="8"/>
      <c r="FE150" s="8"/>
      <c r="FF150" s="8"/>
      <c r="FG150" s="8"/>
      <c r="FH150" s="8"/>
      <c r="FI150" s="8"/>
      <c r="FJ150" s="8"/>
      <c r="FK150" s="8"/>
      <c r="FL150" s="8"/>
      <c r="FM150" s="8"/>
      <c r="FN150" s="8"/>
      <c r="FO150" s="8"/>
      <c r="FP150" s="8"/>
      <c r="FQ150" s="8"/>
      <c r="FR150" s="8"/>
      <c r="FS150" s="8"/>
      <c r="FT150" s="8"/>
      <c r="FU150" s="8"/>
      <c r="FV150" s="8"/>
      <c r="FW150" s="8"/>
      <c r="FX150" s="8"/>
      <c r="FY150" s="8"/>
      <c r="FZ150" s="8"/>
      <c r="GA150" s="8"/>
      <c r="GB150" s="8"/>
      <c r="GC150" s="8"/>
      <c r="GD150" s="9"/>
      <c r="GE150" s="8"/>
      <c r="GF150" s="8"/>
    </row>
    <row r="151" spans="1:188" s="2" customFormat="1" ht="17.100000000000001" customHeight="1">
      <c r="A151" s="13" t="s">
        <v>134</v>
      </c>
      <c r="B151" s="24">
        <v>397.6</v>
      </c>
      <c r="C151" s="24">
        <v>791.4</v>
      </c>
      <c r="D151" s="4">
        <f t="shared" si="59"/>
        <v>1.2790442655935612</v>
      </c>
      <c r="E151" s="10">
        <v>15</v>
      </c>
      <c r="F151" s="5">
        <v>1</v>
      </c>
      <c r="G151" s="5">
        <v>10</v>
      </c>
      <c r="H151" s="5"/>
      <c r="I151" s="5"/>
      <c r="J151" s="4">
        <f t="shared" ref="J151:J155" si="74">J$39</f>
        <v>0.88</v>
      </c>
      <c r="K151" s="5">
        <v>10</v>
      </c>
      <c r="L151" s="5"/>
      <c r="M151" s="5"/>
      <c r="N151" s="4">
        <f t="shared" ref="N151:N155" si="75">N$39</f>
        <v>1.0748663101604279</v>
      </c>
      <c r="O151" s="73">
        <v>15</v>
      </c>
      <c r="P151" s="5"/>
      <c r="Q151" s="5"/>
      <c r="R151" s="4">
        <f t="shared" ref="R151:R155" si="76">R$39</f>
        <v>1.0135135135135134</v>
      </c>
      <c r="S151" s="5">
        <v>15</v>
      </c>
      <c r="T151" s="31">
        <f t="shared" si="60"/>
        <v>1.0663286359848083</v>
      </c>
      <c r="U151" s="32">
        <v>1491</v>
      </c>
      <c r="V151" s="24">
        <f t="shared" si="61"/>
        <v>813.27272727272725</v>
      </c>
      <c r="W151" s="24">
        <f t="shared" si="62"/>
        <v>867.2</v>
      </c>
      <c r="X151" s="24">
        <f t="shared" si="63"/>
        <v>53.927272727272793</v>
      </c>
      <c r="Y151" s="24"/>
      <c r="Z151" s="24">
        <v>159.9</v>
      </c>
      <c r="AA151" s="24">
        <v>159.9</v>
      </c>
      <c r="AB151" s="24">
        <v>117.6</v>
      </c>
      <c r="AC151" s="24">
        <v>152</v>
      </c>
      <c r="AD151" s="24"/>
      <c r="AE151" s="24">
        <v>159.9</v>
      </c>
      <c r="AF151" s="24"/>
      <c r="AG151" s="24">
        <f t="shared" si="64"/>
        <v>117.9</v>
      </c>
      <c r="AH151" s="65"/>
      <c r="AI151" s="40"/>
      <c r="AJ151" s="40"/>
      <c r="AK151" s="65"/>
      <c r="AL151" s="65"/>
      <c r="AM151" s="24">
        <f t="shared" si="65"/>
        <v>117.9</v>
      </c>
      <c r="AN151" s="24"/>
      <c r="AO151" s="24">
        <f t="shared" si="66"/>
        <v>117.9</v>
      </c>
      <c r="AP151" s="24">
        <v>133.30000000000001</v>
      </c>
      <c r="AQ151" s="24">
        <f t="shared" si="67"/>
        <v>-15.4</v>
      </c>
      <c r="AR151" s="81"/>
      <c r="AS151" s="38"/>
      <c r="AT151" s="1"/>
      <c r="AU151" s="1"/>
      <c r="AV151" s="1"/>
      <c r="AW151" s="1"/>
      <c r="AX151" s="1"/>
      <c r="AY151" s="1"/>
      <c r="AZ151" s="1"/>
      <c r="BA151" s="1"/>
      <c r="BB151" s="1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9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9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9"/>
      <c r="EA151" s="8"/>
      <c r="EB151" s="8"/>
      <c r="EC151" s="8"/>
      <c r="ED151" s="8"/>
      <c r="EE151" s="8"/>
      <c r="EF151" s="8"/>
      <c r="EG151" s="8"/>
      <c r="EH151" s="8"/>
      <c r="EI151" s="8"/>
      <c r="EJ151" s="8"/>
      <c r="EK151" s="8"/>
      <c r="EL151" s="8"/>
      <c r="EM151" s="8"/>
      <c r="EN151" s="8"/>
      <c r="EO151" s="8"/>
      <c r="EP151" s="8"/>
      <c r="EQ151" s="8"/>
      <c r="ER151" s="8"/>
      <c r="ES151" s="8"/>
      <c r="ET151" s="8"/>
      <c r="EU151" s="8"/>
      <c r="EV151" s="8"/>
      <c r="EW151" s="8"/>
      <c r="EX151" s="8"/>
      <c r="EY151" s="8"/>
      <c r="EZ151" s="8"/>
      <c r="FA151" s="8"/>
      <c r="FB151" s="9"/>
      <c r="FC151" s="8"/>
      <c r="FD151" s="8"/>
      <c r="FE151" s="8"/>
      <c r="FF151" s="8"/>
      <c r="FG151" s="8"/>
      <c r="FH151" s="8"/>
      <c r="FI151" s="8"/>
      <c r="FJ151" s="8"/>
      <c r="FK151" s="8"/>
      <c r="FL151" s="8"/>
      <c r="FM151" s="8"/>
      <c r="FN151" s="8"/>
      <c r="FO151" s="8"/>
      <c r="FP151" s="8"/>
      <c r="FQ151" s="8"/>
      <c r="FR151" s="8"/>
      <c r="FS151" s="8"/>
      <c r="FT151" s="8"/>
      <c r="FU151" s="8"/>
      <c r="FV151" s="8"/>
      <c r="FW151" s="8"/>
      <c r="FX151" s="8"/>
      <c r="FY151" s="8"/>
      <c r="FZ151" s="8"/>
      <c r="GA151" s="8"/>
      <c r="GB151" s="8"/>
      <c r="GC151" s="8"/>
      <c r="GD151" s="9"/>
      <c r="GE151" s="8"/>
      <c r="GF151" s="8"/>
    </row>
    <row r="152" spans="1:188" s="2" customFormat="1" ht="17.100000000000001" customHeight="1">
      <c r="A152" s="13" t="s">
        <v>135</v>
      </c>
      <c r="B152" s="24">
        <v>851.8</v>
      </c>
      <c r="C152" s="24">
        <v>517.6</v>
      </c>
      <c r="D152" s="4">
        <f t="shared" si="59"/>
        <v>0.60765437896219776</v>
      </c>
      <c r="E152" s="10">
        <v>15</v>
      </c>
      <c r="F152" s="5">
        <v>1</v>
      </c>
      <c r="G152" s="5">
        <v>10</v>
      </c>
      <c r="H152" s="5"/>
      <c r="I152" s="5"/>
      <c r="J152" s="4">
        <f t="shared" si="74"/>
        <v>0.88</v>
      </c>
      <c r="K152" s="5">
        <v>10</v>
      </c>
      <c r="L152" s="5"/>
      <c r="M152" s="5"/>
      <c r="N152" s="4">
        <f t="shared" si="75"/>
        <v>1.0748663101604279</v>
      </c>
      <c r="O152" s="73">
        <v>15</v>
      </c>
      <c r="P152" s="5"/>
      <c r="Q152" s="5"/>
      <c r="R152" s="4">
        <f t="shared" si="76"/>
        <v>1.0135135135135134</v>
      </c>
      <c r="S152" s="5">
        <v>15</v>
      </c>
      <c r="T152" s="31">
        <f t="shared" si="60"/>
        <v>0.91139250830064744</v>
      </c>
      <c r="U152" s="32">
        <v>2214</v>
      </c>
      <c r="V152" s="24">
        <f t="shared" si="61"/>
        <v>1207.6363636363637</v>
      </c>
      <c r="W152" s="24">
        <f t="shared" si="62"/>
        <v>1100.5999999999999</v>
      </c>
      <c r="X152" s="24">
        <f t="shared" si="63"/>
        <v>-107.03636363636383</v>
      </c>
      <c r="Y152" s="24"/>
      <c r="Z152" s="24">
        <v>93.4</v>
      </c>
      <c r="AA152" s="24">
        <v>236.7</v>
      </c>
      <c r="AB152" s="24">
        <v>235.5</v>
      </c>
      <c r="AC152" s="24">
        <v>211.6</v>
      </c>
      <c r="AD152" s="24"/>
      <c r="AE152" s="24">
        <v>115.1</v>
      </c>
      <c r="AF152" s="24"/>
      <c r="AG152" s="24">
        <f t="shared" si="64"/>
        <v>208.3</v>
      </c>
      <c r="AH152" s="65"/>
      <c r="AI152" s="40"/>
      <c r="AJ152" s="40"/>
      <c r="AK152" s="65"/>
      <c r="AL152" s="65"/>
      <c r="AM152" s="24">
        <f t="shared" si="65"/>
        <v>208.3</v>
      </c>
      <c r="AN152" s="24"/>
      <c r="AO152" s="24">
        <f t="shared" si="66"/>
        <v>208.3</v>
      </c>
      <c r="AP152" s="24">
        <v>70.900000000000006</v>
      </c>
      <c r="AQ152" s="24">
        <f t="shared" si="67"/>
        <v>137.4</v>
      </c>
      <c r="AR152" s="81"/>
      <c r="AS152" s="38"/>
      <c r="AT152" s="1"/>
      <c r="AU152" s="1"/>
      <c r="AV152" s="1"/>
      <c r="AW152" s="1"/>
      <c r="AX152" s="1"/>
      <c r="AY152" s="1"/>
      <c r="AZ152" s="1"/>
      <c r="BA152" s="1"/>
      <c r="BB152" s="1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9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9"/>
      <c r="CY152" s="8"/>
      <c r="CZ152" s="8"/>
      <c r="DA152" s="8"/>
      <c r="DB152" s="8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9"/>
      <c r="EA152" s="8"/>
      <c r="EB152" s="8"/>
      <c r="EC152" s="8"/>
      <c r="ED152" s="8"/>
      <c r="EE152" s="8"/>
      <c r="EF152" s="8"/>
      <c r="EG152" s="8"/>
      <c r="EH152" s="8"/>
      <c r="EI152" s="8"/>
      <c r="EJ152" s="8"/>
      <c r="EK152" s="8"/>
      <c r="EL152" s="8"/>
      <c r="EM152" s="8"/>
      <c r="EN152" s="8"/>
      <c r="EO152" s="8"/>
      <c r="EP152" s="8"/>
      <c r="EQ152" s="8"/>
      <c r="ER152" s="8"/>
      <c r="ES152" s="8"/>
      <c r="ET152" s="8"/>
      <c r="EU152" s="8"/>
      <c r="EV152" s="8"/>
      <c r="EW152" s="8"/>
      <c r="EX152" s="8"/>
      <c r="EY152" s="8"/>
      <c r="EZ152" s="8"/>
      <c r="FA152" s="8"/>
      <c r="FB152" s="9"/>
      <c r="FC152" s="8"/>
      <c r="FD152" s="8"/>
      <c r="FE152" s="8"/>
      <c r="FF152" s="8"/>
      <c r="FG152" s="8"/>
      <c r="FH152" s="8"/>
      <c r="FI152" s="8"/>
      <c r="FJ152" s="8"/>
      <c r="FK152" s="8"/>
      <c r="FL152" s="8"/>
      <c r="FM152" s="8"/>
      <c r="FN152" s="8"/>
      <c r="FO152" s="8"/>
      <c r="FP152" s="8"/>
      <c r="FQ152" s="8"/>
      <c r="FR152" s="8"/>
      <c r="FS152" s="8"/>
      <c r="FT152" s="8"/>
      <c r="FU152" s="8"/>
      <c r="FV152" s="8"/>
      <c r="FW152" s="8"/>
      <c r="FX152" s="8"/>
      <c r="FY152" s="8"/>
      <c r="FZ152" s="8"/>
      <c r="GA152" s="8"/>
      <c r="GB152" s="8"/>
      <c r="GC152" s="8"/>
      <c r="GD152" s="9"/>
      <c r="GE152" s="8"/>
      <c r="GF152" s="8"/>
    </row>
    <row r="153" spans="1:188" s="2" customFormat="1" ht="17.100000000000001" customHeight="1">
      <c r="A153" s="13" t="s">
        <v>136</v>
      </c>
      <c r="B153" s="24">
        <v>4191.3</v>
      </c>
      <c r="C153" s="24">
        <v>3966.2</v>
      </c>
      <c r="D153" s="4">
        <f t="shared" si="59"/>
        <v>0.94629351275260654</v>
      </c>
      <c r="E153" s="10">
        <v>15</v>
      </c>
      <c r="F153" s="5">
        <v>1</v>
      </c>
      <c r="G153" s="5">
        <v>10</v>
      </c>
      <c r="H153" s="5"/>
      <c r="I153" s="5"/>
      <c r="J153" s="4">
        <f t="shared" si="74"/>
        <v>0.88</v>
      </c>
      <c r="K153" s="5">
        <v>10</v>
      </c>
      <c r="L153" s="5"/>
      <c r="M153" s="5"/>
      <c r="N153" s="4">
        <f t="shared" si="75"/>
        <v>1.0748663101604279</v>
      </c>
      <c r="O153" s="73">
        <v>15</v>
      </c>
      <c r="P153" s="5"/>
      <c r="Q153" s="5"/>
      <c r="R153" s="4">
        <f t="shared" si="76"/>
        <v>1.0135135135135134</v>
      </c>
      <c r="S153" s="5">
        <v>15</v>
      </c>
      <c r="T153" s="31">
        <f t="shared" si="60"/>
        <v>0.98954000071381865</v>
      </c>
      <c r="U153" s="32">
        <v>1779</v>
      </c>
      <c r="V153" s="24">
        <f t="shared" si="61"/>
        <v>970.36363636363626</v>
      </c>
      <c r="W153" s="24">
        <f t="shared" si="62"/>
        <v>960.2</v>
      </c>
      <c r="X153" s="24">
        <f t="shared" si="63"/>
        <v>-10.163636363636215</v>
      </c>
      <c r="Y153" s="24"/>
      <c r="Z153" s="24">
        <v>112</v>
      </c>
      <c r="AA153" s="24">
        <v>182.2</v>
      </c>
      <c r="AB153" s="24">
        <v>169.4</v>
      </c>
      <c r="AC153" s="24">
        <v>162.9</v>
      </c>
      <c r="AD153" s="24"/>
      <c r="AE153" s="24">
        <v>134</v>
      </c>
      <c r="AF153" s="24">
        <v>11.3</v>
      </c>
      <c r="AG153" s="24">
        <f t="shared" si="64"/>
        <v>188.4</v>
      </c>
      <c r="AH153" s="65"/>
      <c r="AI153" s="40"/>
      <c r="AJ153" s="40"/>
      <c r="AK153" s="65"/>
      <c r="AL153" s="65"/>
      <c r="AM153" s="24">
        <f t="shared" si="65"/>
        <v>188.4</v>
      </c>
      <c r="AN153" s="24"/>
      <c r="AO153" s="24">
        <f t="shared" si="66"/>
        <v>188.4</v>
      </c>
      <c r="AP153" s="24">
        <v>143</v>
      </c>
      <c r="AQ153" s="24">
        <f t="shared" si="67"/>
        <v>45.4</v>
      </c>
      <c r="AR153" s="81"/>
      <c r="AS153" s="38"/>
      <c r="AT153" s="1"/>
      <c r="AU153" s="1"/>
      <c r="AV153" s="1"/>
      <c r="AW153" s="1"/>
      <c r="AX153" s="1"/>
      <c r="AY153" s="1"/>
      <c r="AZ153" s="1"/>
      <c r="BA153" s="1"/>
      <c r="BB153" s="1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9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9"/>
      <c r="CY153" s="8"/>
      <c r="CZ153" s="8"/>
      <c r="DA153" s="8"/>
      <c r="DB153" s="8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9"/>
      <c r="EA153" s="8"/>
      <c r="EB153" s="8"/>
      <c r="EC153" s="8"/>
      <c r="ED153" s="8"/>
      <c r="EE153" s="8"/>
      <c r="EF153" s="8"/>
      <c r="EG153" s="8"/>
      <c r="EH153" s="8"/>
      <c r="EI153" s="8"/>
      <c r="EJ153" s="8"/>
      <c r="EK153" s="8"/>
      <c r="EL153" s="8"/>
      <c r="EM153" s="8"/>
      <c r="EN153" s="8"/>
      <c r="EO153" s="8"/>
      <c r="EP153" s="8"/>
      <c r="EQ153" s="8"/>
      <c r="ER153" s="8"/>
      <c r="ES153" s="8"/>
      <c r="ET153" s="8"/>
      <c r="EU153" s="8"/>
      <c r="EV153" s="8"/>
      <c r="EW153" s="8"/>
      <c r="EX153" s="8"/>
      <c r="EY153" s="8"/>
      <c r="EZ153" s="8"/>
      <c r="FA153" s="8"/>
      <c r="FB153" s="9"/>
      <c r="FC153" s="8"/>
      <c r="FD153" s="8"/>
      <c r="FE153" s="8"/>
      <c r="FF153" s="8"/>
      <c r="FG153" s="8"/>
      <c r="FH153" s="8"/>
      <c r="FI153" s="8"/>
      <c r="FJ153" s="8"/>
      <c r="FK153" s="8"/>
      <c r="FL153" s="8"/>
      <c r="FM153" s="8"/>
      <c r="FN153" s="8"/>
      <c r="FO153" s="8"/>
      <c r="FP153" s="8"/>
      <c r="FQ153" s="8"/>
      <c r="FR153" s="8"/>
      <c r="FS153" s="8"/>
      <c r="FT153" s="8"/>
      <c r="FU153" s="8"/>
      <c r="FV153" s="8"/>
      <c r="FW153" s="8"/>
      <c r="FX153" s="8"/>
      <c r="FY153" s="8"/>
      <c r="FZ153" s="8"/>
      <c r="GA153" s="8"/>
      <c r="GB153" s="8"/>
      <c r="GC153" s="8"/>
      <c r="GD153" s="9"/>
      <c r="GE153" s="8"/>
      <c r="GF153" s="8"/>
    </row>
    <row r="154" spans="1:188" s="2" customFormat="1" ht="17.100000000000001" customHeight="1">
      <c r="A154" s="13" t="s">
        <v>137</v>
      </c>
      <c r="B154" s="24">
        <v>2475.8000000000002</v>
      </c>
      <c r="C154" s="24">
        <v>2410.4</v>
      </c>
      <c r="D154" s="4">
        <f t="shared" si="59"/>
        <v>0.97358429598513607</v>
      </c>
      <c r="E154" s="10">
        <v>15</v>
      </c>
      <c r="F154" s="5">
        <v>1</v>
      </c>
      <c r="G154" s="5">
        <v>10</v>
      </c>
      <c r="H154" s="5"/>
      <c r="I154" s="5"/>
      <c r="J154" s="4">
        <f t="shared" si="74"/>
        <v>0.88</v>
      </c>
      <c r="K154" s="5">
        <v>10</v>
      </c>
      <c r="L154" s="5"/>
      <c r="M154" s="5"/>
      <c r="N154" s="4">
        <f t="shared" si="75"/>
        <v>1.0748663101604279</v>
      </c>
      <c r="O154" s="73">
        <v>15</v>
      </c>
      <c r="P154" s="5"/>
      <c r="Q154" s="5"/>
      <c r="R154" s="4">
        <f t="shared" si="76"/>
        <v>1.0135135135135134</v>
      </c>
      <c r="S154" s="5">
        <v>15</v>
      </c>
      <c r="T154" s="31">
        <f t="shared" si="60"/>
        <v>0.99583787376747945</v>
      </c>
      <c r="U154" s="32">
        <v>172</v>
      </c>
      <c r="V154" s="24">
        <f t="shared" si="61"/>
        <v>93.818181818181813</v>
      </c>
      <c r="W154" s="24">
        <f t="shared" si="62"/>
        <v>93.4</v>
      </c>
      <c r="X154" s="24">
        <f t="shared" si="63"/>
        <v>-0.41818181818180733</v>
      </c>
      <c r="Y154" s="24"/>
      <c r="Z154" s="24">
        <v>10.199999999999999</v>
      </c>
      <c r="AA154" s="24">
        <v>16.7</v>
      </c>
      <c r="AB154" s="24">
        <v>15.3</v>
      </c>
      <c r="AC154" s="24">
        <v>20.399999999999999</v>
      </c>
      <c r="AD154" s="24"/>
      <c r="AE154" s="24">
        <v>13.7</v>
      </c>
      <c r="AF154" s="24"/>
      <c r="AG154" s="24">
        <f t="shared" si="64"/>
        <v>17.100000000000001</v>
      </c>
      <c r="AH154" s="40"/>
      <c r="AI154" s="40"/>
      <c r="AJ154" s="40"/>
      <c r="AK154" s="65"/>
      <c r="AL154" s="65"/>
      <c r="AM154" s="24">
        <f t="shared" si="65"/>
        <v>17.100000000000001</v>
      </c>
      <c r="AN154" s="24"/>
      <c r="AO154" s="24">
        <f t="shared" si="66"/>
        <v>17.100000000000001</v>
      </c>
      <c r="AP154" s="24">
        <v>13.2</v>
      </c>
      <c r="AQ154" s="24">
        <f t="shared" si="67"/>
        <v>3.9</v>
      </c>
      <c r="AR154" s="81"/>
      <c r="AS154" s="38"/>
      <c r="AT154" s="1"/>
      <c r="AU154" s="1"/>
      <c r="AV154" s="1"/>
      <c r="AW154" s="1"/>
      <c r="AX154" s="1"/>
      <c r="AY154" s="1"/>
      <c r="AZ154" s="1"/>
      <c r="BA154" s="1"/>
      <c r="BB154" s="1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9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9"/>
      <c r="CY154" s="8"/>
      <c r="CZ154" s="8"/>
      <c r="DA154" s="8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9"/>
      <c r="EA154" s="8"/>
      <c r="EB154" s="8"/>
      <c r="EC154" s="8"/>
      <c r="ED154" s="8"/>
      <c r="EE154" s="8"/>
      <c r="EF154" s="8"/>
      <c r="EG154" s="8"/>
      <c r="EH154" s="8"/>
      <c r="EI154" s="8"/>
      <c r="EJ154" s="8"/>
      <c r="EK154" s="8"/>
      <c r="EL154" s="8"/>
      <c r="EM154" s="8"/>
      <c r="EN154" s="8"/>
      <c r="EO154" s="8"/>
      <c r="EP154" s="8"/>
      <c r="EQ154" s="8"/>
      <c r="ER154" s="8"/>
      <c r="ES154" s="8"/>
      <c r="ET154" s="8"/>
      <c r="EU154" s="8"/>
      <c r="EV154" s="8"/>
      <c r="EW154" s="8"/>
      <c r="EX154" s="8"/>
      <c r="EY154" s="8"/>
      <c r="EZ154" s="8"/>
      <c r="FA154" s="8"/>
      <c r="FB154" s="9"/>
      <c r="FC154" s="8"/>
      <c r="FD154" s="8"/>
      <c r="FE154" s="8"/>
      <c r="FF154" s="8"/>
      <c r="FG154" s="8"/>
      <c r="FH154" s="8"/>
      <c r="FI154" s="8"/>
      <c r="FJ154" s="8"/>
      <c r="FK154" s="8"/>
      <c r="FL154" s="8"/>
      <c r="FM154" s="8"/>
      <c r="FN154" s="8"/>
      <c r="FO154" s="8"/>
      <c r="FP154" s="8"/>
      <c r="FQ154" s="8"/>
      <c r="FR154" s="8"/>
      <c r="FS154" s="8"/>
      <c r="FT154" s="8"/>
      <c r="FU154" s="8"/>
      <c r="FV154" s="8"/>
      <c r="FW154" s="8"/>
      <c r="FX154" s="8"/>
      <c r="FY154" s="8"/>
      <c r="FZ154" s="8"/>
      <c r="GA154" s="8"/>
      <c r="GB154" s="8"/>
      <c r="GC154" s="8"/>
      <c r="GD154" s="9"/>
      <c r="GE154" s="8"/>
      <c r="GF154" s="8"/>
    </row>
    <row r="155" spans="1:188" s="2" customFormat="1" ht="17.100000000000001" customHeight="1">
      <c r="A155" s="13" t="s">
        <v>138</v>
      </c>
      <c r="B155" s="24">
        <v>236</v>
      </c>
      <c r="C155" s="24">
        <v>581.29999999999995</v>
      </c>
      <c r="D155" s="4">
        <f t="shared" si="59"/>
        <v>1.3</v>
      </c>
      <c r="E155" s="10">
        <v>15</v>
      </c>
      <c r="F155" s="5">
        <v>1</v>
      </c>
      <c r="G155" s="5">
        <v>10</v>
      </c>
      <c r="H155" s="5"/>
      <c r="I155" s="5"/>
      <c r="J155" s="4">
        <f t="shared" si="74"/>
        <v>0.88</v>
      </c>
      <c r="K155" s="5">
        <v>10</v>
      </c>
      <c r="L155" s="5"/>
      <c r="M155" s="5"/>
      <c r="N155" s="4">
        <f t="shared" si="75"/>
        <v>1.0748663101604279</v>
      </c>
      <c r="O155" s="73">
        <v>15</v>
      </c>
      <c r="P155" s="5"/>
      <c r="Q155" s="5"/>
      <c r="R155" s="4">
        <f t="shared" si="76"/>
        <v>1.0135135135135134</v>
      </c>
      <c r="S155" s="5">
        <v>15</v>
      </c>
      <c r="T155" s="31">
        <f t="shared" si="60"/>
        <v>1.0711645746939864</v>
      </c>
      <c r="U155" s="32">
        <v>1501</v>
      </c>
      <c r="V155" s="24">
        <f t="shared" si="61"/>
        <v>818.72727272727275</v>
      </c>
      <c r="W155" s="24">
        <f t="shared" si="62"/>
        <v>877</v>
      </c>
      <c r="X155" s="24">
        <f t="shared" si="63"/>
        <v>58.272727272727252</v>
      </c>
      <c r="Y155" s="24"/>
      <c r="Z155" s="24">
        <v>154.19999999999999</v>
      </c>
      <c r="AA155" s="24">
        <v>161</v>
      </c>
      <c r="AB155" s="24">
        <v>125.1</v>
      </c>
      <c r="AC155" s="24">
        <v>160.5</v>
      </c>
      <c r="AD155" s="24"/>
      <c r="AE155" s="24">
        <v>153.30000000000001</v>
      </c>
      <c r="AF155" s="24"/>
      <c r="AG155" s="24">
        <f t="shared" si="64"/>
        <v>122.9</v>
      </c>
      <c r="AH155" s="65"/>
      <c r="AI155" s="40"/>
      <c r="AJ155" s="40"/>
      <c r="AK155" s="65"/>
      <c r="AL155" s="65"/>
      <c r="AM155" s="24">
        <f t="shared" si="65"/>
        <v>122.9</v>
      </c>
      <c r="AN155" s="24"/>
      <c r="AO155" s="24">
        <f t="shared" si="66"/>
        <v>122.9</v>
      </c>
      <c r="AP155" s="24">
        <v>141.80000000000001</v>
      </c>
      <c r="AQ155" s="24">
        <f t="shared" si="67"/>
        <v>-18.899999999999999</v>
      </c>
      <c r="AR155" s="81"/>
      <c r="AS155" s="38"/>
      <c r="AT155" s="1"/>
      <c r="AU155" s="1"/>
      <c r="AV155" s="1"/>
      <c r="AW155" s="1"/>
      <c r="AX155" s="1"/>
      <c r="AY155" s="1"/>
      <c r="AZ155" s="1"/>
      <c r="BA155" s="1"/>
      <c r="BB155" s="1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9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9"/>
      <c r="CY155" s="8"/>
      <c r="CZ155" s="8"/>
      <c r="DA155" s="8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9"/>
      <c r="EA155" s="8"/>
      <c r="EB155" s="8"/>
      <c r="EC155" s="8"/>
      <c r="ED155" s="8"/>
      <c r="EE155" s="8"/>
      <c r="EF155" s="8"/>
      <c r="EG155" s="8"/>
      <c r="EH155" s="8"/>
      <c r="EI155" s="8"/>
      <c r="EJ155" s="8"/>
      <c r="EK155" s="8"/>
      <c r="EL155" s="8"/>
      <c r="EM155" s="8"/>
      <c r="EN155" s="8"/>
      <c r="EO155" s="8"/>
      <c r="EP155" s="8"/>
      <c r="EQ155" s="8"/>
      <c r="ER155" s="8"/>
      <c r="ES155" s="8"/>
      <c r="ET155" s="8"/>
      <c r="EU155" s="8"/>
      <c r="EV155" s="8"/>
      <c r="EW155" s="8"/>
      <c r="EX155" s="8"/>
      <c r="EY155" s="8"/>
      <c r="EZ155" s="8"/>
      <c r="FA155" s="8"/>
      <c r="FB155" s="9"/>
      <c r="FC155" s="8"/>
      <c r="FD155" s="8"/>
      <c r="FE155" s="8"/>
      <c r="FF155" s="8"/>
      <c r="FG155" s="8"/>
      <c r="FH155" s="8"/>
      <c r="FI155" s="8"/>
      <c r="FJ155" s="8"/>
      <c r="FK155" s="8"/>
      <c r="FL155" s="8"/>
      <c r="FM155" s="8"/>
      <c r="FN155" s="8"/>
      <c r="FO155" s="8"/>
      <c r="FP155" s="8"/>
      <c r="FQ155" s="8"/>
      <c r="FR155" s="8"/>
      <c r="FS155" s="8"/>
      <c r="FT155" s="8"/>
      <c r="FU155" s="8"/>
      <c r="FV155" s="8"/>
      <c r="FW155" s="8"/>
      <c r="FX155" s="8"/>
      <c r="FY155" s="8"/>
      <c r="FZ155" s="8"/>
      <c r="GA155" s="8"/>
      <c r="GB155" s="8"/>
      <c r="GC155" s="8"/>
      <c r="GD155" s="9"/>
      <c r="GE155" s="8"/>
      <c r="GF155" s="8"/>
    </row>
    <row r="156" spans="1:188" s="2" customFormat="1" ht="17.100000000000001" customHeight="1">
      <c r="A156" s="17" t="s">
        <v>139</v>
      </c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77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24"/>
      <c r="AQ156" s="24"/>
      <c r="AR156" s="81"/>
      <c r="AS156" s="38"/>
      <c r="AT156" s="1"/>
      <c r="AU156" s="1"/>
      <c r="AV156" s="1"/>
      <c r="AW156" s="1"/>
      <c r="AX156" s="1"/>
      <c r="AY156" s="1"/>
      <c r="AZ156" s="1"/>
      <c r="BA156" s="1"/>
      <c r="BB156" s="1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9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9"/>
      <c r="CY156" s="8"/>
      <c r="CZ156" s="8"/>
      <c r="DA156" s="8"/>
      <c r="DB156" s="8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9"/>
      <c r="EA156" s="8"/>
      <c r="EB156" s="8"/>
      <c r="EC156" s="8"/>
      <c r="ED156" s="8"/>
      <c r="EE156" s="8"/>
      <c r="EF156" s="8"/>
      <c r="EG156" s="8"/>
      <c r="EH156" s="8"/>
      <c r="EI156" s="8"/>
      <c r="EJ156" s="8"/>
      <c r="EK156" s="8"/>
      <c r="EL156" s="8"/>
      <c r="EM156" s="8"/>
      <c r="EN156" s="8"/>
      <c r="EO156" s="8"/>
      <c r="EP156" s="8"/>
      <c r="EQ156" s="8"/>
      <c r="ER156" s="8"/>
      <c r="ES156" s="8"/>
      <c r="ET156" s="8"/>
      <c r="EU156" s="8"/>
      <c r="EV156" s="8"/>
      <c r="EW156" s="8"/>
      <c r="EX156" s="8"/>
      <c r="EY156" s="8"/>
      <c r="EZ156" s="8"/>
      <c r="FA156" s="8"/>
      <c r="FB156" s="9"/>
      <c r="FC156" s="8"/>
      <c r="FD156" s="8"/>
      <c r="FE156" s="8"/>
      <c r="FF156" s="8"/>
      <c r="FG156" s="8"/>
      <c r="FH156" s="8"/>
      <c r="FI156" s="8"/>
      <c r="FJ156" s="8"/>
      <c r="FK156" s="8"/>
      <c r="FL156" s="8"/>
      <c r="FM156" s="8"/>
      <c r="FN156" s="8"/>
      <c r="FO156" s="8"/>
      <c r="FP156" s="8"/>
      <c r="FQ156" s="8"/>
      <c r="FR156" s="8"/>
      <c r="FS156" s="8"/>
      <c r="FT156" s="8"/>
      <c r="FU156" s="8"/>
      <c r="FV156" s="8"/>
      <c r="FW156" s="8"/>
      <c r="FX156" s="8"/>
      <c r="FY156" s="8"/>
      <c r="FZ156" s="8"/>
      <c r="GA156" s="8"/>
      <c r="GB156" s="8"/>
      <c r="GC156" s="8"/>
      <c r="GD156" s="9"/>
      <c r="GE156" s="8"/>
      <c r="GF156" s="8"/>
    </row>
    <row r="157" spans="1:188" s="2" customFormat="1" ht="17.100000000000001" customHeight="1">
      <c r="A157" s="13" t="s">
        <v>140</v>
      </c>
      <c r="B157" s="24">
        <v>856</v>
      </c>
      <c r="C157" s="24">
        <v>843.4</v>
      </c>
      <c r="D157" s="4">
        <f t="shared" si="59"/>
        <v>0.98528037383177569</v>
      </c>
      <c r="E157" s="10">
        <v>15</v>
      </c>
      <c r="F157" s="5">
        <v>1</v>
      </c>
      <c r="G157" s="5">
        <v>10</v>
      </c>
      <c r="H157" s="5"/>
      <c r="I157" s="5"/>
      <c r="J157" s="4">
        <f>J$40</f>
        <v>1.0655268022181146</v>
      </c>
      <c r="K157" s="5">
        <v>10</v>
      </c>
      <c r="L157" s="5"/>
      <c r="M157" s="5"/>
      <c r="N157" s="4">
        <f>N$40</f>
        <v>1.2043134087237479</v>
      </c>
      <c r="O157" s="73">
        <v>15</v>
      </c>
      <c r="P157" s="5"/>
      <c r="Q157" s="5"/>
      <c r="R157" s="4">
        <f>R$40</f>
        <v>0.92307692307692302</v>
      </c>
      <c r="S157" s="5">
        <v>15</v>
      </c>
      <c r="T157" s="31">
        <f t="shared" si="60"/>
        <v>1.0360819785641204</v>
      </c>
      <c r="U157" s="32">
        <v>2067</v>
      </c>
      <c r="V157" s="24">
        <f t="shared" si="61"/>
        <v>1127.4545454545455</v>
      </c>
      <c r="W157" s="24">
        <f t="shared" si="62"/>
        <v>1168.0999999999999</v>
      </c>
      <c r="X157" s="24">
        <f t="shared" si="63"/>
        <v>40.645454545454413</v>
      </c>
      <c r="Y157" s="24"/>
      <c r="Z157" s="24">
        <v>206.1</v>
      </c>
      <c r="AA157" s="24">
        <v>164.1</v>
      </c>
      <c r="AB157" s="24">
        <v>174.5</v>
      </c>
      <c r="AC157" s="24">
        <v>176.8</v>
      </c>
      <c r="AD157" s="24"/>
      <c r="AE157" s="24">
        <v>212.8</v>
      </c>
      <c r="AF157" s="24"/>
      <c r="AG157" s="24">
        <f t="shared" si="64"/>
        <v>233.8</v>
      </c>
      <c r="AH157" s="65"/>
      <c r="AI157" s="40"/>
      <c r="AJ157" s="40"/>
      <c r="AK157" s="65"/>
      <c r="AL157" s="65"/>
      <c r="AM157" s="24">
        <f t="shared" si="65"/>
        <v>233.8</v>
      </c>
      <c r="AN157" s="24"/>
      <c r="AO157" s="24">
        <f t="shared" si="66"/>
        <v>233.8</v>
      </c>
      <c r="AP157" s="24">
        <v>207.2</v>
      </c>
      <c r="AQ157" s="24">
        <f t="shared" si="67"/>
        <v>26.6</v>
      </c>
      <c r="AR157" s="81"/>
      <c r="AS157" s="38"/>
      <c r="AT157" s="1"/>
      <c r="AU157" s="1"/>
      <c r="AV157" s="1"/>
      <c r="AW157" s="1"/>
      <c r="AX157" s="1"/>
      <c r="AY157" s="1"/>
      <c r="AZ157" s="1"/>
      <c r="BA157" s="1"/>
      <c r="BB157" s="1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9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9"/>
      <c r="CY157" s="8"/>
      <c r="CZ157" s="8"/>
      <c r="DA157" s="8"/>
      <c r="DB157" s="8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9"/>
      <c r="EA157" s="8"/>
      <c r="EB157" s="8"/>
      <c r="EC157" s="8"/>
      <c r="ED157" s="8"/>
      <c r="EE157" s="8"/>
      <c r="EF157" s="8"/>
      <c r="EG157" s="8"/>
      <c r="EH157" s="8"/>
      <c r="EI157" s="8"/>
      <c r="EJ157" s="8"/>
      <c r="EK157" s="8"/>
      <c r="EL157" s="8"/>
      <c r="EM157" s="8"/>
      <c r="EN157" s="8"/>
      <c r="EO157" s="8"/>
      <c r="EP157" s="8"/>
      <c r="EQ157" s="8"/>
      <c r="ER157" s="8"/>
      <c r="ES157" s="8"/>
      <c r="ET157" s="8"/>
      <c r="EU157" s="8"/>
      <c r="EV157" s="8"/>
      <c r="EW157" s="8"/>
      <c r="EX157" s="8"/>
      <c r="EY157" s="8"/>
      <c r="EZ157" s="8"/>
      <c r="FA157" s="8"/>
      <c r="FB157" s="9"/>
      <c r="FC157" s="8"/>
      <c r="FD157" s="8"/>
      <c r="FE157" s="8"/>
      <c r="FF157" s="8"/>
      <c r="FG157" s="8"/>
      <c r="FH157" s="8"/>
      <c r="FI157" s="8"/>
      <c r="FJ157" s="8"/>
      <c r="FK157" s="8"/>
      <c r="FL157" s="8"/>
      <c r="FM157" s="8"/>
      <c r="FN157" s="8"/>
      <c r="FO157" s="8"/>
      <c r="FP157" s="8"/>
      <c r="FQ157" s="8"/>
      <c r="FR157" s="8"/>
      <c r="FS157" s="8"/>
      <c r="FT157" s="8"/>
      <c r="FU157" s="8"/>
      <c r="FV157" s="8"/>
      <c r="FW157" s="8"/>
      <c r="FX157" s="8"/>
      <c r="FY157" s="8"/>
      <c r="FZ157" s="8"/>
      <c r="GA157" s="8"/>
      <c r="GB157" s="8"/>
      <c r="GC157" s="8"/>
      <c r="GD157" s="9"/>
      <c r="GE157" s="8"/>
      <c r="GF157" s="8"/>
    </row>
    <row r="158" spans="1:188" s="2" customFormat="1" ht="17.100000000000001" customHeight="1">
      <c r="A158" s="13" t="s">
        <v>141</v>
      </c>
      <c r="B158" s="24">
        <v>1349.6</v>
      </c>
      <c r="C158" s="24">
        <v>1949.2</v>
      </c>
      <c r="D158" s="4">
        <f t="shared" si="59"/>
        <v>1.2244279786603438</v>
      </c>
      <c r="E158" s="10">
        <v>15</v>
      </c>
      <c r="F158" s="5">
        <v>1</v>
      </c>
      <c r="G158" s="5">
        <v>10</v>
      </c>
      <c r="H158" s="5"/>
      <c r="I158" s="5"/>
      <c r="J158" s="4">
        <f t="shared" ref="J158:J168" si="77">J$40</f>
        <v>1.0655268022181146</v>
      </c>
      <c r="K158" s="5">
        <v>10</v>
      </c>
      <c r="L158" s="5"/>
      <c r="M158" s="5"/>
      <c r="N158" s="4">
        <f t="shared" ref="N158:N168" si="78">N$40</f>
        <v>1.2043134087237479</v>
      </c>
      <c r="O158" s="73">
        <v>15</v>
      </c>
      <c r="P158" s="5"/>
      <c r="Q158" s="5"/>
      <c r="R158" s="4">
        <f t="shared" ref="R158:R168" si="79">R$40</f>
        <v>0.92307692307692302</v>
      </c>
      <c r="S158" s="5">
        <v>15</v>
      </c>
      <c r="T158" s="31">
        <f t="shared" si="60"/>
        <v>1.0912698873707132</v>
      </c>
      <c r="U158" s="32">
        <v>1965</v>
      </c>
      <c r="V158" s="24">
        <f t="shared" si="61"/>
        <v>1071.8181818181818</v>
      </c>
      <c r="W158" s="24">
        <f t="shared" si="62"/>
        <v>1169.5999999999999</v>
      </c>
      <c r="X158" s="24">
        <f t="shared" si="63"/>
        <v>97.781818181818153</v>
      </c>
      <c r="Y158" s="24"/>
      <c r="Z158" s="24">
        <v>210.8</v>
      </c>
      <c r="AA158" s="24">
        <v>210.8</v>
      </c>
      <c r="AB158" s="24">
        <v>152.30000000000001</v>
      </c>
      <c r="AC158" s="24">
        <v>224.4</v>
      </c>
      <c r="AD158" s="24"/>
      <c r="AE158" s="24">
        <v>123.2</v>
      </c>
      <c r="AF158" s="24"/>
      <c r="AG158" s="24">
        <f t="shared" si="64"/>
        <v>248.1</v>
      </c>
      <c r="AH158" s="65"/>
      <c r="AI158" s="40"/>
      <c r="AJ158" s="40"/>
      <c r="AK158" s="65"/>
      <c r="AL158" s="65"/>
      <c r="AM158" s="24">
        <f t="shared" si="65"/>
        <v>248.1</v>
      </c>
      <c r="AN158" s="24"/>
      <c r="AO158" s="24">
        <f t="shared" si="66"/>
        <v>248.1</v>
      </c>
      <c r="AP158" s="24">
        <v>273.5</v>
      </c>
      <c r="AQ158" s="24">
        <f t="shared" si="67"/>
        <v>-25.4</v>
      </c>
      <c r="AR158" s="81"/>
      <c r="AS158" s="38"/>
      <c r="AT158" s="1"/>
      <c r="AU158" s="1"/>
      <c r="AV158" s="1"/>
      <c r="AW158" s="1"/>
      <c r="AX158" s="1"/>
      <c r="AY158" s="1"/>
      <c r="AZ158" s="1"/>
      <c r="BA158" s="1"/>
      <c r="BB158" s="1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9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9"/>
      <c r="CY158" s="8"/>
      <c r="CZ158" s="8"/>
      <c r="DA158" s="8"/>
      <c r="DB158" s="8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9"/>
      <c r="EA158" s="8"/>
      <c r="EB158" s="8"/>
      <c r="EC158" s="8"/>
      <c r="ED158" s="8"/>
      <c r="EE158" s="8"/>
      <c r="EF158" s="8"/>
      <c r="EG158" s="8"/>
      <c r="EH158" s="8"/>
      <c r="EI158" s="8"/>
      <c r="EJ158" s="8"/>
      <c r="EK158" s="8"/>
      <c r="EL158" s="8"/>
      <c r="EM158" s="8"/>
      <c r="EN158" s="8"/>
      <c r="EO158" s="8"/>
      <c r="EP158" s="8"/>
      <c r="EQ158" s="8"/>
      <c r="ER158" s="8"/>
      <c r="ES158" s="8"/>
      <c r="ET158" s="8"/>
      <c r="EU158" s="8"/>
      <c r="EV158" s="8"/>
      <c r="EW158" s="8"/>
      <c r="EX158" s="8"/>
      <c r="EY158" s="8"/>
      <c r="EZ158" s="8"/>
      <c r="FA158" s="8"/>
      <c r="FB158" s="9"/>
      <c r="FC158" s="8"/>
      <c r="FD158" s="8"/>
      <c r="FE158" s="8"/>
      <c r="FF158" s="8"/>
      <c r="FG158" s="8"/>
      <c r="FH158" s="8"/>
      <c r="FI158" s="8"/>
      <c r="FJ158" s="8"/>
      <c r="FK158" s="8"/>
      <c r="FL158" s="8"/>
      <c r="FM158" s="8"/>
      <c r="FN158" s="8"/>
      <c r="FO158" s="8"/>
      <c r="FP158" s="8"/>
      <c r="FQ158" s="8"/>
      <c r="FR158" s="8"/>
      <c r="FS158" s="8"/>
      <c r="FT158" s="8"/>
      <c r="FU158" s="8"/>
      <c r="FV158" s="8"/>
      <c r="FW158" s="8"/>
      <c r="FX158" s="8"/>
      <c r="FY158" s="8"/>
      <c r="FZ158" s="8"/>
      <c r="GA158" s="8"/>
      <c r="GB158" s="8"/>
      <c r="GC158" s="8"/>
      <c r="GD158" s="9"/>
      <c r="GE158" s="8"/>
      <c r="GF158" s="8"/>
    </row>
    <row r="159" spans="1:188" s="2" customFormat="1" ht="17.100000000000001" customHeight="1">
      <c r="A159" s="13" t="s">
        <v>142</v>
      </c>
      <c r="B159" s="24">
        <v>1293.3</v>
      </c>
      <c r="C159" s="24">
        <v>2079.6999999999998</v>
      </c>
      <c r="D159" s="4">
        <f t="shared" si="59"/>
        <v>1.2408056908683214</v>
      </c>
      <c r="E159" s="10">
        <v>15</v>
      </c>
      <c r="F159" s="5">
        <v>1</v>
      </c>
      <c r="G159" s="5">
        <v>10</v>
      </c>
      <c r="H159" s="5"/>
      <c r="I159" s="5"/>
      <c r="J159" s="4">
        <f t="shared" si="77"/>
        <v>1.0655268022181146</v>
      </c>
      <c r="K159" s="5">
        <v>10</v>
      </c>
      <c r="L159" s="5"/>
      <c r="M159" s="5"/>
      <c r="N159" s="4">
        <f t="shared" si="78"/>
        <v>1.2043134087237479</v>
      </c>
      <c r="O159" s="73">
        <v>15</v>
      </c>
      <c r="P159" s="5"/>
      <c r="Q159" s="5"/>
      <c r="R159" s="4">
        <f t="shared" si="79"/>
        <v>0.92307692307692302</v>
      </c>
      <c r="S159" s="5">
        <v>15</v>
      </c>
      <c r="T159" s="31">
        <f t="shared" si="60"/>
        <v>1.0950493594187081</v>
      </c>
      <c r="U159" s="32">
        <v>590</v>
      </c>
      <c r="V159" s="24">
        <f t="shared" si="61"/>
        <v>321.81818181818181</v>
      </c>
      <c r="W159" s="24">
        <f t="shared" si="62"/>
        <v>352.4</v>
      </c>
      <c r="X159" s="24">
        <f t="shared" si="63"/>
        <v>30.581818181818164</v>
      </c>
      <c r="Y159" s="24"/>
      <c r="Z159" s="24">
        <v>61</v>
      </c>
      <c r="AA159" s="24">
        <v>60.3</v>
      </c>
      <c r="AB159" s="24">
        <v>48.7</v>
      </c>
      <c r="AC159" s="24">
        <v>70.7</v>
      </c>
      <c r="AD159" s="24"/>
      <c r="AE159" s="24">
        <v>44.7</v>
      </c>
      <c r="AF159" s="24"/>
      <c r="AG159" s="24">
        <f t="shared" si="64"/>
        <v>67</v>
      </c>
      <c r="AH159" s="65"/>
      <c r="AI159" s="40"/>
      <c r="AJ159" s="40"/>
      <c r="AK159" s="65"/>
      <c r="AL159" s="65"/>
      <c r="AM159" s="24">
        <f t="shared" si="65"/>
        <v>67</v>
      </c>
      <c r="AN159" s="24"/>
      <c r="AO159" s="24">
        <f t="shared" si="66"/>
        <v>67</v>
      </c>
      <c r="AP159" s="24">
        <v>75.7</v>
      </c>
      <c r="AQ159" s="24">
        <f t="shared" si="67"/>
        <v>-8.6999999999999993</v>
      </c>
      <c r="AR159" s="81"/>
      <c r="AS159" s="38"/>
      <c r="AT159" s="1"/>
      <c r="AU159" s="1"/>
      <c r="AV159" s="1"/>
      <c r="AW159" s="1"/>
      <c r="AX159" s="1"/>
      <c r="AY159" s="1"/>
      <c r="AZ159" s="1"/>
      <c r="BA159" s="1"/>
      <c r="BB159" s="1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9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9"/>
      <c r="CY159" s="8"/>
      <c r="CZ159" s="8"/>
      <c r="DA159" s="8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9"/>
      <c r="EA159" s="8"/>
      <c r="EB159" s="8"/>
      <c r="EC159" s="8"/>
      <c r="ED159" s="8"/>
      <c r="EE159" s="8"/>
      <c r="EF159" s="8"/>
      <c r="EG159" s="8"/>
      <c r="EH159" s="8"/>
      <c r="EI159" s="8"/>
      <c r="EJ159" s="8"/>
      <c r="EK159" s="8"/>
      <c r="EL159" s="8"/>
      <c r="EM159" s="8"/>
      <c r="EN159" s="8"/>
      <c r="EO159" s="8"/>
      <c r="EP159" s="8"/>
      <c r="EQ159" s="8"/>
      <c r="ER159" s="8"/>
      <c r="ES159" s="8"/>
      <c r="ET159" s="8"/>
      <c r="EU159" s="8"/>
      <c r="EV159" s="8"/>
      <c r="EW159" s="8"/>
      <c r="EX159" s="8"/>
      <c r="EY159" s="8"/>
      <c r="EZ159" s="8"/>
      <c r="FA159" s="8"/>
      <c r="FB159" s="9"/>
      <c r="FC159" s="8"/>
      <c r="FD159" s="8"/>
      <c r="FE159" s="8"/>
      <c r="FF159" s="8"/>
      <c r="FG159" s="8"/>
      <c r="FH159" s="8"/>
      <c r="FI159" s="8"/>
      <c r="FJ159" s="8"/>
      <c r="FK159" s="8"/>
      <c r="FL159" s="8"/>
      <c r="FM159" s="8"/>
      <c r="FN159" s="8"/>
      <c r="FO159" s="8"/>
      <c r="FP159" s="8"/>
      <c r="FQ159" s="8"/>
      <c r="FR159" s="8"/>
      <c r="FS159" s="8"/>
      <c r="FT159" s="8"/>
      <c r="FU159" s="8"/>
      <c r="FV159" s="8"/>
      <c r="FW159" s="8"/>
      <c r="FX159" s="8"/>
      <c r="FY159" s="8"/>
      <c r="FZ159" s="8"/>
      <c r="GA159" s="8"/>
      <c r="GB159" s="8"/>
      <c r="GC159" s="8"/>
      <c r="GD159" s="9"/>
      <c r="GE159" s="8"/>
      <c r="GF159" s="8"/>
    </row>
    <row r="160" spans="1:188" s="2" customFormat="1" ht="17.100000000000001" customHeight="1">
      <c r="A160" s="13" t="s">
        <v>143</v>
      </c>
      <c r="B160" s="24">
        <v>3080.2</v>
      </c>
      <c r="C160" s="24">
        <v>2443.8000000000002</v>
      </c>
      <c r="D160" s="4">
        <f t="shared" si="59"/>
        <v>0.79339003960781773</v>
      </c>
      <c r="E160" s="10">
        <v>15</v>
      </c>
      <c r="F160" s="5">
        <v>1</v>
      </c>
      <c r="G160" s="5">
        <v>10</v>
      </c>
      <c r="H160" s="5"/>
      <c r="I160" s="5"/>
      <c r="J160" s="4">
        <f t="shared" si="77"/>
        <v>1.0655268022181146</v>
      </c>
      <c r="K160" s="5">
        <v>10</v>
      </c>
      <c r="L160" s="5"/>
      <c r="M160" s="5"/>
      <c r="N160" s="4">
        <f t="shared" si="78"/>
        <v>1.2043134087237479</v>
      </c>
      <c r="O160" s="73">
        <v>15</v>
      </c>
      <c r="P160" s="5"/>
      <c r="Q160" s="5"/>
      <c r="R160" s="4">
        <f t="shared" si="79"/>
        <v>0.92307692307692302</v>
      </c>
      <c r="S160" s="5">
        <v>15</v>
      </c>
      <c r="T160" s="31">
        <f t="shared" si="60"/>
        <v>0.99179959374320714</v>
      </c>
      <c r="U160" s="32">
        <v>5993</v>
      </c>
      <c r="V160" s="24">
        <f t="shared" si="61"/>
        <v>3268.909090909091</v>
      </c>
      <c r="W160" s="24">
        <f t="shared" si="62"/>
        <v>3242.1</v>
      </c>
      <c r="X160" s="24">
        <f t="shared" si="63"/>
        <v>-26.809090909091083</v>
      </c>
      <c r="Y160" s="24"/>
      <c r="Z160" s="24">
        <v>395.8</v>
      </c>
      <c r="AA160" s="24">
        <v>610.9</v>
      </c>
      <c r="AB160" s="24">
        <v>521</v>
      </c>
      <c r="AC160" s="24">
        <v>558.29999999999995</v>
      </c>
      <c r="AD160" s="24"/>
      <c r="AE160" s="24">
        <v>482</v>
      </c>
      <c r="AF160" s="24"/>
      <c r="AG160" s="24">
        <f t="shared" si="64"/>
        <v>674.1</v>
      </c>
      <c r="AH160" s="65"/>
      <c r="AI160" s="40"/>
      <c r="AJ160" s="40"/>
      <c r="AK160" s="65"/>
      <c r="AL160" s="65"/>
      <c r="AM160" s="24">
        <f t="shared" si="65"/>
        <v>674.1</v>
      </c>
      <c r="AN160" s="24"/>
      <c r="AO160" s="24">
        <f t="shared" si="66"/>
        <v>674.1</v>
      </c>
      <c r="AP160" s="24">
        <v>472.7</v>
      </c>
      <c r="AQ160" s="24">
        <f t="shared" si="67"/>
        <v>201.4</v>
      </c>
      <c r="AR160" s="81"/>
      <c r="AS160" s="38"/>
      <c r="AT160" s="1"/>
      <c r="AU160" s="1"/>
      <c r="AV160" s="1"/>
      <c r="AW160" s="1"/>
      <c r="AX160" s="1"/>
      <c r="AY160" s="1"/>
      <c r="AZ160" s="1"/>
      <c r="BA160" s="1"/>
      <c r="BB160" s="1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9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9"/>
      <c r="CY160" s="8"/>
      <c r="CZ160" s="8"/>
      <c r="DA160" s="8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9"/>
      <c r="EA160" s="8"/>
      <c r="EB160" s="8"/>
      <c r="EC160" s="8"/>
      <c r="ED160" s="8"/>
      <c r="EE160" s="8"/>
      <c r="EF160" s="8"/>
      <c r="EG160" s="8"/>
      <c r="EH160" s="8"/>
      <c r="EI160" s="8"/>
      <c r="EJ160" s="8"/>
      <c r="EK160" s="8"/>
      <c r="EL160" s="8"/>
      <c r="EM160" s="8"/>
      <c r="EN160" s="8"/>
      <c r="EO160" s="8"/>
      <c r="EP160" s="8"/>
      <c r="EQ160" s="8"/>
      <c r="ER160" s="8"/>
      <c r="ES160" s="8"/>
      <c r="ET160" s="8"/>
      <c r="EU160" s="8"/>
      <c r="EV160" s="8"/>
      <c r="EW160" s="8"/>
      <c r="EX160" s="8"/>
      <c r="EY160" s="8"/>
      <c r="EZ160" s="8"/>
      <c r="FA160" s="8"/>
      <c r="FB160" s="9"/>
      <c r="FC160" s="8"/>
      <c r="FD160" s="8"/>
      <c r="FE160" s="8"/>
      <c r="FF160" s="8"/>
      <c r="FG160" s="8"/>
      <c r="FH160" s="8"/>
      <c r="FI160" s="8"/>
      <c r="FJ160" s="8"/>
      <c r="FK160" s="8"/>
      <c r="FL160" s="8"/>
      <c r="FM160" s="8"/>
      <c r="FN160" s="8"/>
      <c r="FO160" s="8"/>
      <c r="FP160" s="8"/>
      <c r="FQ160" s="8"/>
      <c r="FR160" s="8"/>
      <c r="FS160" s="8"/>
      <c r="FT160" s="8"/>
      <c r="FU160" s="8"/>
      <c r="FV160" s="8"/>
      <c r="FW160" s="8"/>
      <c r="FX160" s="8"/>
      <c r="FY160" s="8"/>
      <c r="FZ160" s="8"/>
      <c r="GA160" s="8"/>
      <c r="GB160" s="8"/>
      <c r="GC160" s="8"/>
      <c r="GD160" s="9"/>
      <c r="GE160" s="8"/>
      <c r="GF160" s="8"/>
    </row>
    <row r="161" spans="1:188" s="2" customFormat="1" ht="17.100000000000001" customHeight="1">
      <c r="A161" s="13" t="s">
        <v>144</v>
      </c>
      <c r="B161" s="24">
        <v>5415.5</v>
      </c>
      <c r="C161" s="24">
        <v>6941.3</v>
      </c>
      <c r="D161" s="4">
        <f t="shared" si="59"/>
        <v>1.2081746837780445</v>
      </c>
      <c r="E161" s="10">
        <v>15</v>
      </c>
      <c r="F161" s="5">
        <v>1</v>
      </c>
      <c r="G161" s="5">
        <v>10</v>
      </c>
      <c r="H161" s="5"/>
      <c r="I161" s="5"/>
      <c r="J161" s="4">
        <f t="shared" si="77"/>
        <v>1.0655268022181146</v>
      </c>
      <c r="K161" s="5">
        <v>10</v>
      </c>
      <c r="L161" s="5"/>
      <c r="M161" s="5"/>
      <c r="N161" s="4">
        <f t="shared" si="78"/>
        <v>1.2043134087237479</v>
      </c>
      <c r="O161" s="73">
        <v>15</v>
      </c>
      <c r="P161" s="5"/>
      <c r="Q161" s="5"/>
      <c r="R161" s="4">
        <f t="shared" si="79"/>
        <v>0.92307692307692302</v>
      </c>
      <c r="S161" s="5">
        <v>15</v>
      </c>
      <c r="T161" s="31">
        <f t="shared" si="60"/>
        <v>1.0875191270132594</v>
      </c>
      <c r="U161" s="32">
        <v>54</v>
      </c>
      <c r="V161" s="24">
        <f t="shared" si="61"/>
        <v>29.454545454545453</v>
      </c>
      <c r="W161" s="24">
        <f t="shared" si="62"/>
        <v>32</v>
      </c>
      <c r="X161" s="24">
        <f t="shared" si="63"/>
        <v>2.5454545454545467</v>
      </c>
      <c r="Y161" s="24"/>
      <c r="Z161" s="24">
        <v>5.7</v>
      </c>
      <c r="AA161" s="24">
        <v>5.0999999999999996</v>
      </c>
      <c r="AB161" s="24">
        <v>4.8</v>
      </c>
      <c r="AC161" s="24">
        <v>5.8</v>
      </c>
      <c r="AD161" s="24"/>
      <c r="AE161" s="24">
        <v>5.0999999999999996</v>
      </c>
      <c r="AF161" s="24"/>
      <c r="AG161" s="24">
        <f t="shared" si="64"/>
        <v>5.5</v>
      </c>
      <c r="AH161" s="40"/>
      <c r="AI161" s="40"/>
      <c r="AJ161" s="40"/>
      <c r="AK161" s="65"/>
      <c r="AL161" s="65"/>
      <c r="AM161" s="24">
        <f t="shared" si="65"/>
        <v>5.5</v>
      </c>
      <c r="AN161" s="24"/>
      <c r="AO161" s="24">
        <f t="shared" si="66"/>
        <v>5.5</v>
      </c>
      <c r="AP161" s="24">
        <v>6.1</v>
      </c>
      <c r="AQ161" s="24">
        <f t="shared" si="67"/>
        <v>-0.6</v>
      </c>
      <c r="AR161" s="81"/>
      <c r="AS161" s="38"/>
      <c r="AT161" s="1"/>
      <c r="AU161" s="1"/>
      <c r="AV161" s="1"/>
      <c r="AW161" s="1"/>
      <c r="AX161" s="1"/>
      <c r="AY161" s="1"/>
      <c r="AZ161" s="1"/>
      <c r="BA161" s="1"/>
      <c r="BB161" s="1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9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9"/>
      <c r="CY161" s="8"/>
      <c r="CZ161" s="8"/>
      <c r="DA161" s="8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9"/>
      <c r="EA161" s="8"/>
      <c r="EB161" s="8"/>
      <c r="EC161" s="8"/>
      <c r="ED161" s="8"/>
      <c r="EE161" s="8"/>
      <c r="EF161" s="8"/>
      <c r="EG161" s="8"/>
      <c r="EH161" s="8"/>
      <c r="EI161" s="8"/>
      <c r="EJ161" s="8"/>
      <c r="EK161" s="8"/>
      <c r="EL161" s="8"/>
      <c r="EM161" s="8"/>
      <c r="EN161" s="8"/>
      <c r="EO161" s="8"/>
      <c r="EP161" s="8"/>
      <c r="EQ161" s="8"/>
      <c r="ER161" s="8"/>
      <c r="ES161" s="8"/>
      <c r="ET161" s="8"/>
      <c r="EU161" s="8"/>
      <c r="EV161" s="8"/>
      <c r="EW161" s="8"/>
      <c r="EX161" s="8"/>
      <c r="EY161" s="8"/>
      <c r="EZ161" s="8"/>
      <c r="FA161" s="8"/>
      <c r="FB161" s="9"/>
      <c r="FC161" s="8"/>
      <c r="FD161" s="8"/>
      <c r="FE161" s="8"/>
      <c r="FF161" s="8"/>
      <c r="FG161" s="8"/>
      <c r="FH161" s="8"/>
      <c r="FI161" s="8"/>
      <c r="FJ161" s="8"/>
      <c r="FK161" s="8"/>
      <c r="FL161" s="8"/>
      <c r="FM161" s="8"/>
      <c r="FN161" s="8"/>
      <c r="FO161" s="8"/>
      <c r="FP161" s="8"/>
      <c r="FQ161" s="8"/>
      <c r="FR161" s="8"/>
      <c r="FS161" s="8"/>
      <c r="FT161" s="8"/>
      <c r="FU161" s="8"/>
      <c r="FV161" s="8"/>
      <c r="FW161" s="8"/>
      <c r="FX161" s="8"/>
      <c r="FY161" s="8"/>
      <c r="FZ161" s="8"/>
      <c r="GA161" s="8"/>
      <c r="GB161" s="8"/>
      <c r="GC161" s="8"/>
      <c r="GD161" s="9"/>
      <c r="GE161" s="8"/>
      <c r="GF161" s="8"/>
    </row>
    <row r="162" spans="1:188" s="2" customFormat="1" ht="17.100000000000001" customHeight="1">
      <c r="A162" s="13" t="s">
        <v>145</v>
      </c>
      <c r="B162" s="24">
        <v>2398.1</v>
      </c>
      <c r="C162" s="24">
        <v>2568.1999999999998</v>
      </c>
      <c r="D162" s="4">
        <f t="shared" si="59"/>
        <v>1.0709311538301154</v>
      </c>
      <c r="E162" s="10">
        <v>15</v>
      </c>
      <c r="F162" s="5">
        <v>1</v>
      </c>
      <c r="G162" s="5">
        <v>10</v>
      </c>
      <c r="H162" s="5"/>
      <c r="I162" s="5"/>
      <c r="J162" s="4">
        <f t="shared" si="77"/>
        <v>1.0655268022181146</v>
      </c>
      <c r="K162" s="5">
        <v>10</v>
      </c>
      <c r="L162" s="5"/>
      <c r="M162" s="5"/>
      <c r="N162" s="4">
        <f t="shared" si="78"/>
        <v>1.2043134087237479</v>
      </c>
      <c r="O162" s="73">
        <v>15</v>
      </c>
      <c r="P162" s="5"/>
      <c r="Q162" s="5"/>
      <c r="R162" s="4">
        <f t="shared" si="79"/>
        <v>0.92307692307692302</v>
      </c>
      <c r="S162" s="5">
        <v>15</v>
      </c>
      <c r="T162" s="31">
        <f t="shared" si="60"/>
        <v>1.0558475431791219</v>
      </c>
      <c r="U162" s="32">
        <v>345</v>
      </c>
      <c r="V162" s="24">
        <f t="shared" si="61"/>
        <v>188.18181818181819</v>
      </c>
      <c r="W162" s="24">
        <f t="shared" si="62"/>
        <v>198.7</v>
      </c>
      <c r="X162" s="24">
        <f t="shared" si="63"/>
        <v>10.518181818181802</v>
      </c>
      <c r="Y162" s="24"/>
      <c r="Z162" s="24">
        <v>34.299999999999997</v>
      </c>
      <c r="AA162" s="24">
        <v>20.9</v>
      </c>
      <c r="AB162" s="24">
        <v>36.799999999999997</v>
      </c>
      <c r="AC162" s="24">
        <v>29.8</v>
      </c>
      <c r="AD162" s="24"/>
      <c r="AE162" s="24">
        <v>37</v>
      </c>
      <c r="AF162" s="24">
        <v>2</v>
      </c>
      <c r="AG162" s="24">
        <f t="shared" si="64"/>
        <v>37.9</v>
      </c>
      <c r="AH162" s="65"/>
      <c r="AI162" s="40"/>
      <c r="AJ162" s="40"/>
      <c r="AK162" s="65"/>
      <c r="AL162" s="65"/>
      <c r="AM162" s="24">
        <f t="shared" si="65"/>
        <v>37.9</v>
      </c>
      <c r="AN162" s="24"/>
      <c r="AO162" s="24">
        <f t="shared" si="66"/>
        <v>37.9</v>
      </c>
      <c r="AP162" s="24">
        <v>36.6</v>
      </c>
      <c r="AQ162" s="24">
        <f t="shared" si="67"/>
        <v>1.3</v>
      </c>
      <c r="AR162" s="81"/>
      <c r="AS162" s="38"/>
      <c r="AT162" s="1"/>
      <c r="AU162" s="1"/>
      <c r="AV162" s="1"/>
      <c r="AW162" s="1"/>
      <c r="AX162" s="1"/>
      <c r="AY162" s="1"/>
      <c r="AZ162" s="1"/>
      <c r="BA162" s="1"/>
      <c r="BB162" s="1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9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9"/>
      <c r="CY162" s="8"/>
      <c r="CZ162" s="8"/>
      <c r="DA162" s="8"/>
      <c r="DB162" s="8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9"/>
      <c r="EA162" s="8"/>
      <c r="EB162" s="8"/>
      <c r="EC162" s="8"/>
      <c r="ED162" s="8"/>
      <c r="EE162" s="8"/>
      <c r="EF162" s="8"/>
      <c r="EG162" s="8"/>
      <c r="EH162" s="8"/>
      <c r="EI162" s="8"/>
      <c r="EJ162" s="8"/>
      <c r="EK162" s="8"/>
      <c r="EL162" s="8"/>
      <c r="EM162" s="8"/>
      <c r="EN162" s="8"/>
      <c r="EO162" s="8"/>
      <c r="EP162" s="8"/>
      <c r="EQ162" s="8"/>
      <c r="ER162" s="8"/>
      <c r="ES162" s="8"/>
      <c r="ET162" s="8"/>
      <c r="EU162" s="8"/>
      <c r="EV162" s="8"/>
      <c r="EW162" s="8"/>
      <c r="EX162" s="8"/>
      <c r="EY162" s="8"/>
      <c r="EZ162" s="8"/>
      <c r="FA162" s="8"/>
      <c r="FB162" s="9"/>
      <c r="FC162" s="8"/>
      <c r="FD162" s="8"/>
      <c r="FE162" s="8"/>
      <c r="FF162" s="8"/>
      <c r="FG162" s="8"/>
      <c r="FH162" s="8"/>
      <c r="FI162" s="8"/>
      <c r="FJ162" s="8"/>
      <c r="FK162" s="8"/>
      <c r="FL162" s="8"/>
      <c r="FM162" s="8"/>
      <c r="FN162" s="8"/>
      <c r="FO162" s="8"/>
      <c r="FP162" s="8"/>
      <c r="FQ162" s="8"/>
      <c r="FR162" s="8"/>
      <c r="FS162" s="8"/>
      <c r="FT162" s="8"/>
      <c r="FU162" s="8"/>
      <c r="FV162" s="8"/>
      <c r="FW162" s="8"/>
      <c r="FX162" s="8"/>
      <c r="FY162" s="8"/>
      <c r="FZ162" s="8"/>
      <c r="GA162" s="8"/>
      <c r="GB162" s="8"/>
      <c r="GC162" s="8"/>
      <c r="GD162" s="9"/>
      <c r="GE162" s="8"/>
      <c r="GF162" s="8"/>
    </row>
    <row r="163" spans="1:188" s="2" customFormat="1" ht="17.100000000000001" customHeight="1">
      <c r="A163" s="13" t="s">
        <v>146</v>
      </c>
      <c r="B163" s="24">
        <v>5211</v>
      </c>
      <c r="C163" s="24">
        <v>3661.2</v>
      </c>
      <c r="D163" s="4">
        <f t="shared" si="59"/>
        <v>0.7025906735751295</v>
      </c>
      <c r="E163" s="10">
        <v>15</v>
      </c>
      <c r="F163" s="5">
        <v>1</v>
      </c>
      <c r="G163" s="5">
        <v>10</v>
      </c>
      <c r="H163" s="5"/>
      <c r="I163" s="5"/>
      <c r="J163" s="4">
        <f t="shared" si="77"/>
        <v>1.0655268022181146</v>
      </c>
      <c r="K163" s="5">
        <v>10</v>
      </c>
      <c r="L163" s="5"/>
      <c r="M163" s="5"/>
      <c r="N163" s="4">
        <f t="shared" si="78"/>
        <v>1.2043134087237479</v>
      </c>
      <c r="O163" s="73">
        <v>15</v>
      </c>
      <c r="P163" s="5"/>
      <c r="Q163" s="5"/>
      <c r="R163" s="4">
        <f t="shared" si="79"/>
        <v>0.92307692307692302</v>
      </c>
      <c r="S163" s="5">
        <v>15</v>
      </c>
      <c r="T163" s="31">
        <f t="shared" si="60"/>
        <v>0.97084589388951015</v>
      </c>
      <c r="U163" s="32">
        <v>2435</v>
      </c>
      <c r="V163" s="24">
        <f t="shared" si="61"/>
        <v>1328.1818181818182</v>
      </c>
      <c r="W163" s="24">
        <f t="shared" si="62"/>
        <v>1289.5</v>
      </c>
      <c r="X163" s="24">
        <f t="shared" si="63"/>
        <v>-38.681818181818244</v>
      </c>
      <c r="Y163" s="24"/>
      <c r="Z163" s="24">
        <v>155.9</v>
      </c>
      <c r="AA163" s="24">
        <v>223.1</v>
      </c>
      <c r="AB163" s="24">
        <v>223.6</v>
      </c>
      <c r="AC163" s="24">
        <v>273.60000000000002</v>
      </c>
      <c r="AD163" s="24"/>
      <c r="AE163" s="24">
        <v>169.3</v>
      </c>
      <c r="AF163" s="24"/>
      <c r="AG163" s="24">
        <f t="shared" si="64"/>
        <v>244</v>
      </c>
      <c r="AH163" s="65"/>
      <c r="AI163" s="40"/>
      <c r="AJ163" s="40"/>
      <c r="AK163" s="65"/>
      <c r="AL163" s="65"/>
      <c r="AM163" s="24">
        <f t="shared" si="65"/>
        <v>244</v>
      </c>
      <c r="AN163" s="24"/>
      <c r="AO163" s="24">
        <f t="shared" si="66"/>
        <v>244</v>
      </c>
      <c r="AP163" s="24">
        <v>138.30000000000001</v>
      </c>
      <c r="AQ163" s="24">
        <f t="shared" si="67"/>
        <v>105.7</v>
      </c>
      <c r="AR163" s="81"/>
      <c r="AS163" s="38"/>
      <c r="AT163" s="1"/>
      <c r="AU163" s="1"/>
      <c r="AV163" s="1"/>
      <c r="AW163" s="1"/>
      <c r="AX163" s="1"/>
      <c r="AY163" s="1"/>
      <c r="AZ163" s="1"/>
      <c r="BA163" s="1"/>
      <c r="BB163" s="1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9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9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9"/>
      <c r="EA163" s="8"/>
      <c r="EB163" s="8"/>
      <c r="EC163" s="8"/>
      <c r="ED163" s="8"/>
      <c r="EE163" s="8"/>
      <c r="EF163" s="8"/>
      <c r="EG163" s="8"/>
      <c r="EH163" s="8"/>
      <c r="EI163" s="8"/>
      <c r="EJ163" s="8"/>
      <c r="EK163" s="8"/>
      <c r="EL163" s="8"/>
      <c r="EM163" s="8"/>
      <c r="EN163" s="8"/>
      <c r="EO163" s="8"/>
      <c r="EP163" s="8"/>
      <c r="EQ163" s="8"/>
      <c r="ER163" s="8"/>
      <c r="ES163" s="8"/>
      <c r="ET163" s="8"/>
      <c r="EU163" s="8"/>
      <c r="EV163" s="8"/>
      <c r="EW163" s="8"/>
      <c r="EX163" s="8"/>
      <c r="EY163" s="8"/>
      <c r="EZ163" s="8"/>
      <c r="FA163" s="8"/>
      <c r="FB163" s="9"/>
      <c r="FC163" s="8"/>
      <c r="FD163" s="8"/>
      <c r="FE163" s="8"/>
      <c r="FF163" s="8"/>
      <c r="FG163" s="8"/>
      <c r="FH163" s="8"/>
      <c r="FI163" s="8"/>
      <c r="FJ163" s="8"/>
      <c r="FK163" s="8"/>
      <c r="FL163" s="8"/>
      <c r="FM163" s="8"/>
      <c r="FN163" s="8"/>
      <c r="FO163" s="8"/>
      <c r="FP163" s="8"/>
      <c r="FQ163" s="8"/>
      <c r="FR163" s="8"/>
      <c r="FS163" s="8"/>
      <c r="FT163" s="8"/>
      <c r="FU163" s="8"/>
      <c r="FV163" s="8"/>
      <c r="FW163" s="8"/>
      <c r="FX163" s="8"/>
      <c r="FY163" s="8"/>
      <c r="FZ163" s="8"/>
      <c r="GA163" s="8"/>
      <c r="GB163" s="8"/>
      <c r="GC163" s="8"/>
      <c r="GD163" s="9"/>
      <c r="GE163" s="8"/>
      <c r="GF163" s="8"/>
    </row>
    <row r="164" spans="1:188" s="2" customFormat="1" ht="17.100000000000001" customHeight="1">
      <c r="A164" s="13" t="s">
        <v>147</v>
      </c>
      <c r="B164" s="24">
        <v>1646.6</v>
      </c>
      <c r="C164" s="24">
        <v>872.8</v>
      </c>
      <c r="D164" s="4">
        <f t="shared" si="59"/>
        <v>0.53006194582776633</v>
      </c>
      <c r="E164" s="10">
        <v>15</v>
      </c>
      <c r="F164" s="5">
        <v>1</v>
      </c>
      <c r="G164" s="5">
        <v>10</v>
      </c>
      <c r="H164" s="5"/>
      <c r="I164" s="5"/>
      <c r="J164" s="4">
        <f t="shared" si="77"/>
        <v>1.0655268022181146</v>
      </c>
      <c r="K164" s="5">
        <v>10</v>
      </c>
      <c r="L164" s="5"/>
      <c r="M164" s="5"/>
      <c r="N164" s="4">
        <f t="shared" si="78"/>
        <v>1.2043134087237479</v>
      </c>
      <c r="O164" s="73">
        <v>15</v>
      </c>
      <c r="P164" s="5"/>
      <c r="Q164" s="5"/>
      <c r="R164" s="4">
        <f t="shared" si="79"/>
        <v>0.92307692307692302</v>
      </c>
      <c r="S164" s="5">
        <v>15</v>
      </c>
      <c r="T164" s="31">
        <f t="shared" si="60"/>
        <v>0.93103157210165699</v>
      </c>
      <c r="U164" s="32">
        <v>2252</v>
      </c>
      <c r="V164" s="24">
        <f t="shared" si="61"/>
        <v>1228.3636363636363</v>
      </c>
      <c r="W164" s="24">
        <f t="shared" si="62"/>
        <v>1143.5999999999999</v>
      </c>
      <c r="X164" s="24">
        <f t="shared" si="63"/>
        <v>-84.763636363636351</v>
      </c>
      <c r="Y164" s="24"/>
      <c r="Z164" s="24">
        <v>157.4</v>
      </c>
      <c r="AA164" s="24">
        <v>81.900000000000006</v>
      </c>
      <c r="AB164" s="24">
        <v>244</v>
      </c>
      <c r="AC164" s="24">
        <v>198.8</v>
      </c>
      <c r="AD164" s="24"/>
      <c r="AE164" s="24">
        <v>171.7</v>
      </c>
      <c r="AF164" s="24"/>
      <c r="AG164" s="24">
        <f t="shared" si="64"/>
        <v>289.8</v>
      </c>
      <c r="AH164" s="65"/>
      <c r="AI164" s="40"/>
      <c r="AJ164" s="40"/>
      <c r="AK164" s="65"/>
      <c r="AL164" s="65"/>
      <c r="AM164" s="24">
        <f t="shared" si="65"/>
        <v>289.8</v>
      </c>
      <c r="AN164" s="24"/>
      <c r="AO164" s="24">
        <f t="shared" si="66"/>
        <v>289.8</v>
      </c>
      <c r="AP164" s="24">
        <v>150.19999999999999</v>
      </c>
      <c r="AQ164" s="24">
        <f t="shared" si="67"/>
        <v>139.6</v>
      </c>
      <c r="AR164" s="81"/>
      <c r="AS164" s="38"/>
      <c r="AT164" s="1"/>
      <c r="AU164" s="1"/>
      <c r="AV164" s="1"/>
      <c r="AW164" s="1"/>
      <c r="AX164" s="1"/>
      <c r="AY164" s="1"/>
      <c r="AZ164" s="1"/>
      <c r="BA164" s="1"/>
      <c r="BB164" s="1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9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9"/>
      <c r="CY164" s="8"/>
      <c r="CZ164" s="8"/>
      <c r="DA164" s="8"/>
      <c r="DB164" s="8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9"/>
      <c r="EA164" s="8"/>
      <c r="EB164" s="8"/>
      <c r="EC164" s="8"/>
      <c r="ED164" s="8"/>
      <c r="EE164" s="8"/>
      <c r="EF164" s="8"/>
      <c r="EG164" s="8"/>
      <c r="EH164" s="8"/>
      <c r="EI164" s="8"/>
      <c r="EJ164" s="8"/>
      <c r="EK164" s="8"/>
      <c r="EL164" s="8"/>
      <c r="EM164" s="8"/>
      <c r="EN164" s="8"/>
      <c r="EO164" s="8"/>
      <c r="EP164" s="8"/>
      <c r="EQ164" s="8"/>
      <c r="ER164" s="8"/>
      <c r="ES164" s="8"/>
      <c r="ET164" s="8"/>
      <c r="EU164" s="8"/>
      <c r="EV164" s="8"/>
      <c r="EW164" s="8"/>
      <c r="EX164" s="8"/>
      <c r="EY164" s="8"/>
      <c r="EZ164" s="8"/>
      <c r="FA164" s="8"/>
      <c r="FB164" s="9"/>
      <c r="FC164" s="8"/>
      <c r="FD164" s="8"/>
      <c r="FE164" s="8"/>
      <c r="FF164" s="8"/>
      <c r="FG164" s="8"/>
      <c r="FH164" s="8"/>
      <c r="FI164" s="8"/>
      <c r="FJ164" s="8"/>
      <c r="FK164" s="8"/>
      <c r="FL164" s="8"/>
      <c r="FM164" s="8"/>
      <c r="FN164" s="8"/>
      <c r="FO164" s="8"/>
      <c r="FP164" s="8"/>
      <c r="FQ164" s="8"/>
      <c r="FR164" s="8"/>
      <c r="FS164" s="8"/>
      <c r="FT164" s="8"/>
      <c r="FU164" s="8"/>
      <c r="FV164" s="8"/>
      <c r="FW164" s="8"/>
      <c r="FX164" s="8"/>
      <c r="FY164" s="8"/>
      <c r="FZ164" s="8"/>
      <c r="GA164" s="8"/>
      <c r="GB164" s="8"/>
      <c r="GC164" s="8"/>
      <c r="GD164" s="9"/>
      <c r="GE164" s="8"/>
      <c r="GF164" s="8"/>
    </row>
    <row r="165" spans="1:188" s="2" customFormat="1" ht="17.100000000000001" customHeight="1">
      <c r="A165" s="13" t="s">
        <v>148</v>
      </c>
      <c r="B165" s="24">
        <v>1717</v>
      </c>
      <c r="C165" s="24">
        <v>1751.6</v>
      </c>
      <c r="D165" s="4">
        <f t="shared" si="59"/>
        <v>1.0201514269073966</v>
      </c>
      <c r="E165" s="10">
        <v>15</v>
      </c>
      <c r="F165" s="5">
        <v>1</v>
      </c>
      <c r="G165" s="5">
        <v>10</v>
      </c>
      <c r="H165" s="5"/>
      <c r="I165" s="5"/>
      <c r="J165" s="4">
        <f t="shared" si="77"/>
        <v>1.0655268022181146</v>
      </c>
      <c r="K165" s="5">
        <v>10</v>
      </c>
      <c r="L165" s="5"/>
      <c r="M165" s="5"/>
      <c r="N165" s="4">
        <f t="shared" si="78"/>
        <v>1.2043134087237479</v>
      </c>
      <c r="O165" s="73">
        <v>15</v>
      </c>
      <c r="P165" s="5"/>
      <c r="Q165" s="5"/>
      <c r="R165" s="4">
        <f t="shared" si="79"/>
        <v>0.92307692307692302</v>
      </c>
      <c r="S165" s="5">
        <v>15</v>
      </c>
      <c r="T165" s="31">
        <f t="shared" si="60"/>
        <v>1.0441291446584946</v>
      </c>
      <c r="U165" s="32">
        <v>3969</v>
      </c>
      <c r="V165" s="24">
        <f t="shared" si="61"/>
        <v>2164.909090909091</v>
      </c>
      <c r="W165" s="24">
        <f t="shared" si="62"/>
        <v>2260.4</v>
      </c>
      <c r="X165" s="24">
        <f t="shared" si="63"/>
        <v>95.490909090909099</v>
      </c>
      <c r="Y165" s="24"/>
      <c r="Z165" s="24">
        <v>305.7</v>
      </c>
      <c r="AA165" s="24">
        <v>412.9</v>
      </c>
      <c r="AB165" s="24">
        <v>379.2</v>
      </c>
      <c r="AC165" s="24">
        <v>439.9</v>
      </c>
      <c r="AD165" s="24"/>
      <c r="AE165" s="24">
        <v>376.9</v>
      </c>
      <c r="AF165" s="24"/>
      <c r="AG165" s="24">
        <f t="shared" si="64"/>
        <v>345.8</v>
      </c>
      <c r="AH165" s="65"/>
      <c r="AI165" s="40"/>
      <c r="AJ165" s="40"/>
      <c r="AK165" s="65"/>
      <c r="AL165" s="65"/>
      <c r="AM165" s="24">
        <f t="shared" si="65"/>
        <v>345.8</v>
      </c>
      <c r="AN165" s="24"/>
      <c r="AO165" s="24">
        <f t="shared" si="66"/>
        <v>345.8</v>
      </c>
      <c r="AP165" s="24">
        <v>309.5</v>
      </c>
      <c r="AQ165" s="24">
        <f t="shared" si="67"/>
        <v>36.299999999999997</v>
      </c>
      <c r="AR165" s="81"/>
      <c r="AS165" s="38"/>
      <c r="AT165" s="1"/>
      <c r="AU165" s="1"/>
      <c r="AV165" s="1"/>
      <c r="AW165" s="1"/>
      <c r="AX165" s="1"/>
      <c r="AY165" s="1"/>
      <c r="AZ165" s="1"/>
      <c r="BA165" s="1"/>
      <c r="BB165" s="1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9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9"/>
      <c r="CY165" s="8"/>
      <c r="CZ165" s="8"/>
      <c r="DA165" s="8"/>
      <c r="DB165" s="8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9"/>
      <c r="EA165" s="8"/>
      <c r="EB165" s="8"/>
      <c r="EC165" s="8"/>
      <c r="ED165" s="8"/>
      <c r="EE165" s="8"/>
      <c r="EF165" s="8"/>
      <c r="EG165" s="8"/>
      <c r="EH165" s="8"/>
      <c r="EI165" s="8"/>
      <c r="EJ165" s="8"/>
      <c r="EK165" s="8"/>
      <c r="EL165" s="8"/>
      <c r="EM165" s="8"/>
      <c r="EN165" s="8"/>
      <c r="EO165" s="8"/>
      <c r="EP165" s="8"/>
      <c r="EQ165" s="8"/>
      <c r="ER165" s="8"/>
      <c r="ES165" s="8"/>
      <c r="ET165" s="8"/>
      <c r="EU165" s="8"/>
      <c r="EV165" s="8"/>
      <c r="EW165" s="8"/>
      <c r="EX165" s="8"/>
      <c r="EY165" s="8"/>
      <c r="EZ165" s="8"/>
      <c r="FA165" s="8"/>
      <c r="FB165" s="9"/>
      <c r="FC165" s="8"/>
      <c r="FD165" s="8"/>
      <c r="FE165" s="8"/>
      <c r="FF165" s="8"/>
      <c r="FG165" s="8"/>
      <c r="FH165" s="8"/>
      <c r="FI165" s="8"/>
      <c r="FJ165" s="8"/>
      <c r="FK165" s="8"/>
      <c r="FL165" s="8"/>
      <c r="FM165" s="8"/>
      <c r="FN165" s="8"/>
      <c r="FO165" s="8"/>
      <c r="FP165" s="8"/>
      <c r="FQ165" s="8"/>
      <c r="FR165" s="8"/>
      <c r="FS165" s="8"/>
      <c r="FT165" s="8"/>
      <c r="FU165" s="8"/>
      <c r="FV165" s="8"/>
      <c r="FW165" s="8"/>
      <c r="FX165" s="8"/>
      <c r="FY165" s="8"/>
      <c r="FZ165" s="8"/>
      <c r="GA165" s="8"/>
      <c r="GB165" s="8"/>
      <c r="GC165" s="8"/>
      <c r="GD165" s="9"/>
      <c r="GE165" s="8"/>
      <c r="GF165" s="8"/>
    </row>
    <row r="166" spans="1:188" s="2" customFormat="1" ht="17.100000000000001" customHeight="1">
      <c r="A166" s="13" t="s">
        <v>149</v>
      </c>
      <c r="B166" s="24">
        <v>799.4</v>
      </c>
      <c r="C166" s="24">
        <v>894</v>
      </c>
      <c r="D166" s="4">
        <f t="shared" si="59"/>
        <v>1.1183387540655492</v>
      </c>
      <c r="E166" s="10">
        <v>15</v>
      </c>
      <c r="F166" s="5">
        <v>1</v>
      </c>
      <c r="G166" s="5">
        <v>10</v>
      </c>
      <c r="H166" s="5"/>
      <c r="I166" s="5"/>
      <c r="J166" s="4">
        <f t="shared" si="77"/>
        <v>1.0655268022181146</v>
      </c>
      <c r="K166" s="5">
        <v>10</v>
      </c>
      <c r="L166" s="5"/>
      <c r="M166" s="5"/>
      <c r="N166" s="4">
        <f t="shared" si="78"/>
        <v>1.2043134087237479</v>
      </c>
      <c r="O166" s="73">
        <v>15</v>
      </c>
      <c r="P166" s="5"/>
      <c r="Q166" s="5"/>
      <c r="R166" s="4">
        <f t="shared" si="79"/>
        <v>0.92307692307692302</v>
      </c>
      <c r="S166" s="5">
        <v>15</v>
      </c>
      <c r="T166" s="31">
        <f t="shared" si="60"/>
        <v>1.0667877586180685</v>
      </c>
      <c r="U166" s="32">
        <v>3142</v>
      </c>
      <c r="V166" s="24">
        <f t="shared" si="61"/>
        <v>1713.8181818181818</v>
      </c>
      <c r="W166" s="24">
        <f t="shared" si="62"/>
        <v>1828.3</v>
      </c>
      <c r="X166" s="24">
        <f t="shared" si="63"/>
        <v>114.4818181818182</v>
      </c>
      <c r="Y166" s="24"/>
      <c r="Z166" s="24">
        <v>320.2</v>
      </c>
      <c r="AA166" s="24">
        <v>291.7</v>
      </c>
      <c r="AB166" s="24">
        <v>244.9</v>
      </c>
      <c r="AC166" s="24">
        <v>328.4</v>
      </c>
      <c r="AD166" s="24"/>
      <c r="AE166" s="24">
        <v>320.5</v>
      </c>
      <c r="AF166" s="24"/>
      <c r="AG166" s="24">
        <f t="shared" si="64"/>
        <v>322.60000000000002</v>
      </c>
      <c r="AH166" s="65"/>
      <c r="AI166" s="40"/>
      <c r="AJ166" s="40"/>
      <c r="AK166" s="65"/>
      <c r="AL166" s="65"/>
      <c r="AM166" s="24">
        <f t="shared" si="65"/>
        <v>322.60000000000002</v>
      </c>
      <c r="AN166" s="24"/>
      <c r="AO166" s="24">
        <f t="shared" si="66"/>
        <v>322.60000000000002</v>
      </c>
      <c r="AP166" s="24">
        <v>327.10000000000002</v>
      </c>
      <c r="AQ166" s="24">
        <f t="shared" si="67"/>
        <v>-4.5</v>
      </c>
      <c r="AR166" s="81"/>
      <c r="AS166" s="38"/>
      <c r="AT166" s="1"/>
      <c r="AU166" s="1"/>
      <c r="AV166" s="1"/>
      <c r="AW166" s="1"/>
      <c r="AX166" s="1"/>
      <c r="AY166" s="1"/>
      <c r="AZ166" s="1"/>
      <c r="BA166" s="1"/>
      <c r="BB166" s="1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9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9"/>
      <c r="CY166" s="8"/>
      <c r="CZ166" s="8"/>
      <c r="DA166" s="8"/>
      <c r="DB166" s="8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/>
      <c r="DW166" s="8"/>
      <c r="DX166" s="8"/>
      <c r="DY166" s="8"/>
      <c r="DZ166" s="9"/>
      <c r="EA166" s="8"/>
      <c r="EB166" s="8"/>
      <c r="EC166" s="8"/>
      <c r="ED166" s="8"/>
      <c r="EE166" s="8"/>
      <c r="EF166" s="8"/>
      <c r="EG166" s="8"/>
      <c r="EH166" s="8"/>
      <c r="EI166" s="8"/>
      <c r="EJ166" s="8"/>
      <c r="EK166" s="8"/>
      <c r="EL166" s="8"/>
      <c r="EM166" s="8"/>
      <c r="EN166" s="8"/>
      <c r="EO166" s="8"/>
      <c r="EP166" s="8"/>
      <c r="EQ166" s="8"/>
      <c r="ER166" s="8"/>
      <c r="ES166" s="8"/>
      <c r="ET166" s="8"/>
      <c r="EU166" s="8"/>
      <c r="EV166" s="8"/>
      <c r="EW166" s="8"/>
      <c r="EX166" s="8"/>
      <c r="EY166" s="8"/>
      <c r="EZ166" s="8"/>
      <c r="FA166" s="8"/>
      <c r="FB166" s="9"/>
      <c r="FC166" s="8"/>
      <c r="FD166" s="8"/>
      <c r="FE166" s="8"/>
      <c r="FF166" s="8"/>
      <c r="FG166" s="8"/>
      <c r="FH166" s="8"/>
      <c r="FI166" s="8"/>
      <c r="FJ166" s="8"/>
      <c r="FK166" s="8"/>
      <c r="FL166" s="8"/>
      <c r="FM166" s="8"/>
      <c r="FN166" s="8"/>
      <c r="FO166" s="8"/>
      <c r="FP166" s="8"/>
      <c r="FQ166" s="8"/>
      <c r="FR166" s="8"/>
      <c r="FS166" s="8"/>
      <c r="FT166" s="8"/>
      <c r="FU166" s="8"/>
      <c r="FV166" s="8"/>
      <c r="FW166" s="8"/>
      <c r="FX166" s="8"/>
      <c r="FY166" s="8"/>
      <c r="FZ166" s="8"/>
      <c r="GA166" s="8"/>
      <c r="GB166" s="8"/>
      <c r="GC166" s="8"/>
      <c r="GD166" s="9"/>
      <c r="GE166" s="8"/>
      <c r="GF166" s="8"/>
    </row>
    <row r="167" spans="1:188" s="2" customFormat="1" ht="17.100000000000001" customHeight="1">
      <c r="A167" s="13" t="s">
        <v>150</v>
      </c>
      <c r="B167" s="24">
        <v>676.8</v>
      </c>
      <c r="C167" s="24">
        <v>787.6</v>
      </c>
      <c r="D167" s="4">
        <f t="shared" si="59"/>
        <v>1.1637115839243499</v>
      </c>
      <c r="E167" s="10">
        <v>15</v>
      </c>
      <c r="F167" s="5">
        <v>1</v>
      </c>
      <c r="G167" s="5">
        <v>10</v>
      </c>
      <c r="H167" s="5"/>
      <c r="I167" s="5"/>
      <c r="J167" s="4">
        <f t="shared" si="77"/>
        <v>1.0655268022181146</v>
      </c>
      <c r="K167" s="5">
        <v>10</v>
      </c>
      <c r="L167" s="5"/>
      <c r="M167" s="5"/>
      <c r="N167" s="4">
        <f t="shared" si="78"/>
        <v>1.2043134087237479</v>
      </c>
      <c r="O167" s="73">
        <v>15</v>
      </c>
      <c r="P167" s="5"/>
      <c r="Q167" s="5"/>
      <c r="R167" s="4">
        <f t="shared" si="79"/>
        <v>0.92307692307692302</v>
      </c>
      <c r="S167" s="5">
        <v>15</v>
      </c>
      <c r="T167" s="31">
        <f t="shared" si="60"/>
        <v>1.0772584116624069</v>
      </c>
      <c r="U167" s="32">
        <v>1244</v>
      </c>
      <c r="V167" s="24">
        <f t="shared" si="61"/>
        <v>678.5454545454545</v>
      </c>
      <c r="W167" s="24">
        <f t="shared" si="62"/>
        <v>731</v>
      </c>
      <c r="X167" s="24">
        <f t="shared" si="63"/>
        <v>52.454545454545496</v>
      </c>
      <c r="Y167" s="24"/>
      <c r="Z167" s="24">
        <v>81</v>
      </c>
      <c r="AA167" s="24">
        <v>131.69999999999999</v>
      </c>
      <c r="AB167" s="24">
        <v>144.19999999999999</v>
      </c>
      <c r="AC167" s="24">
        <v>109.5</v>
      </c>
      <c r="AD167" s="24"/>
      <c r="AE167" s="24">
        <v>89.8</v>
      </c>
      <c r="AF167" s="24"/>
      <c r="AG167" s="24">
        <f t="shared" si="64"/>
        <v>174.8</v>
      </c>
      <c r="AH167" s="65"/>
      <c r="AI167" s="40"/>
      <c r="AJ167" s="40"/>
      <c r="AK167" s="65"/>
      <c r="AL167" s="65"/>
      <c r="AM167" s="24">
        <f t="shared" si="65"/>
        <v>174.8</v>
      </c>
      <c r="AN167" s="24"/>
      <c r="AO167" s="24">
        <f t="shared" si="66"/>
        <v>174.8</v>
      </c>
      <c r="AP167" s="24">
        <v>182.7</v>
      </c>
      <c r="AQ167" s="24">
        <f t="shared" si="67"/>
        <v>-7.9</v>
      </c>
      <c r="AR167" s="81"/>
      <c r="AS167" s="38"/>
      <c r="AT167" s="1"/>
      <c r="AU167" s="1"/>
      <c r="AV167" s="1"/>
      <c r="AW167" s="1"/>
      <c r="AX167" s="1"/>
      <c r="AY167" s="1"/>
      <c r="AZ167" s="1"/>
      <c r="BA167" s="1"/>
      <c r="BB167" s="1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9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9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9"/>
      <c r="EA167" s="8"/>
      <c r="EB167" s="8"/>
      <c r="EC167" s="8"/>
      <c r="ED167" s="8"/>
      <c r="EE167" s="8"/>
      <c r="EF167" s="8"/>
      <c r="EG167" s="8"/>
      <c r="EH167" s="8"/>
      <c r="EI167" s="8"/>
      <c r="EJ167" s="8"/>
      <c r="EK167" s="8"/>
      <c r="EL167" s="8"/>
      <c r="EM167" s="8"/>
      <c r="EN167" s="8"/>
      <c r="EO167" s="8"/>
      <c r="EP167" s="8"/>
      <c r="EQ167" s="8"/>
      <c r="ER167" s="8"/>
      <c r="ES167" s="8"/>
      <c r="ET167" s="8"/>
      <c r="EU167" s="8"/>
      <c r="EV167" s="8"/>
      <c r="EW167" s="8"/>
      <c r="EX167" s="8"/>
      <c r="EY167" s="8"/>
      <c r="EZ167" s="8"/>
      <c r="FA167" s="8"/>
      <c r="FB167" s="9"/>
      <c r="FC167" s="8"/>
      <c r="FD167" s="8"/>
      <c r="FE167" s="8"/>
      <c r="FF167" s="8"/>
      <c r="FG167" s="8"/>
      <c r="FH167" s="8"/>
      <c r="FI167" s="8"/>
      <c r="FJ167" s="8"/>
      <c r="FK167" s="8"/>
      <c r="FL167" s="8"/>
      <c r="FM167" s="8"/>
      <c r="FN167" s="8"/>
      <c r="FO167" s="8"/>
      <c r="FP167" s="8"/>
      <c r="FQ167" s="8"/>
      <c r="FR167" s="8"/>
      <c r="FS167" s="8"/>
      <c r="FT167" s="8"/>
      <c r="FU167" s="8"/>
      <c r="FV167" s="8"/>
      <c r="FW167" s="8"/>
      <c r="FX167" s="8"/>
      <c r="FY167" s="8"/>
      <c r="FZ167" s="8"/>
      <c r="GA167" s="8"/>
      <c r="GB167" s="8"/>
      <c r="GC167" s="8"/>
      <c r="GD167" s="9"/>
      <c r="GE167" s="8"/>
      <c r="GF167" s="8"/>
    </row>
    <row r="168" spans="1:188" s="2" customFormat="1" ht="17.100000000000001" customHeight="1">
      <c r="A168" s="13" t="s">
        <v>151</v>
      </c>
      <c r="B168" s="24">
        <v>11363.7</v>
      </c>
      <c r="C168" s="24">
        <v>9133.6</v>
      </c>
      <c r="D168" s="4">
        <f t="shared" si="59"/>
        <v>0.80375229898712564</v>
      </c>
      <c r="E168" s="10">
        <v>15</v>
      </c>
      <c r="F168" s="5">
        <v>1</v>
      </c>
      <c r="G168" s="5">
        <v>10</v>
      </c>
      <c r="H168" s="5"/>
      <c r="I168" s="5"/>
      <c r="J168" s="4">
        <f t="shared" si="77"/>
        <v>1.0655268022181146</v>
      </c>
      <c r="K168" s="5">
        <v>10</v>
      </c>
      <c r="L168" s="5"/>
      <c r="M168" s="5"/>
      <c r="N168" s="4">
        <f t="shared" si="78"/>
        <v>1.2043134087237479</v>
      </c>
      <c r="O168" s="73">
        <v>15</v>
      </c>
      <c r="P168" s="5"/>
      <c r="Q168" s="5"/>
      <c r="R168" s="4">
        <f t="shared" si="79"/>
        <v>0.92307692307692302</v>
      </c>
      <c r="S168" s="5">
        <v>15</v>
      </c>
      <c r="T168" s="31">
        <f t="shared" si="60"/>
        <v>0.99419088436920133</v>
      </c>
      <c r="U168" s="32">
        <v>2447</v>
      </c>
      <c r="V168" s="24">
        <f t="shared" si="61"/>
        <v>1334.7272727272727</v>
      </c>
      <c r="W168" s="24">
        <f t="shared" si="62"/>
        <v>1327</v>
      </c>
      <c r="X168" s="24">
        <f t="shared" si="63"/>
        <v>-7.7272727272727479</v>
      </c>
      <c r="Y168" s="24"/>
      <c r="Z168" s="24">
        <v>243.1</v>
      </c>
      <c r="AA168" s="24">
        <v>203.9</v>
      </c>
      <c r="AB168" s="24">
        <v>197.6</v>
      </c>
      <c r="AC168" s="24">
        <v>196.6</v>
      </c>
      <c r="AD168" s="24"/>
      <c r="AE168" s="24">
        <v>180.2</v>
      </c>
      <c r="AF168" s="24"/>
      <c r="AG168" s="24">
        <f t="shared" si="64"/>
        <v>305.60000000000002</v>
      </c>
      <c r="AH168" s="40"/>
      <c r="AI168" s="40"/>
      <c r="AJ168" s="40"/>
      <c r="AK168" s="65"/>
      <c r="AL168" s="65"/>
      <c r="AM168" s="24">
        <f t="shared" si="65"/>
        <v>305.60000000000002</v>
      </c>
      <c r="AN168" s="24"/>
      <c r="AO168" s="24">
        <f t="shared" si="66"/>
        <v>305.60000000000002</v>
      </c>
      <c r="AP168" s="24">
        <v>226.1</v>
      </c>
      <c r="AQ168" s="24">
        <f t="shared" si="67"/>
        <v>79.5</v>
      </c>
      <c r="AR168" s="81"/>
      <c r="AS168" s="38"/>
      <c r="AT168" s="1"/>
      <c r="AU168" s="1"/>
      <c r="AV168" s="1"/>
      <c r="AW168" s="1"/>
      <c r="AX168" s="1"/>
      <c r="AY168" s="1"/>
      <c r="AZ168" s="1"/>
      <c r="BA168" s="1"/>
      <c r="BB168" s="1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9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9"/>
      <c r="CY168" s="8"/>
      <c r="CZ168" s="8"/>
      <c r="DA168" s="8"/>
      <c r="DB168" s="8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9"/>
      <c r="EA168" s="8"/>
      <c r="EB168" s="8"/>
      <c r="EC168" s="8"/>
      <c r="ED168" s="8"/>
      <c r="EE168" s="8"/>
      <c r="EF168" s="8"/>
      <c r="EG168" s="8"/>
      <c r="EH168" s="8"/>
      <c r="EI168" s="8"/>
      <c r="EJ168" s="8"/>
      <c r="EK168" s="8"/>
      <c r="EL168" s="8"/>
      <c r="EM168" s="8"/>
      <c r="EN168" s="8"/>
      <c r="EO168" s="8"/>
      <c r="EP168" s="8"/>
      <c r="EQ168" s="8"/>
      <c r="ER168" s="8"/>
      <c r="ES168" s="8"/>
      <c r="ET168" s="8"/>
      <c r="EU168" s="8"/>
      <c r="EV168" s="8"/>
      <c r="EW168" s="8"/>
      <c r="EX168" s="8"/>
      <c r="EY168" s="8"/>
      <c r="EZ168" s="8"/>
      <c r="FA168" s="8"/>
      <c r="FB168" s="9"/>
      <c r="FC168" s="8"/>
      <c r="FD168" s="8"/>
      <c r="FE168" s="8"/>
      <c r="FF168" s="8"/>
      <c r="FG168" s="8"/>
      <c r="FH168" s="8"/>
      <c r="FI168" s="8"/>
      <c r="FJ168" s="8"/>
      <c r="FK168" s="8"/>
      <c r="FL168" s="8"/>
      <c r="FM168" s="8"/>
      <c r="FN168" s="8"/>
      <c r="FO168" s="8"/>
      <c r="FP168" s="8"/>
      <c r="FQ168" s="8"/>
      <c r="FR168" s="8"/>
      <c r="FS168" s="8"/>
      <c r="FT168" s="8"/>
      <c r="FU168" s="8"/>
      <c r="FV168" s="8"/>
      <c r="FW168" s="8"/>
      <c r="FX168" s="8"/>
      <c r="FY168" s="8"/>
      <c r="FZ168" s="8"/>
      <c r="GA168" s="8"/>
      <c r="GB168" s="8"/>
      <c r="GC168" s="8"/>
      <c r="GD168" s="9"/>
      <c r="GE168" s="8"/>
      <c r="GF168" s="8"/>
    </row>
    <row r="169" spans="1:188" s="2" customFormat="1" ht="17.100000000000001" customHeight="1">
      <c r="A169" s="17" t="s">
        <v>152</v>
      </c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77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24"/>
      <c r="AQ169" s="24"/>
      <c r="AR169" s="81"/>
      <c r="AS169" s="38"/>
      <c r="AT169" s="1"/>
      <c r="AU169" s="1"/>
      <c r="AV169" s="1"/>
      <c r="AW169" s="1"/>
      <c r="AX169" s="1"/>
      <c r="AY169" s="1"/>
      <c r="AZ169" s="1"/>
      <c r="BA169" s="1"/>
      <c r="BB169" s="1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9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9"/>
      <c r="CY169" s="8"/>
      <c r="CZ169" s="8"/>
      <c r="DA169" s="8"/>
      <c r="DB169" s="8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8"/>
      <c r="DV169" s="8"/>
      <c r="DW169" s="8"/>
      <c r="DX169" s="8"/>
      <c r="DY169" s="8"/>
      <c r="DZ169" s="9"/>
      <c r="EA169" s="8"/>
      <c r="EB169" s="8"/>
      <c r="EC169" s="8"/>
      <c r="ED169" s="8"/>
      <c r="EE169" s="8"/>
      <c r="EF169" s="8"/>
      <c r="EG169" s="8"/>
      <c r="EH169" s="8"/>
      <c r="EI169" s="8"/>
      <c r="EJ169" s="8"/>
      <c r="EK169" s="8"/>
      <c r="EL169" s="8"/>
      <c r="EM169" s="8"/>
      <c r="EN169" s="8"/>
      <c r="EO169" s="8"/>
      <c r="EP169" s="8"/>
      <c r="EQ169" s="8"/>
      <c r="ER169" s="8"/>
      <c r="ES169" s="8"/>
      <c r="ET169" s="8"/>
      <c r="EU169" s="8"/>
      <c r="EV169" s="8"/>
      <c r="EW169" s="8"/>
      <c r="EX169" s="8"/>
      <c r="EY169" s="8"/>
      <c r="EZ169" s="8"/>
      <c r="FA169" s="8"/>
      <c r="FB169" s="9"/>
      <c r="FC169" s="8"/>
      <c r="FD169" s="8"/>
      <c r="FE169" s="8"/>
      <c r="FF169" s="8"/>
      <c r="FG169" s="8"/>
      <c r="FH169" s="8"/>
      <c r="FI169" s="8"/>
      <c r="FJ169" s="8"/>
      <c r="FK169" s="8"/>
      <c r="FL169" s="8"/>
      <c r="FM169" s="8"/>
      <c r="FN169" s="8"/>
      <c r="FO169" s="8"/>
      <c r="FP169" s="8"/>
      <c r="FQ169" s="8"/>
      <c r="FR169" s="8"/>
      <c r="FS169" s="8"/>
      <c r="FT169" s="8"/>
      <c r="FU169" s="8"/>
      <c r="FV169" s="8"/>
      <c r="FW169" s="8"/>
      <c r="FX169" s="8"/>
      <c r="FY169" s="8"/>
      <c r="FZ169" s="8"/>
      <c r="GA169" s="8"/>
      <c r="GB169" s="8"/>
      <c r="GC169" s="8"/>
      <c r="GD169" s="9"/>
      <c r="GE169" s="8"/>
      <c r="GF169" s="8"/>
    </row>
    <row r="170" spans="1:188" s="2" customFormat="1" ht="17.100000000000001" customHeight="1">
      <c r="A170" s="13" t="s">
        <v>67</v>
      </c>
      <c r="B170" s="24">
        <v>541.20000000000005</v>
      </c>
      <c r="C170" s="24">
        <v>459.5</v>
      </c>
      <c r="D170" s="4">
        <f t="shared" si="59"/>
        <v>0.84903917220990388</v>
      </c>
      <c r="E170" s="10">
        <v>15</v>
      </c>
      <c r="F170" s="5">
        <v>1</v>
      </c>
      <c r="G170" s="5">
        <v>10</v>
      </c>
      <c r="H170" s="5"/>
      <c r="I170" s="5"/>
      <c r="J170" s="4">
        <f>J$41</f>
        <v>0.98445810914681009</v>
      </c>
      <c r="K170" s="5">
        <v>10</v>
      </c>
      <c r="L170" s="5"/>
      <c r="M170" s="5"/>
      <c r="N170" s="4">
        <f>N$41</f>
        <v>1.0189445196211095</v>
      </c>
      <c r="O170" s="73">
        <v>15</v>
      </c>
      <c r="P170" s="5"/>
      <c r="Q170" s="5"/>
      <c r="R170" s="4">
        <f>R$41</f>
        <v>1.0540540540540539</v>
      </c>
      <c r="S170" s="5">
        <v>15</v>
      </c>
      <c r="T170" s="31">
        <f t="shared" si="60"/>
        <v>0.97961765045760174</v>
      </c>
      <c r="U170" s="32">
        <v>2838</v>
      </c>
      <c r="V170" s="24">
        <f t="shared" si="61"/>
        <v>1548</v>
      </c>
      <c r="W170" s="24">
        <f t="shared" si="62"/>
        <v>1516.4</v>
      </c>
      <c r="X170" s="24">
        <f t="shared" si="63"/>
        <v>-31.599999999999909</v>
      </c>
      <c r="Y170" s="24"/>
      <c r="Z170" s="24">
        <v>204.5</v>
      </c>
      <c r="AA170" s="24">
        <v>177.6</v>
      </c>
      <c r="AB170" s="24">
        <v>306.7</v>
      </c>
      <c r="AC170" s="24">
        <v>153.69999999999999</v>
      </c>
      <c r="AD170" s="24"/>
      <c r="AE170" s="24">
        <v>242.2</v>
      </c>
      <c r="AF170" s="24"/>
      <c r="AG170" s="24">
        <f t="shared" si="64"/>
        <v>431.7</v>
      </c>
      <c r="AH170" s="65"/>
      <c r="AI170" s="40"/>
      <c r="AJ170" s="40"/>
      <c r="AK170" s="65"/>
      <c r="AL170" s="65"/>
      <c r="AM170" s="24">
        <f t="shared" si="65"/>
        <v>431.7</v>
      </c>
      <c r="AN170" s="24"/>
      <c r="AO170" s="24">
        <f t="shared" si="66"/>
        <v>431.7</v>
      </c>
      <c r="AP170" s="24">
        <v>356.3</v>
      </c>
      <c r="AQ170" s="24">
        <f t="shared" si="67"/>
        <v>75.400000000000006</v>
      </c>
      <c r="AR170" s="81"/>
      <c r="AS170" s="38"/>
      <c r="AT170" s="1"/>
      <c r="AU170" s="1"/>
      <c r="AV170" s="1"/>
      <c r="AW170" s="1"/>
      <c r="AX170" s="1"/>
      <c r="AY170" s="1"/>
      <c r="AZ170" s="1"/>
      <c r="BA170" s="1"/>
      <c r="BB170" s="1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9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9"/>
      <c r="CY170" s="8"/>
      <c r="CZ170" s="8"/>
      <c r="DA170" s="8"/>
      <c r="DB170" s="8"/>
      <c r="DC170" s="8"/>
      <c r="DD170" s="8"/>
      <c r="DE170" s="8"/>
      <c r="DF170" s="8"/>
      <c r="DG170" s="8"/>
      <c r="DH170" s="8"/>
      <c r="DI170" s="8"/>
      <c r="DJ170" s="8"/>
      <c r="DK170" s="8"/>
      <c r="DL170" s="8"/>
      <c r="DM170" s="8"/>
      <c r="DN170" s="8"/>
      <c r="DO170" s="8"/>
      <c r="DP170" s="8"/>
      <c r="DQ170" s="8"/>
      <c r="DR170" s="8"/>
      <c r="DS170" s="8"/>
      <c r="DT170" s="8"/>
      <c r="DU170" s="8"/>
      <c r="DV170" s="8"/>
      <c r="DW170" s="8"/>
      <c r="DX170" s="8"/>
      <c r="DY170" s="8"/>
      <c r="DZ170" s="9"/>
      <c r="EA170" s="8"/>
      <c r="EB170" s="8"/>
      <c r="EC170" s="8"/>
      <c r="ED170" s="8"/>
      <c r="EE170" s="8"/>
      <c r="EF170" s="8"/>
      <c r="EG170" s="8"/>
      <c r="EH170" s="8"/>
      <c r="EI170" s="8"/>
      <c r="EJ170" s="8"/>
      <c r="EK170" s="8"/>
      <c r="EL170" s="8"/>
      <c r="EM170" s="8"/>
      <c r="EN170" s="8"/>
      <c r="EO170" s="8"/>
      <c r="EP170" s="8"/>
      <c r="EQ170" s="8"/>
      <c r="ER170" s="8"/>
      <c r="ES170" s="8"/>
      <c r="ET170" s="8"/>
      <c r="EU170" s="8"/>
      <c r="EV170" s="8"/>
      <c r="EW170" s="8"/>
      <c r="EX170" s="8"/>
      <c r="EY170" s="8"/>
      <c r="EZ170" s="8"/>
      <c r="FA170" s="8"/>
      <c r="FB170" s="9"/>
      <c r="FC170" s="8"/>
      <c r="FD170" s="8"/>
      <c r="FE170" s="8"/>
      <c r="FF170" s="8"/>
      <c r="FG170" s="8"/>
      <c r="FH170" s="8"/>
      <c r="FI170" s="8"/>
      <c r="FJ170" s="8"/>
      <c r="FK170" s="8"/>
      <c r="FL170" s="8"/>
      <c r="FM170" s="8"/>
      <c r="FN170" s="8"/>
      <c r="FO170" s="8"/>
      <c r="FP170" s="8"/>
      <c r="FQ170" s="8"/>
      <c r="FR170" s="8"/>
      <c r="FS170" s="8"/>
      <c r="FT170" s="8"/>
      <c r="FU170" s="8"/>
      <c r="FV170" s="8"/>
      <c r="FW170" s="8"/>
      <c r="FX170" s="8"/>
      <c r="FY170" s="8"/>
      <c r="FZ170" s="8"/>
      <c r="GA170" s="8"/>
      <c r="GB170" s="8"/>
      <c r="GC170" s="8"/>
      <c r="GD170" s="9"/>
      <c r="GE170" s="8"/>
      <c r="GF170" s="8"/>
    </row>
    <row r="171" spans="1:188" s="2" customFormat="1" ht="17.100000000000001" customHeight="1">
      <c r="A171" s="13" t="s">
        <v>153</v>
      </c>
      <c r="B171" s="24">
        <v>912</v>
      </c>
      <c r="C171" s="24">
        <v>484.6</v>
      </c>
      <c r="D171" s="4">
        <f t="shared" si="59"/>
        <v>0.53135964912280709</v>
      </c>
      <c r="E171" s="10">
        <v>15</v>
      </c>
      <c r="F171" s="5">
        <v>1</v>
      </c>
      <c r="G171" s="5">
        <v>10</v>
      </c>
      <c r="H171" s="5"/>
      <c r="I171" s="5"/>
      <c r="J171" s="4">
        <f t="shared" ref="J171:J182" si="80">J$41</f>
        <v>0.98445810914681009</v>
      </c>
      <c r="K171" s="5">
        <v>10</v>
      </c>
      <c r="L171" s="5"/>
      <c r="M171" s="5"/>
      <c r="N171" s="4">
        <f t="shared" ref="N171:N182" si="81">N$41</f>
        <v>1.0189445196211095</v>
      </c>
      <c r="O171" s="73">
        <v>15</v>
      </c>
      <c r="P171" s="5"/>
      <c r="Q171" s="5"/>
      <c r="R171" s="4">
        <f t="shared" ref="R171:R182" si="82">R$41</f>
        <v>1.0540540540540539</v>
      </c>
      <c r="S171" s="5">
        <v>15</v>
      </c>
      <c r="T171" s="31">
        <f t="shared" si="60"/>
        <v>0.90630699128365622</v>
      </c>
      <c r="U171" s="32">
        <v>2174</v>
      </c>
      <c r="V171" s="24">
        <f t="shared" si="61"/>
        <v>1185.8181818181818</v>
      </c>
      <c r="W171" s="24">
        <f t="shared" si="62"/>
        <v>1074.7</v>
      </c>
      <c r="X171" s="24">
        <f t="shared" si="63"/>
        <v>-111.11818181818171</v>
      </c>
      <c r="Y171" s="24"/>
      <c r="Z171" s="24">
        <v>144.5</v>
      </c>
      <c r="AA171" s="24">
        <v>99</v>
      </c>
      <c r="AB171" s="24">
        <v>240.9</v>
      </c>
      <c r="AC171" s="24">
        <v>116.3</v>
      </c>
      <c r="AD171" s="24"/>
      <c r="AE171" s="24">
        <v>117.6</v>
      </c>
      <c r="AF171" s="24"/>
      <c r="AG171" s="24">
        <f t="shared" si="64"/>
        <v>356.4</v>
      </c>
      <c r="AH171" s="65"/>
      <c r="AI171" s="40"/>
      <c r="AJ171" s="40"/>
      <c r="AK171" s="65"/>
      <c r="AL171" s="65"/>
      <c r="AM171" s="24">
        <f t="shared" si="65"/>
        <v>356.4</v>
      </c>
      <c r="AN171" s="24"/>
      <c r="AO171" s="24">
        <f t="shared" si="66"/>
        <v>356.4</v>
      </c>
      <c r="AP171" s="24">
        <v>224.1</v>
      </c>
      <c r="AQ171" s="24">
        <f t="shared" si="67"/>
        <v>132.30000000000001</v>
      </c>
      <c r="AR171" s="81"/>
      <c r="AS171" s="38"/>
      <c r="AT171" s="1"/>
      <c r="AU171" s="1"/>
      <c r="AV171" s="1"/>
      <c r="AW171" s="1"/>
      <c r="AX171" s="1"/>
      <c r="AY171" s="1"/>
      <c r="AZ171" s="1"/>
      <c r="BA171" s="1"/>
      <c r="BB171" s="1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9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9"/>
      <c r="CY171" s="8"/>
      <c r="CZ171" s="8"/>
      <c r="DA171" s="8"/>
      <c r="DB171" s="8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8"/>
      <c r="DN171" s="8"/>
      <c r="DO171" s="8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9"/>
      <c r="EA171" s="8"/>
      <c r="EB171" s="8"/>
      <c r="EC171" s="8"/>
      <c r="ED171" s="8"/>
      <c r="EE171" s="8"/>
      <c r="EF171" s="8"/>
      <c r="EG171" s="8"/>
      <c r="EH171" s="8"/>
      <c r="EI171" s="8"/>
      <c r="EJ171" s="8"/>
      <c r="EK171" s="8"/>
      <c r="EL171" s="8"/>
      <c r="EM171" s="8"/>
      <c r="EN171" s="8"/>
      <c r="EO171" s="8"/>
      <c r="EP171" s="8"/>
      <c r="EQ171" s="8"/>
      <c r="ER171" s="8"/>
      <c r="ES171" s="8"/>
      <c r="ET171" s="8"/>
      <c r="EU171" s="8"/>
      <c r="EV171" s="8"/>
      <c r="EW171" s="8"/>
      <c r="EX171" s="8"/>
      <c r="EY171" s="8"/>
      <c r="EZ171" s="8"/>
      <c r="FA171" s="8"/>
      <c r="FB171" s="9"/>
      <c r="FC171" s="8"/>
      <c r="FD171" s="8"/>
      <c r="FE171" s="8"/>
      <c r="FF171" s="8"/>
      <c r="FG171" s="8"/>
      <c r="FH171" s="8"/>
      <c r="FI171" s="8"/>
      <c r="FJ171" s="8"/>
      <c r="FK171" s="8"/>
      <c r="FL171" s="8"/>
      <c r="FM171" s="8"/>
      <c r="FN171" s="8"/>
      <c r="FO171" s="8"/>
      <c r="FP171" s="8"/>
      <c r="FQ171" s="8"/>
      <c r="FR171" s="8"/>
      <c r="FS171" s="8"/>
      <c r="FT171" s="8"/>
      <c r="FU171" s="8"/>
      <c r="FV171" s="8"/>
      <c r="FW171" s="8"/>
      <c r="FX171" s="8"/>
      <c r="FY171" s="8"/>
      <c r="FZ171" s="8"/>
      <c r="GA171" s="8"/>
      <c r="GB171" s="8"/>
      <c r="GC171" s="8"/>
      <c r="GD171" s="9"/>
      <c r="GE171" s="8"/>
      <c r="GF171" s="8"/>
    </row>
    <row r="172" spans="1:188" s="2" customFormat="1" ht="17.100000000000001" customHeight="1">
      <c r="A172" s="13" t="s">
        <v>154</v>
      </c>
      <c r="B172" s="24">
        <v>1721.2</v>
      </c>
      <c r="C172" s="24">
        <v>3007.3</v>
      </c>
      <c r="D172" s="4">
        <f t="shared" si="59"/>
        <v>1.2547211247966534</v>
      </c>
      <c r="E172" s="10">
        <v>15</v>
      </c>
      <c r="F172" s="5">
        <v>1</v>
      </c>
      <c r="G172" s="5">
        <v>10</v>
      </c>
      <c r="H172" s="5"/>
      <c r="I172" s="5"/>
      <c r="J172" s="4">
        <f t="shared" si="80"/>
        <v>0.98445810914681009</v>
      </c>
      <c r="K172" s="5">
        <v>10</v>
      </c>
      <c r="L172" s="5"/>
      <c r="M172" s="5"/>
      <c r="N172" s="4">
        <f t="shared" si="81"/>
        <v>1.0189445196211095</v>
      </c>
      <c r="O172" s="73">
        <v>15</v>
      </c>
      <c r="P172" s="5"/>
      <c r="Q172" s="5"/>
      <c r="R172" s="4">
        <f t="shared" si="82"/>
        <v>1.0540540540540539</v>
      </c>
      <c r="S172" s="5">
        <v>15</v>
      </c>
      <c r="T172" s="31">
        <f t="shared" si="60"/>
        <v>1.0732365625930054</v>
      </c>
      <c r="U172" s="32">
        <v>3290</v>
      </c>
      <c r="V172" s="24">
        <f t="shared" si="61"/>
        <v>1794.5454545454545</v>
      </c>
      <c r="W172" s="24">
        <f t="shared" si="62"/>
        <v>1926</v>
      </c>
      <c r="X172" s="24">
        <f t="shared" si="63"/>
        <v>131.4545454545455</v>
      </c>
      <c r="Y172" s="24"/>
      <c r="Z172" s="24">
        <v>215.7</v>
      </c>
      <c r="AA172" s="24">
        <v>352.9</v>
      </c>
      <c r="AB172" s="24">
        <v>406.5</v>
      </c>
      <c r="AC172" s="24">
        <v>135.5</v>
      </c>
      <c r="AD172" s="24"/>
      <c r="AE172" s="24">
        <v>155.19999999999999</v>
      </c>
      <c r="AF172" s="24"/>
      <c r="AG172" s="24">
        <f t="shared" si="64"/>
        <v>660.2</v>
      </c>
      <c r="AH172" s="65"/>
      <c r="AI172" s="40"/>
      <c r="AJ172" s="40"/>
      <c r="AK172" s="65"/>
      <c r="AL172" s="65"/>
      <c r="AM172" s="24">
        <f t="shared" si="65"/>
        <v>660.2</v>
      </c>
      <c r="AN172" s="24"/>
      <c r="AO172" s="24">
        <f t="shared" si="66"/>
        <v>660.2</v>
      </c>
      <c r="AP172" s="24">
        <v>716.7</v>
      </c>
      <c r="AQ172" s="24">
        <f t="shared" si="67"/>
        <v>-56.5</v>
      </c>
      <c r="AR172" s="81"/>
      <c r="AS172" s="38"/>
      <c r="AT172" s="1"/>
      <c r="AU172" s="1"/>
      <c r="AV172" s="1"/>
      <c r="AW172" s="1"/>
      <c r="AX172" s="1"/>
      <c r="AY172" s="1"/>
      <c r="AZ172" s="1"/>
      <c r="BA172" s="1"/>
      <c r="BB172" s="1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9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9"/>
      <c r="CY172" s="8"/>
      <c r="CZ172" s="8"/>
      <c r="DA172" s="8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9"/>
      <c r="EA172" s="8"/>
      <c r="EB172" s="8"/>
      <c r="EC172" s="8"/>
      <c r="ED172" s="8"/>
      <c r="EE172" s="8"/>
      <c r="EF172" s="8"/>
      <c r="EG172" s="8"/>
      <c r="EH172" s="8"/>
      <c r="EI172" s="8"/>
      <c r="EJ172" s="8"/>
      <c r="EK172" s="8"/>
      <c r="EL172" s="8"/>
      <c r="EM172" s="8"/>
      <c r="EN172" s="8"/>
      <c r="EO172" s="8"/>
      <c r="EP172" s="8"/>
      <c r="EQ172" s="8"/>
      <c r="ER172" s="8"/>
      <c r="ES172" s="8"/>
      <c r="ET172" s="8"/>
      <c r="EU172" s="8"/>
      <c r="EV172" s="8"/>
      <c r="EW172" s="8"/>
      <c r="EX172" s="8"/>
      <c r="EY172" s="8"/>
      <c r="EZ172" s="8"/>
      <c r="FA172" s="8"/>
      <c r="FB172" s="9"/>
      <c r="FC172" s="8"/>
      <c r="FD172" s="8"/>
      <c r="FE172" s="8"/>
      <c r="FF172" s="8"/>
      <c r="FG172" s="8"/>
      <c r="FH172" s="8"/>
      <c r="FI172" s="8"/>
      <c r="FJ172" s="8"/>
      <c r="FK172" s="8"/>
      <c r="FL172" s="8"/>
      <c r="FM172" s="8"/>
      <c r="FN172" s="8"/>
      <c r="FO172" s="8"/>
      <c r="FP172" s="8"/>
      <c r="FQ172" s="8"/>
      <c r="FR172" s="8"/>
      <c r="FS172" s="8"/>
      <c r="FT172" s="8"/>
      <c r="FU172" s="8"/>
      <c r="FV172" s="8"/>
      <c r="FW172" s="8"/>
      <c r="FX172" s="8"/>
      <c r="FY172" s="8"/>
      <c r="FZ172" s="8"/>
      <c r="GA172" s="8"/>
      <c r="GB172" s="8"/>
      <c r="GC172" s="8"/>
      <c r="GD172" s="9"/>
      <c r="GE172" s="8"/>
      <c r="GF172" s="8"/>
    </row>
    <row r="173" spans="1:188" s="2" customFormat="1" ht="17.100000000000001" customHeight="1">
      <c r="A173" s="13" t="s">
        <v>155</v>
      </c>
      <c r="B173" s="24">
        <v>2075.6</v>
      </c>
      <c r="C173" s="24">
        <v>1625.6</v>
      </c>
      <c r="D173" s="4">
        <f t="shared" si="59"/>
        <v>0.78319522065908653</v>
      </c>
      <c r="E173" s="10">
        <v>15</v>
      </c>
      <c r="F173" s="5">
        <v>1</v>
      </c>
      <c r="G173" s="5">
        <v>10</v>
      </c>
      <c r="H173" s="5"/>
      <c r="I173" s="5"/>
      <c r="J173" s="4">
        <f t="shared" si="80"/>
        <v>0.98445810914681009</v>
      </c>
      <c r="K173" s="5">
        <v>10</v>
      </c>
      <c r="L173" s="5"/>
      <c r="M173" s="5"/>
      <c r="N173" s="4">
        <f t="shared" si="81"/>
        <v>1.0189445196211095</v>
      </c>
      <c r="O173" s="73">
        <v>15</v>
      </c>
      <c r="P173" s="5"/>
      <c r="Q173" s="5"/>
      <c r="R173" s="4">
        <f t="shared" si="82"/>
        <v>1.0540540540540539</v>
      </c>
      <c r="S173" s="5">
        <v>15</v>
      </c>
      <c r="T173" s="31">
        <f t="shared" si="60"/>
        <v>0.96442289240741308</v>
      </c>
      <c r="U173" s="32">
        <v>3280</v>
      </c>
      <c r="V173" s="24">
        <f t="shared" si="61"/>
        <v>1789.090909090909</v>
      </c>
      <c r="W173" s="24">
        <f t="shared" si="62"/>
        <v>1725.4</v>
      </c>
      <c r="X173" s="24">
        <f t="shared" si="63"/>
        <v>-63.690909090908917</v>
      </c>
      <c r="Y173" s="24"/>
      <c r="Z173" s="24">
        <v>262.2</v>
      </c>
      <c r="AA173" s="24">
        <v>180.8</v>
      </c>
      <c r="AB173" s="24">
        <v>314.60000000000002</v>
      </c>
      <c r="AC173" s="24">
        <v>176.9</v>
      </c>
      <c r="AD173" s="24"/>
      <c r="AE173" s="24">
        <v>258.8</v>
      </c>
      <c r="AF173" s="24"/>
      <c r="AG173" s="24">
        <f t="shared" si="64"/>
        <v>532.1</v>
      </c>
      <c r="AH173" s="65"/>
      <c r="AI173" s="40"/>
      <c r="AJ173" s="40"/>
      <c r="AK173" s="65"/>
      <c r="AL173" s="65"/>
      <c r="AM173" s="24">
        <f t="shared" si="65"/>
        <v>532.1</v>
      </c>
      <c r="AN173" s="24"/>
      <c r="AO173" s="24">
        <f t="shared" si="66"/>
        <v>532.1</v>
      </c>
      <c r="AP173" s="24">
        <v>421.6</v>
      </c>
      <c r="AQ173" s="24">
        <f t="shared" si="67"/>
        <v>110.5</v>
      </c>
      <c r="AR173" s="81"/>
      <c r="AS173" s="38"/>
      <c r="AT173" s="1"/>
      <c r="AU173" s="1"/>
      <c r="AV173" s="1"/>
      <c r="AW173" s="1"/>
      <c r="AX173" s="1"/>
      <c r="AY173" s="1"/>
      <c r="AZ173" s="1"/>
      <c r="BA173" s="1"/>
      <c r="BB173" s="1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9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9"/>
      <c r="CY173" s="8"/>
      <c r="CZ173" s="8"/>
      <c r="DA173" s="8"/>
      <c r="DB173" s="8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8"/>
      <c r="DN173" s="8"/>
      <c r="DO173" s="8"/>
      <c r="DP173" s="8"/>
      <c r="DQ173" s="8"/>
      <c r="DR173" s="8"/>
      <c r="DS173" s="8"/>
      <c r="DT173" s="8"/>
      <c r="DU173" s="8"/>
      <c r="DV173" s="8"/>
      <c r="DW173" s="8"/>
      <c r="DX173" s="8"/>
      <c r="DY173" s="8"/>
      <c r="DZ173" s="9"/>
      <c r="EA173" s="8"/>
      <c r="EB173" s="8"/>
      <c r="EC173" s="8"/>
      <c r="ED173" s="8"/>
      <c r="EE173" s="8"/>
      <c r="EF173" s="8"/>
      <c r="EG173" s="8"/>
      <c r="EH173" s="8"/>
      <c r="EI173" s="8"/>
      <c r="EJ173" s="8"/>
      <c r="EK173" s="8"/>
      <c r="EL173" s="8"/>
      <c r="EM173" s="8"/>
      <c r="EN173" s="8"/>
      <c r="EO173" s="8"/>
      <c r="EP173" s="8"/>
      <c r="EQ173" s="8"/>
      <c r="ER173" s="8"/>
      <c r="ES173" s="8"/>
      <c r="ET173" s="8"/>
      <c r="EU173" s="8"/>
      <c r="EV173" s="8"/>
      <c r="EW173" s="8"/>
      <c r="EX173" s="8"/>
      <c r="EY173" s="8"/>
      <c r="EZ173" s="8"/>
      <c r="FA173" s="8"/>
      <c r="FB173" s="9"/>
      <c r="FC173" s="8"/>
      <c r="FD173" s="8"/>
      <c r="FE173" s="8"/>
      <c r="FF173" s="8"/>
      <c r="FG173" s="8"/>
      <c r="FH173" s="8"/>
      <c r="FI173" s="8"/>
      <c r="FJ173" s="8"/>
      <c r="FK173" s="8"/>
      <c r="FL173" s="8"/>
      <c r="FM173" s="8"/>
      <c r="FN173" s="8"/>
      <c r="FO173" s="8"/>
      <c r="FP173" s="8"/>
      <c r="FQ173" s="8"/>
      <c r="FR173" s="8"/>
      <c r="FS173" s="8"/>
      <c r="FT173" s="8"/>
      <c r="FU173" s="8"/>
      <c r="FV173" s="8"/>
      <c r="FW173" s="8"/>
      <c r="FX173" s="8"/>
      <c r="FY173" s="8"/>
      <c r="FZ173" s="8"/>
      <c r="GA173" s="8"/>
      <c r="GB173" s="8"/>
      <c r="GC173" s="8"/>
      <c r="GD173" s="9"/>
      <c r="GE173" s="8"/>
      <c r="GF173" s="8"/>
    </row>
    <row r="174" spans="1:188" s="2" customFormat="1" ht="17.100000000000001" customHeight="1">
      <c r="A174" s="13" t="s">
        <v>156</v>
      </c>
      <c r="B174" s="24">
        <v>17008.2</v>
      </c>
      <c r="C174" s="24">
        <v>17027.900000000001</v>
      </c>
      <c r="D174" s="4">
        <f t="shared" si="59"/>
        <v>1.001158264836961</v>
      </c>
      <c r="E174" s="10">
        <v>15</v>
      </c>
      <c r="F174" s="5">
        <v>1</v>
      </c>
      <c r="G174" s="5">
        <v>10</v>
      </c>
      <c r="H174" s="5"/>
      <c r="I174" s="5"/>
      <c r="J174" s="4">
        <f t="shared" si="80"/>
        <v>0.98445810914681009</v>
      </c>
      <c r="K174" s="5">
        <v>10</v>
      </c>
      <c r="L174" s="5"/>
      <c r="M174" s="5"/>
      <c r="N174" s="4">
        <f t="shared" si="81"/>
        <v>1.0189445196211095</v>
      </c>
      <c r="O174" s="73">
        <v>15</v>
      </c>
      <c r="P174" s="5"/>
      <c r="Q174" s="5"/>
      <c r="R174" s="4">
        <f t="shared" si="82"/>
        <v>1.0540540540540539</v>
      </c>
      <c r="S174" s="5">
        <v>15</v>
      </c>
      <c r="T174" s="31">
        <f t="shared" si="60"/>
        <v>1.0147220564484611</v>
      </c>
      <c r="U174" s="32">
        <v>1957</v>
      </c>
      <c r="V174" s="24">
        <f t="shared" si="61"/>
        <v>1067.4545454545455</v>
      </c>
      <c r="W174" s="24">
        <f t="shared" si="62"/>
        <v>1083.2</v>
      </c>
      <c r="X174" s="24">
        <f t="shared" si="63"/>
        <v>15.74545454545455</v>
      </c>
      <c r="Y174" s="24"/>
      <c r="Z174" s="24">
        <v>187.6</v>
      </c>
      <c r="AA174" s="24">
        <v>155.5</v>
      </c>
      <c r="AB174" s="24">
        <v>171.4</v>
      </c>
      <c r="AC174" s="24">
        <v>53.6</v>
      </c>
      <c r="AD174" s="24"/>
      <c r="AE174" s="24">
        <v>167.1</v>
      </c>
      <c r="AF174" s="24"/>
      <c r="AG174" s="24">
        <f t="shared" si="64"/>
        <v>348</v>
      </c>
      <c r="AH174" s="65"/>
      <c r="AI174" s="40"/>
      <c r="AJ174" s="40"/>
      <c r="AK174" s="65"/>
      <c r="AL174" s="65"/>
      <c r="AM174" s="24">
        <f t="shared" si="65"/>
        <v>348</v>
      </c>
      <c r="AN174" s="24"/>
      <c r="AO174" s="24">
        <f t="shared" si="66"/>
        <v>348</v>
      </c>
      <c r="AP174" s="24">
        <v>328</v>
      </c>
      <c r="AQ174" s="24">
        <f t="shared" si="67"/>
        <v>20</v>
      </c>
      <c r="AR174" s="81"/>
      <c r="AS174" s="38"/>
      <c r="AT174" s="1"/>
      <c r="AU174" s="1"/>
      <c r="AV174" s="1"/>
      <c r="AW174" s="1"/>
      <c r="AX174" s="1"/>
      <c r="AY174" s="1"/>
      <c r="AZ174" s="1"/>
      <c r="BA174" s="1"/>
      <c r="BB174" s="1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9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8"/>
      <c r="CR174" s="8"/>
      <c r="CS174" s="8"/>
      <c r="CT174" s="8"/>
      <c r="CU174" s="8"/>
      <c r="CV174" s="8"/>
      <c r="CW174" s="8"/>
      <c r="CX174" s="9"/>
      <c r="CY174" s="8"/>
      <c r="CZ174" s="8"/>
      <c r="DA174" s="8"/>
      <c r="DB174" s="8"/>
      <c r="DC174" s="8"/>
      <c r="DD174" s="8"/>
      <c r="DE174" s="8"/>
      <c r="DF174" s="8"/>
      <c r="DG174" s="8"/>
      <c r="DH174" s="8"/>
      <c r="DI174" s="8"/>
      <c r="DJ174" s="8"/>
      <c r="DK174" s="8"/>
      <c r="DL174" s="8"/>
      <c r="DM174" s="8"/>
      <c r="DN174" s="8"/>
      <c r="DO174" s="8"/>
      <c r="DP174" s="8"/>
      <c r="DQ174" s="8"/>
      <c r="DR174" s="8"/>
      <c r="DS174" s="8"/>
      <c r="DT174" s="8"/>
      <c r="DU174" s="8"/>
      <c r="DV174" s="8"/>
      <c r="DW174" s="8"/>
      <c r="DX174" s="8"/>
      <c r="DY174" s="8"/>
      <c r="DZ174" s="9"/>
      <c r="EA174" s="8"/>
      <c r="EB174" s="8"/>
      <c r="EC174" s="8"/>
      <c r="ED174" s="8"/>
      <c r="EE174" s="8"/>
      <c r="EF174" s="8"/>
      <c r="EG174" s="8"/>
      <c r="EH174" s="8"/>
      <c r="EI174" s="8"/>
      <c r="EJ174" s="8"/>
      <c r="EK174" s="8"/>
      <c r="EL174" s="8"/>
      <c r="EM174" s="8"/>
      <c r="EN174" s="8"/>
      <c r="EO174" s="8"/>
      <c r="EP174" s="8"/>
      <c r="EQ174" s="8"/>
      <c r="ER174" s="8"/>
      <c r="ES174" s="8"/>
      <c r="ET174" s="8"/>
      <c r="EU174" s="8"/>
      <c r="EV174" s="8"/>
      <c r="EW174" s="8"/>
      <c r="EX174" s="8"/>
      <c r="EY174" s="8"/>
      <c r="EZ174" s="8"/>
      <c r="FA174" s="8"/>
      <c r="FB174" s="9"/>
      <c r="FC174" s="8"/>
      <c r="FD174" s="8"/>
      <c r="FE174" s="8"/>
      <c r="FF174" s="8"/>
      <c r="FG174" s="8"/>
      <c r="FH174" s="8"/>
      <c r="FI174" s="8"/>
      <c r="FJ174" s="8"/>
      <c r="FK174" s="8"/>
      <c r="FL174" s="8"/>
      <c r="FM174" s="8"/>
      <c r="FN174" s="8"/>
      <c r="FO174" s="8"/>
      <c r="FP174" s="8"/>
      <c r="FQ174" s="8"/>
      <c r="FR174" s="8"/>
      <c r="FS174" s="8"/>
      <c r="FT174" s="8"/>
      <c r="FU174" s="8"/>
      <c r="FV174" s="8"/>
      <c r="FW174" s="8"/>
      <c r="FX174" s="8"/>
      <c r="FY174" s="8"/>
      <c r="FZ174" s="8"/>
      <c r="GA174" s="8"/>
      <c r="GB174" s="8"/>
      <c r="GC174" s="8"/>
      <c r="GD174" s="9"/>
      <c r="GE174" s="8"/>
      <c r="GF174" s="8"/>
    </row>
    <row r="175" spans="1:188" s="2" customFormat="1" ht="17.100000000000001" customHeight="1">
      <c r="A175" s="13" t="s">
        <v>157</v>
      </c>
      <c r="B175" s="24">
        <v>2252.9</v>
      </c>
      <c r="C175" s="24">
        <v>1354.1</v>
      </c>
      <c r="D175" s="4">
        <f t="shared" si="59"/>
        <v>0.60104753872786176</v>
      </c>
      <c r="E175" s="10">
        <v>15</v>
      </c>
      <c r="F175" s="5">
        <v>1</v>
      </c>
      <c r="G175" s="5">
        <v>10</v>
      </c>
      <c r="H175" s="5"/>
      <c r="I175" s="5"/>
      <c r="J175" s="4">
        <f t="shared" si="80"/>
        <v>0.98445810914681009</v>
      </c>
      <c r="K175" s="5">
        <v>10</v>
      </c>
      <c r="L175" s="5"/>
      <c r="M175" s="5"/>
      <c r="N175" s="4">
        <f t="shared" si="81"/>
        <v>1.0189445196211095</v>
      </c>
      <c r="O175" s="73">
        <v>15</v>
      </c>
      <c r="P175" s="5"/>
      <c r="Q175" s="5"/>
      <c r="R175" s="4">
        <f t="shared" si="82"/>
        <v>1.0540540540540539</v>
      </c>
      <c r="S175" s="5">
        <v>15</v>
      </c>
      <c r="T175" s="31">
        <f t="shared" si="60"/>
        <v>0.92238881196174582</v>
      </c>
      <c r="U175" s="32">
        <v>1988</v>
      </c>
      <c r="V175" s="24">
        <f t="shared" si="61"/>
        <v>1084.3636363636363</v>
      </c>
      <c r="W175" s="24">
        <f t="shared" si="62"/>
        <v>1000.2</v>
      </c>
      <c r="X175" s="24">
        <f t="shared" si="63"/>
        <v>-84.163636363636215</v>
      </c>
      <c r="Y175" s="24"/>
      <c r="Z175" s="24">
        <v>106.6</v>
      </c>
      <c r="AA175" s="24">
        <v>209.3</v>
      </c>
      <c r="AB175" s="24">
        <v>264.5</v>
      </c>
      <c r="AC175" s="24">
        <v>4</v>
      </c>
      <c r="AD175" s="24"/>
      <c r="AE175" s="24">
        <v>114.3</v>
      </c>
      <c r="AF175" s="24"/>
      <c r="AG175" s="24">
        <f t="shared" si="64"/>
        <v>301.5</v>
      </c>
      <c r="AH175" s="65"/>
      <c r="AI175" s="40"/>
      <c r="AJ175" s="40"/>
      <c r="AK175" s="65"/>
      <c r="AL175" s="65"/>
      <c r="AM175" s="24">
        <f t="shared" si="65"/>
        <v>301.5</v>
      </c>
      <c r="AN175" s="24"/>
      <c r="AO175" s="24">
        <f t="shared" si="66"/>
        <v>301.5</v>
      </c>
      <c r="AP175" s="24">
        <v>195.4</v>
      </c>
      <c r="AQ175" s="24">
        <f t="shared" si="67"/>
        <v>106.1</v>
      </c>
      <c r="AR175" s="81"/>
      <c r="AS175" s="38"/>
      <c r="AT175" s="1"/>
      <c r="AU175" s="1"/>
      <c r="AV175" s="1"/>
      <c r="AW175" s="1"/>
      <c r="AX175" s="1"/>
      <c r="AY175" s="1"/>
      <c r="AZ175" s="1"/>
      <c r="BA175" s="1"/>
      <c r="BB175" s="1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9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9"/>
      <c r="CY175" s="8"/>
      <c r="CZ175" s="8"/>
      <c r="DA175" s="8"/>
      <c r="DB175" s="8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9"/>
      <c r="EA175" s="8"/>
      <c r="EB175" s="8"/>
      <c r="EC175" s="8"/>
      <c r="ED175" s="8"/>
      <c r="EE175" s="8"/>
      <c r="EF175" s="8"/>
      <c r="EG175" s="8"/>
      <c r="EH175" s="8"/>
      <c r="EI175" s="8"/>
      <c r="EJ175" s="8"/>
      <c r="EK175" s="8"/>
      <c r="EL175" s="8"/>
      <c r="EM175" s="8"/>
      <c r="EN175" s="8"/>
      <c r="EO175" s="8"/>
      <c r="EP175" s="8"/>
      <c r="EQ175" s="8"/>
      <c r="ER175" s="8"/>
      <c r="ES175" s="8"/>
      <c r="ET175" s="8"/>
      <c r="EU175" s="8"/>
      <c r="EV175" s="8"/>
      <c r="EW175" s="8"/>
      <c r="EX175" s="8"/>
      <c r="EY175" s="8"/>
      <c r="EZ175" s="8"/>
      <c r="FA175" s="8"/>
      <c r="FB175" s="9"/>
      <c r="FC175" s="8"/>
      <c r="FD175" s="8"/>
      <c r="FE175" s="8"/>
      <c r="FF175" s="8"/>
      <c r="FG175" s="8"/>
      <c r="FH175" s="8"/>
      <c r="FI175" s="8"/>
      <c r="FJ175" s="8"/>
      <c r="FK175" s="8"/>
      <c r="FL175" s="8"/>
      <c r="FM175" s="8"/>
      <c r="FN175" s="8"/>
      <c r="FO175" s="8"/>
      <c r="FP175" s="8"/>
      <c r="FQ175" s="8"/>
      <c r="FR175" s="8"/>
      <c r="FS175" s="8"/>
      <c r="FT175" s="8"/>
      <c r="FU175" s="8"/>
      <c r="FV175" s="8"/>
      <c r="FW175" s="8"/>
      <c r="FX175" s="8"/>
      <c r="FY175" s="8"/>
      <c r="FZ175" s="8"/>
      <c r="GA175" s="8"/>
      <c r="GB175" s="8"/>
      <c r="GC175" s="8"/>
      <c r="GD175" s="9"/>
      <c r="GE175" s="8"/>
      <c r="GF175" s="8"/>
    </row>
    <row r="176" spans="1:188" s="2" customFormat="1" ht="17.100000000000001" customHeight="1">
      <c r="A176" s="13" t="s">
        <v>158</v>
      </c>
      <c r="B176" s="24">
        <v>5630.5</v>
      </c>
      <c r="C176" s="24">
        <v>4600.5</v>
      </c>
      <c r="D176" s="4">
        <f t="shared" si="59"/>
        <v>0.81706775597193859</v>
      </c>
      <c r="E176" s="10">
        <v>15</v>
      </c>
      <c r="F176" s="5">
        <v>1</v>
      </c>
      <c r="G176" s="5">
        <v>10</v>
      </c>
      <c r="H176" s="5"/>
      <c r="I176" s="5"/>
      <c r="J176" s="4">
        <f t="shared" si="80"/>
        <v>0.98445810914681009</v>
      </c>
      <c r="K176" s="5">
        <v>10</v>
      </c>
      <c r="L176" s="5"/>
      <c r="M176" s="5"/>
      <c r="N176" s="4">
        <f t="shared" si="81"/>
        <v>1.0189445196211095</v>
      </c>
      <c r="O176" s="73">
        <v>15</v>
      </c>
      <c r="P176" s="5"/>
      <c r="Q176" s="5"/>
      <c r="R176" s="4">
        <f t="shared" si="82"/>
        <v>1.0540540540540539</v>
      </c>
      <c r="S176" s="5">
        <v>15</v>
      </c>
      <c r="T176" s="31">
        <f t="shared" si="60"/>
        <v>0.97223963132576352</v>
      </c>
      <c r="U176" s="32">
        <v>2485</v>
      </c>
      <c r="V176" s="24">
        <f t="shared" si="61"/>
        <v>1355.4545454545455</v>
      </c>
      <c r="W176" s="24">
        <f t="shared" si="62"/>
        <v>1317.8</v>
      </c>
      <c r="X176" s="24">
        <f t="shared" si="63"/>
        <v>-37.654545454545541</v>
      </c>
      <c r="Y176" s="24"/>
      <c r="Z176" s="24">
        <v>210.8</v>
      </c>
      <c r="AA176" s="24">
        <v>176.7</v>
      </c>
      <c r="AB176" s="24">
        <v>241.3</v>
      </c>
      <c r="AC176" s="24">
        <v>109.9</v>
      </c>
      <c r="AD176" s="24"/>
      <c r="AE176" s="24">
        <v>197.5</v>
      </c>
      <c r="AF176" s="24"/>
      <c r="AG176" s="24">
        <f t="shared" si="64"/>
        <v>381.6</v>
      </c>
      <c r="AH176" s="65"/>
      <c r="AI176" s="40"/>
      <c r="AJ176" s="40"/>
      <c r="AK176" s="65"/>
      <c r="AL176" s="65"/>
      <c r="AM176" s="24">
        <f t="shared" si="65"/>
        <v>381.6</v>
      </c>
      <c r="AN176" s="24"/>
      <c r="AO176" s="24">
        <f t="shared" si="66"/>
        <v>381.6</v>
      </c>
      <c r="AP176" s="24">
        <v>307</v>
      </c>
      <c r="AQ176" s="24">
        <f t="shared" si="67"/>
        <v>74.599999999999994</v>
      </c>
      <c r="AR176" s="81"/>
      <c r="AS176" s="38"/>
      <c r="AT176" s="1"/>
      <c r="AU176" s="1"/>
      <c r="AV176" s="1"/>
      <c r="AW176" s="1"/>
      <c r="AX176" s="1"/>
      <c r="AY176" s="1"/>
      <c r="AZ176" s="1"/>
      <c r="BA176" s="1"/>
      <c r="BB176" s="1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9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9"/>
      <c r="CY176" s="8"/>
      <c r="CZ176" s="8"/>
      <c r="DA176" s="8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9"/>
      <c r="EA176" s="8"/>
      <c r="EB176" s="8"/>
      <c r="EC176" s="8"/>
      <c r="ED176" s="8"/>
      <c r="EE176" s="8"/>
      <c r="EF176" s="8"/>
      <c r="EG176" s="8"/>
      <c r="EH176" s="8"/>
      <c r="EI176" s="8"/>
      <c r="EJ176" s="8"/>
      <c r="EK176" s="8"/>
      <c r="EL176" s="8"/>
      <c r="EM176" s="8"/>
      <c r="EN176" s="8"/>
      <c r="EO176" s="8"/>
      <c r="EP176" s="8"/>
      <c r="EQ176" s="8"/>
      <c r="ER176" s="8"/>
      <c r="ES176" s="8"/>
      <c r="ET176" s="8"/>
      <c r="EU176" s="8"/>
      <c r="EV176" s="8"/>
      <c r="EW176" s="8"/>
      <c r="EX176" s="8"/>
      <c r="EY176" s="8"/>
      <c r="EZ176" s="8"/>
      <c r="FA176" s="8"/>
      <c r="FB176" s="9"/>
      <c r="FC176" s="8"/>
      <c r="FD176" s="8"/>
      <c r="FE176" s="8"/>
      <c r="FF176" s="8"/>
      <c r="FG176" s="8"/>
      <c r="FH176" s="8"/>
      <c r="FI176" s="8"/>
      <c r="FJ176" s="8"/>
      <c r="FK176" s="8"/>
      <c r="FL176" s="8"/>
      <c r="FM176" s="8"/>
      <c r="FN176" s="8"/>
      <c r="FO176" s="8"/>
      <c r="FP176" s="8"/>
      <c r="FQ176" s="8"/>
      <c r="FR176" s="8"/>
      <c r="FS176" s="8"/>
      <c r="FT176" s="8"/>
      <c r="FU176" s="8"/>
      <c r="FV176" s="8"/>
      <c r="FW176" s="8"/>
      <c r="FX176" s="8"/>
      <c r="FY176" s="8"/>
      <c r="FZ176" s="8"/>
      <c r="GA176" s="8"/>
      <c r="GB176" s="8"/>
      <c r="GC176" s="8"/>
      <c r="GD176" s="9"/>
      <c r="GE176" s="8"/>
      <c r="GF176" s="8"/>
    </row>
    <row r="177" spans="1:188" s="2" customFormat="1" ht="17.100000000000001" customHeight="1">
      <c r="A177" s="13" t="s">
        <v>159</v>
      </c>
      <c r="B177" s="24">
        <v>909.2</v>
      </c>
      <c r="C177" s="24">
        <v>747.4</v>
      </c>
      <c r="D177" s="4">
        <f t="shared" si="59"/>
        <v>0.82204135503739539</v>
      </c>
      <c r="E177" s="10">
        <v>15</v>
      </c>
      <c r="F177" s="5">
        <v>1</v>
      </c>
      <c r="G177" s="5">
        <v>10</v>
      </c>
      <c r="H177" s="5"/>
      <c r="I177" s="5"/>
      <c r="J177" s="4">
        <f t="shared" si="80"/>
        <v>0.98445810914681009</v>
      </c>
      <c r="K177" s="5">
        <v>10</v>
      </c>
      <c r="L177" s="5"/>
      <c r="M177" s="5"/>
      <c r="N177" s="4">
        <f t="shared" si="81"/>
        <v>1.0189445196211095</v>
      </c>
      <c r="O177" s="73">
        <v>15</v>
      </c>
      <c r="P177" s="5"/>
      <c r="Q177" s="5"/>
      <c r="R177" s="4">
        <f t="shared" si="82"/>
        <v>1.0540540540540539</v>
      </c>
      <c r="S177" s="5">
        <v>15</v>
      </c>
      <c r="T177" s="31">
        <f t="shared" si="60"/>
        <v>0.97338738495625354</v>
      </c>
      <c r="U177" s="32">
        <v>1727</v>
      </c>
      <c r="V177" s="24">
        <f t="shared" si="61"/>
        <v>942</v>
      </c>
      <c r="W177" s="24">
        <f t="shared" si="62"/>
        <v>916.9</v>
      </c>
      <c r="X177" s="24">
        <f t="shared" si="63"/>
        <v>-25.100000000000023</v>
      </c>
      <c r="Y177" s="24"/>
      <c r="Z177" s="24">
        <v>118.6</v>
      </c>
      <c r="AA177" s="24">
        <v>142.9</v>
      </c>
      <c r="AB177" s="24">
        <v>182.8</v>
      </c>
      <c r="AC177" s="24">
        <v>43.8</v>
      </c>
      <c r="AD177" s="24"/>
      <c r="AE177" s="24">
        <v>142.5</v>
      </c>
      <c r="AF177" s="24"/>
      <c r="AG177" s="24">
        <f t="shared" si="64"/>
        <v>286.3</v>
      </c>
      <c r="AH177" s="65"/>
      <c r="AI177" s="40"/>
      <c r="AJ177" s="40"/>
      <c r="AK177" s="65"/>
      <c r="AL177" s="65"/>
      <c r="AM177" s="24">
        <f t="shared" si="65"/>
        <v>286.3</v>
      </c>
      <c r="AN177" s="24"/>
      <c r="AO177" s="24">
        <f t="shared" si="66"/>
        <v>286.3</v>
      </c>
      <c r="AP177" s="24">
        <v>235.4</v>
      </c>
      <c r="AQ177" s="24">
        <f t="shared" si="67"/>
        <v>50.9</v>
      </c>
      <c r="AR177" s="81"/>
      <c r="AS177" s="38"/>
      <c r="AT177" s="1"/>
      <c r="AU177" s="1"/>
      <c r="AV177" s="1"/>
      <c r="AW177" s="1"/>
      <c r="AX177" s="1"/>
      <c r="AY177" s="1"/>
      <c r="AZ177" s="1"/>
      <c r="BA177" s="1"/>
      <c r="BB177" s="1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9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9"/>
      <c r="CY177" s="8"/>
      <c r="CZ177" s="8"/>
      <c r="DA177" s="8"/>
      <c r="DB177" s="8"/>
      <c r="DC177" s="8"/>
      <c r="DD177" s="8"/>
      <c r="DE177" s="8"/>
      <c r="DF177" s="8"/>
      <c r="DG177" s="8"/>
      <c r="DH177" s="8"/>
      <c r="DI177" s="8"/>
      <c r="DJ177" s="8"/>
      <c r="DK177" s="8"/>
      <c r="DL177" s="8"/>
      <c r="DM177" s="8"/>
      <c r="DN177" s="8"/>
      <c r="DO177" s="8"/>
      <c r="DP177" s="8"/>
      <c r="DQ177" s="8"/>
      <c r="DR177" s="8"/>
      <c r="DS177" s="8"/>
      <c r="DT177" s="8"/>
      <c r="DU177" s="8"/>
      <c r="DV177" s="8"/>
      <c r="DW177" s="8"/>
      <c r="DX177" s="8"/>
      <c r="DY177" s="8"/>
      <c r="DZ177" s="9"/>
      <c r="EA177" s="8"/>
      <c r="EB177" s="8"/>
      <c r="EC177" s="8"/>
      <c r="ED177" s="8"/>
      <c r="EE177" s="8"/>
      <c r="EF177" s="8"/>
      <c r="EG177" s="8"/>
      <c r="EH177" s="8"/>
      <c r="EI177" s="8"/>
      <c r="EJ177" s="8"/>
      <c r="EK177" s="8"/>
      <c r="EL177" s="8"/>
      <c r="EM177" s="8"/>
      <c r="EN177" s="8"/>
      <c r="EO177" s="8"/>
      <c r="EP177" s="8"/>
      <c r="EQ177" s="8"/>
      <c r="ER177" s="8"/>
      <c r="ES177" s="8"/>
      <c r="ET177" s="8"/>
      <c r="EU177" s="8"/>
      <c r="EV177" s="8"/>
      <c r="EW177" s="8"/>
      <c r="EX177" s="8"/>
      <c r="EY177" s="8"/>
      <c r="EZ177" s="8"/>
      <c r="FA177" s="8"/>
      <c r="FB177" s="9"/>
      <c r="FC177" s="8"/>
      <c r="FD177" s="8"/>
      <c r="FE177" s="8"/>
      <c r="FF177" s="8"/>
      <c r="FG177" s="8"/>
      <c r="FH177" s="8"/>
      <c r="FI177" s="8"/>
      <c r="FJ177" s="8"/>
      <c r="FK177" s="8"/>
      <c r="FL177" s="8"/>
      <c r="FM177" s="8"/>
      <c r="FN177" s="8"/>
      <c r="FO177" s="8"/>
      <c r="FP177" s="8"/>
      <c r="FQ177" s="8"/>
      <c r="FR177" s="8"/>
      <c r="FS177" s="8"/>
      <c r="FT177" s="8"/>
      <c r="FU177" s="8"/>
      <c r="FV177" s="8"/>
      <c r="FW177" s="8"/>
      <c r="FX177" s="8"/>
      <c r="FY177" s="8"/>
      <c r="FZ177" s="8"/>
      <c r="GA177" s="8"/>
      <c r="GB177" s="8"/>
      <c r="GC177" s="8"/>
      <c r="GD177" s="9"/>
      <c r="GE177" s="8"/>
      <c r="GF177" s="8"/>
    </row>
    <row r="178" spans="1:188" s="2" customFormat="1" ht="17.100000000000001" customHeight="1">
      <c r="A178" s="13" t="s">
        <v>160</v>
      </c>
      <c r="B178" s="24">
        <v>1174.8</v>
      </c>
      <c r="C178" s="24">
        <v>690.5</v>
      </c>
      <c r="D178" s="4">
        <f t="shared" si="59"/>
        <v>0.58775961865849513</v>
      </c>
      <c r="E178" s="10">
        <v>15</v>
      </c>
      <c r="F178" s="5">
        <v>1</v>
      </c>
      <c r="G178" s="5">
        <v>10</v>
      </c>
      <c r="H178" s="5"/>
      <c r="I178" s="5"/>
      <c r="J178" s="4">
        <f t="shared" si="80"/>
        <v>0.98445810914681009</v>
      </c>
      <c r="K178" s="5">
        <v>10</v>
      </c>
      <c r="L178" s="5"/>
      <c r="M178" s="5"/>
      <c r="N178" s="4">
        <f t="shared" si="81"/>
        <v>1.0189445196211095</v>
      </c>
      <c r="O178" s="73">
        <v>15</v>
      </c>
      <c r="P178" s="5"/>
      <c r="Q178" s="5"/>
      <c r="R178" s="4">
        <f t="shared" si="82"/>
        <v>1.0540540540540539</v>
      </c>
      <c r="S178" s="5">
        <v>15</v>
      </c>
      <c r="T178" s="31">
        <f t="shared" si="60"/>
        <v>0.91932236886881513</v>
      </c>
      <c r="U178" s="32">
        <v>2135</v>
      </c>
      <c r="V178" s="24">
        <f t="shared" si="61"/>
        <v>1164.5454545454545</v>
      </c>
      <c r="W178" s="24">
        <f t="shared" si="62"/>
        <v>1070.5999999999999</v>
      </c>
      <c r="X178" s="24">
        <f t="shared" si="63"/>
        <v>-93.945454545454595</v>
      </c>
      <c r="Y178" s="24"/>
      <c r="Z178" s="24">
        <v>154.69999999999999</v>
      </c>
      <c r="AA178" s="24">
        <v>196.9</v>
      </c>
      <c r="AB178" s="24">
        <v>142.4</v>
      </c>
      <c r="AC178" s="24">
        <v>85.2</v>
      </c>
      <c r="AD178" s="24"/>
      <c r="AE178" s="24">
        <v>131.6</v>
      </c>
      <c r="AF178" s="24"/>
      <c r="AG178" s="24">
        <f t="shared" si="64"/>
        <v>359.8</v>
      </c>
      <c r="AH178" s="65"/>
      <c r="AI178" s="40"/>
      <c r="AJ178" s="40"/>
      <c r="AK178" s="65"/>
      <c r="AL178" s="65"/>
      <c r="AM178" s="24">
        <f t="shared" si="65"/>
        <v>359.8</v>
      </c>
      <c r="AN178" s="24"/>
      <c r="AO178" s="24">
        <f t="shared" si="66"/>
        <v>359.8</v>
      </c>
      <c r="AP178" s="24">
        <v>242.8</v>
      </c>
      <c r="AQ178" s="24">
        <f t="shared" si="67"/>
        <v>117</v>
      </c>
      <c r="AR178" s="81"/>
      <c r="AS178" s="38"/>
      <c r="AT178" s="1"/>
      <c r="AU178" s="1"/>
      <c r="AV178" s="1"/>
      <c r="AW178" s="1"/>
      <c r="AX178" s="1"/>
      <c r="AY178" s="1"/>
      <c r="AZ178" s="1"/>
      <c r="BA178" s="1"/>
      <c r="BB178" s="1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9"/>
      <c r="BW178" s="8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8"/>
      <c r="CR178" s="8"/>
      <c r="CS178" s="8"/>
      <c r="CT178" s="8"/>
      <c r="CU178" s="8"/>
      <c r="CV178" s="8"/>
      <c r="CW178" s="8"/>
      <c r="CX178" s="9"/>
      <c r="CY178" s="8"/>
      <c r="CZ178" s="8"/>
      <c r="DA178" s="8"/>
      <c r="DB178" s="8"/>
      <c r="DC178" s="8"/>
      <c r="DD178" s="8"/>
      <c r="DE178" s="8"/>
      <c r="DF178" s="8"/>
      <c r="DG178" s="8"/>
      <c r="DH178" s="8"/>
      <c r="DI178" s="8"/>
      <c r="DJ178" s="8"/>
      <c r="DK178" s="8"/>
      <c r="DL178" s="8"/>
      <c r="DM178" s="8"/>
      <c r="DN178" s="8"/>
      <c r="DO178" s="8"/>
      <c r="DP178" s="8"/>
      <c r="DQ178" s="8"/>
      <c r="DR178" s="8"/>
      <c r="DS178" s="8"/>
      <c r="DT178" s="8"/>
      <c r="DU178" s="8"/>
      <c r="DV178" s="8"/>
      <c r="DW178" s="8"/>
      <c r="DX178" s="8"/>
      <c r="DY178" s="8"/>
      <c r="DZ178" s="9"/>
      <c r="EA178" s="8"/>
      <c r="EB178" s="8"/>
      <c r="EC178" s="8"/>
      <c r="ED178" s="8"/>
      <c r="EE178" s="8"/>
      <c r="EF178" s="8"/>
      <c r="EG178" s="8"/>
      <c r="EH178" s="8"/>
      <c r="EI178" s="8"/>
      <c r="EJ178" s="8"/>
      <c r="EK178" s="8"/>
      <c r="EL178" s="8"/>
      <c r="EM178" s="8"/>
      <c r="EN178" s="8"/>
      <c r="EO178" s="8"/>
      <c r="EP178" s="8"/>
      <c r="EQ178" s="8"/>
      <c r="ER178" s="8"/>
      <c r="ES178" s="8"/>
      <c r="ET178" s="8"/>
      <c r="EU178" s="8"/>
      <c r="EV178" s="8"/>
      <c r="EW178" s="8"/>
      <c r="EX178" s="8"/>
      <c r="EY178" s="8"/>
      <c r="EZ178" s="8"/>
      <c r="FA178" s="8"/>
      <c r="FB178" s="9"/>
      <c r="FC178" s="8"/>
      <c r="FD178" s="8"/>
      <c r="FE178" s="8"/>
      <c r="FF178" s="8"/>
      <c r="FG178" s="8"/>
      <c r="FH178" s="8"/>
      <c r="FI178" s="8"/>
      <c r="FJ178" s="8"/>
      <c r="FK178" s="8"/>
      <c r="FL178" s="8"/>
      <c r="FM178" s="8"/>
      <c r="FN178" s="8"/>
      <c r="FO178" s="8"/>
      <c r="FP178" s="8"/>
      <c r="FQ178" s="8"/>
      <c r="FR178" s="8"/>
      <c r="FS178" s="8"/>
      <c r="FT178" s="8"/>
      <c r="FU178" s="8"/>
      <c r="FV178" s="8"/>
      <c r="FW178" s="8"/>
      <c r="FX178" s="8"/>
      <c r="FY178" s="8"/>
      <c r="FZ178" s="8"/>
      <c r="GA178" s="8"/>
      <c r="GB178" s="8"/>
      <c r="GC178" s="8"/>
      <c r="GD178" s="9"/>
      <c r="GE178" s="8"/>
      <c r="GF178" s="8"/>
    </row>
    <row r="179" spans="1:188" s="2" customFormat="1" ht="17.100000000000001" customHeight="1">
      <c r="A179" s="13" t="s">
        <v>95</v>
      </c>
      <c r="B179" s="24">
        <v>1308.9000000000001</v>
      </c>
      <c r="C179" s="24">
        <v>676.6</v>
      </c>
      <c r="D179" s="4">
        <f t="shared" si="59"/>
        <v>0.51692260676904267</v>
      </c>
      <c r="E179" s="10">
        <v>15</v>
      </c>
      <c r="F179" s="5">
        <v>1</v>
      </c>
      <c r="G179" s="5">
        <v>10</v>
      </c>
      <c r="H179" s="5"/>
      <c r="I179" s="5"/>
      <c r="J179" s="4">
        <f t="shared" si="80"/>
        <v>0.98445810914681009</v>
      </c>
      <c r="K179" s="5">
        <v>10</v>
      </c>
      <c r="L179" s="5"/>
      <c r="M179" s="5"/>
      <c r="N179" s="4">
        <f t="shared" si="81"/>
        <v>1.0189445196211095</v>
      </c>
      <c r="O179" s="73">
        <v>15</v>
      </c>
      <c r="P179" s="5"/>
      <c r="Q179" s="5"/>
      <c r="R179" s="4">
        <f t="shared" si="82"/>
        <v>1.0540540540540539</v>
      </c>
      <c r="S179" s="5">
        <v>15</v>
      </c>
      <c r="T179" s="31">
        <f t="shared" si="60"/>
        <v>0.90297536612509521</v>
      </c>
      <c r="U179" s="32">
        <v>2354</v>
      </c>
      <c r="V179" s="24">
        <f t="shared" si="61"/>
        <v>1284</v>
      </c>
      <c r="W179" s="24">
        <f t="shared" si="62"/>
        <v>1159.4000000000001</v>
      </c>
      <c r="X179" s="24">
        <f t="shared" si="63"/>
        <v>-124.59999999999991</v>
      </c>
      <c r="Y179" s="24"/>
      <c r="Z179" s="24">
        <v>104.9</v>
      </c>
      <c r="AA179" s="24">
        <v>157.6</v>
      </c>
      <c r="AB179" s="24">
        <v>253.4</v>
      </c>
      <c r="AC179" s="24">
        <v>41.7</v>
      </c>
      <c r="AD179" s="24"/>
      <c r="AE179" s="24">
        <v>130.4</v>
      </c>
      <c r="AF179" s="24">
        <v>30</v>
      </c>
      <c r="AG179" s="24">
        <f t="shared" si="64"/>
        <v>441.4</v>
      </c>
      <c r="AH179" s="65"/>
      <c r="AI179" s="40"/>
      <c r="AJ179" s="40"/>
      <c r="AK179" s="65"/>
      <c r="AL179" s="65"/>
      <c r="AM179" s="24">
        <f t="shared" si="65"/>
        <v>441.4</v>
      </c>
      <c r="AN179" s="24"/>
      <c r="AO179" s="24">
        <f t="shared" si="66"/>
        <v>441.4</v>
      </c>
      <c r="AP179" s="24">
        <v>294.5</v>
      </c>
      <c r="AQ179" s="24">
        <f t="shared" si="67"/>
        <v>146.9</v>
      </c>
      <c r="AR179" s="81"/>
      <c r="AS179" s="38"/>
      <c r="AT179" s="1"/>
      <c r="AU179" s="1"/>
      <c r="AV179" s="1"/>
      <c r="AW179" s="1"/>
      <c r="AX179" s="1"/>
      <c r="AY179" s="1"/>
      <c r="AZ179" s="1"/>
      <c r="BA179" s="1"/>
      <c r="BB179" s="1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9"/>
      <c r="BW179" s="8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8"/>
      <c r="CR179" s="8"/>
      <c r="CS179" s="8"/>
      <c r="CT179" s="8"/>
      <c r="CU179" s="8"/>
      <c r="CV179" s="8"/>
      <c r="CW179" s="8"/>
      <c r="CX179" s="9"/>
      <c r="CY179" s="8"/>
      <c r="CZ179" s="8"/>
      <c r="DA179" s="8"/>
      <c r="DB179" s="8"/>
      <c r="DC179" s="8"/>
      <c r="DD179" s="8"/>
      <c r="DE179" s="8"/>
      <c r="DF179" s="8"/>
      <c r="DG179" s="8"/>
      <c r="DH179" s="8"/>
      <c r="DI179" s="8"/>
      <c r="DJ179" s="8"/>
      <c r="DK179" s="8"/>
      <c r="DL179" s="8"/>
      <c r="DM179" s="8"/>
      <c r="DN179" s="8"/>
      <c r="DO179" s="8"/>
      <c r="DP179" s="8"/>
      <c r="DQ179" s="8"/>
      <c r="DR179" s="8"/>
      <c r="DS179" s="8"/>
      <c r="DT179" s="8"/>
      <c r="DU179" s="8"/>
      <c r="DV179" s="8"/>
      <c r="DW179" s="8"/>
      <c r="DX179" s="8"/>
      <c r="DY179" s="8"/>
      <c r="DZ179" s="9"/>
      <c r="EA179" s="8"/>
      <c r="EB179" s="8"/>
      <c r="EC179" s="8"/>
      <c r="ED179" s="8"/>
      <c r="EE179" s="8"/>
      <c r="EF179" s="8"/>
      <c r="EG179" s="8"/>
      <c r="EH179" s="8"/>
      <c r="EI179" s="8"/>
      <c r="EJ179" s="8"/>
      <c r="EK179" s="8"/>
      <c r="EL179" s="8"/>
      <c r="EM179" s="8"/>
      <c r="EN179" s="8"/>
      <c r="EO179" s="8"/>
      <c r="EP179" s="8"/>
      <c r="EQ179" s="8"/>
      <c r="ER179" s="8"/>
      <c r="ES179" s="8"/>
      <c r="ET179" s="8"/>
      <c r="EU179" s="8"/>
      <c r="EV179" s="8"/>
      <c r="EW179" s="8"/>
      <c r="EX179" s="8"/>
      <c r="EY179" s="8"/>
      <c r="EZ179" s="8"/>
      <c r="FA179" s="8"/>
      <c r="FB179" s="9"/>
      <c r="FC179" s="8"/>
      <c r="FD179" s="8"/>
      <c r="FE179" s="8"/>
      <c r="FF179" s="8"/>
      <c r="FG179" s="8"/>
      <c r="FH179" s="8"/>
      <c r="FI179" s="8"/>
      <c r="FJ179" s="8"/>
      <c r="FK179" s="8"/>
      <c r="FL179" s="8"/>
      <c r="FM179" s="8"/>
      <c r="FN179" s="8"/>
      <c r="FO179" s="8"/>
      <c r="FP179" s="8"/>
      <c r="FQ179" s="8"/>
      <c r="FR179" s="8"/>
      <c r="FS179" s="8"/>
      <c r="FT179" s="8"/>
      <c r="FU179" s="8"/>
      <c r="FV179" s="8"/>
      <c r="FW179" s="8"/>
      <c r="FX179" s="8"/>
      <c r="FY179" s="8"/>
      <c r="FZ179" s="8"/>
      <c r="GA179" s="8"/>
      <c r="GB179" s="8"/>
      <c r="GC179" s="8"/>
      <c r="GD179" s="9"/>
      <c r="GE179" s="8"/>
      <c r="GF179" s="8"/>
    </row>
    <row r="180" spans="1:188" s="2" customFormat="1" ht="17.100000000000001" customHeight="1">
      <c r="A180" s="13" t="s">
        <v>161</v>
      </c>
      <c r="B180" s="24">
        <v>3367.6</v>
      </c>
      <c r="C180" s="24">
        <v>938.3</v>
      </c>
      <c r="D180" s="4">
        <f t="shared" si="59"/>
        <v>0.27862572752108328</v>
      </c>
      <c r="E180" s="10">
        <v>15</v>
      </c>
      <c r="F180" s="5">
        <v>1</v>
      </c>
      <c r="G180" s="5">
        <v>10</v>
      </c>
      <c r="H180" s="5"/>
      <c r="I180" s="5"/>
      <c r="J180" s="4">
        <f t="shared" si="80"/>
        <v>0.98445810914681009</v>
      </c>
      <c r="K180" s="5">
        <v>10</v>
      </c>
      <c r="L180" s="5"/>
      <c r="M180" s="5"/>
      <c r="N180" s="4">
        <f t="shared" si="81"/>
        <v>1.0189445196211095</v>
      </c>
      <c r="O180" s="73">
        <v>15</v>
      </c>
      <c r="P180" s="5"/>
      <c r="Q180" s="5"/>
      <c r="R180" s="4">
        <f t="shared" si="82"/>
        <v>1.0540540540540539</v>
      </c>
      <c r="S180" s="5">
        <v>15</v>
      </c>
      <c r="T180" s="31">
        <f t="shared" si="60"/>
        <v>0.84798377860633545</v>
      </c>
      <c r="U180" s="32">
        <v>2790</v>
      </c>
      <c r="V180" s="24">
        <f t="shared" si="61"/>
        <v>1521.8181818181818</v>
      </c>
      <c r="W180" s="24">
        <f t="shared" si="62"/>
        <v>1290.5</v>
      </c>
      <c r="X180" s="24">
        <f t="shared" si="63"/>
        <v>-231.31818181818176</v>
      </c>
      <c r="Y180" s="24"/>
      <c r="Z180" s="24">
        <v>116.8</v>
      </c>
      <c r="AA180" s="24">
        <v>160.4</v>
      </c>
      <c r="AB180" s="24">
        <v>321.2</v>
      </c>
      <c r="AC180" s="24">
        <v>0</v>
      </c>
      <c r="AD180" s="24"/>
      <c r="AE180" s="24">
        <v>169.2</v>
      </c>
      <c r="AF180" s="24"/>
      <c r="AG180" s="24">
        <f t="shared" si="64"/>
        <v>522.9</v>
      </c>
      <c r="AH180" s="65"/>
      <c r="AI180" s="40"/>
      <c r="AJ180" s="40"/>
      <c r="AK180" s="65"/>
      <c r="AL180" s="65"/>
      <c r="AM180" s="24">
        <f t="shared" si="65"/>
        <v>522.9</v>
      </c>
      <c r="AN180" s="24"/>
      <c r="AO180" s="24">
        <f t="shared" si="66"/>
        <v>522.9</v>
      </c>
      <c r="AP180" s="24">
        <v>277</v>
      </c>
      <c r="AQ180" s="24">
        <f t="shared" si="67"/>
        <v>245.9</v>
      </c>
      <c r="AR180" s="81"/>
      <c r="AS180" s="38"/>
      <c r="AT180" s="1"/>
      <c r="AU180" s="1"/>
      <c r="AV180" s="1"/>
      <c r="AW180" s="1"/>
      <c r="AX180" s="1"/>
      <c r="AY180" s="1"/>
      <c r="AZ180" s="1"/>
      <c r="BA180" s="1"/>
      <c r="BB180" s="1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9"/>
      <c r="BW180" s="8"/>
      <c r="BX180" s="8"/>
      <c r="BY180" s="8"/>
      <c r="BZ180" s="8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8"/>
      <c r="CN180" s="8"/>
      <c r="CO180" s="8"/>
      <c r="CP180" s="8"/>
      <c r="CQ180" s="8"/>
      <c r="CR180" s="8"/>
      <c r="CS180" s="8"/>
      <c r="CT180" s="8"/>
      <c r="CU180" s="8"/>
      <c r="CV180" s="8"/>
      <c r="CW180" s="8"/>
      <c r="CX180" s="9"/>
      <c r="CY180" s="8"/>
      <c r="CZ180" s="8"/>
      <c r="DA180" s="8"/>
      <c r="DB180" s="8"/>
      <c r="DC180" s="8"/>
      <c r="DD180" s="8"/>
      <c r="DE180" s="8"/>
      <c r="DF180" s="8"/>
      <c r="DG180" s="8"/>
      <c r="DH180" s="8"/>
      <c r="DI180" s="8"/>
      <c r="DJ180" s="8"/>
      <c r="DK180" s="8"/>
      <c r="DL180" s="8"/>
      <c r="DM180" s="8"/>
      <c r="DN180" s="8"/>
      <c r="DO180" s="8"/>
      <c r="DP180" s="8"/>
      <c r="DQ180" s="8"/>
      <c r="DR180" s="8"/>
      <c r="DS180" s="8"/>
      <c r="DT180" s="8"/>
      <c r="DU180" s="8"/>
      <c r="DV180" s="8"/>
      <c r="DW180" s="8"/>
      <c r="DX180" s="8"/>
      <c r="DY180" s="8"/>
      <c r="DZ180" s="9"/>
      <c r="EA180" s="8"/>
      <c r="EB180" s="8"/>
      <c r="EC180" s="8"/>
      <c r="ED180" s="8"/>
      <c r="EE180" s="8"/>
      <c r="EF180" s="8"/>
      <c r="EG180" s="8"/>
      <c r="EH180" s="8"/>
      <c r="EI180" s="8"/>
      <c r="EJ180" s="8"/>
      <c r="EK180" s="8"/>
      <c r="EL180" s="8"/>
      <c r="EM180" s="8"/>
      <c r="EN180" s="8"/>
      <c r="EO180" s="8"/>
      <c r="EP180" s="8"/>
      <c r="EQ180" s="8"/>
      <c r="ER180" s="8"/>
      <c r="ES180" s="8"/>
      <c r="ET180" s="8"/>
      <c r="EU180" s="8"/>
      <c r="EV180" s="8"/>
      <c r="EW180" s="8"/>
      <c r="EX180" s="8"/>
      <c r="EY180" s="8"/>
      <c r="EZ180" s="8"/>
      <c r="FA180" s="8"/>
      <c r="FB180" s="9"/>
      <c r="FC180" s="8"/>
      <c r="FD180" s="8"/>
      <c r="FE180" s="8"/>
      <c r="FF180" s="8"/>
      <c r="FG180" s="8"/>
      <c r="FH180" s="8"/>
      <c r="FI180" s="8"/>
      <c r="FJ180" s="8"/>
      <c r="FK180" s="8"/>
      <c r="FL180" s="8"/>
      <c r="FM180" s="8"/>
      <c r="FN180" s="8"/>
      <c r="FO180" s="8"/>
      <c r="FP180" s="8"/>
      <c r="FQ180" s="8"/>
      <c r="FR180" s="8"/>
      <c r="FS180" s="8"/>
      <c r="FT180" s="8"/>
      <c r="FU180" s="8"/>
      <c r="FV180" s="8"/>
      <c r="FW180" s="8"/>
      <c r="FX180" s="8"/>
      <c r="FY180" s="8"/>
      <c r="FZ180" s="8"/>
      <c r="GA180" s="8"/>
      <c r="GB180" s="8"/>
      <c r="GC180" s="8"/>
      <c r="GD180" s="9"/>
      <c r="GE180" s="8"/>
      <c r="GF180" s="8"/>
    </row>
    <row r="181" spans="1:188" s="2" customFormat="1" ht="17.100000000000001" customHeight="1">
      <c r="A181" s="13" t="s">
        <v>162</v>
      </c>
      <c r="B181" s="24">
        <v>3579</v>
      </c>
      <c r="C181" s="24">
        <v>2661.4</v>
      </c>
      <c r="D181" s="4">
        <f t="shared" si="59"/>
        <v>0.7436155350656608</v>
      </c>
      <c r="E181" s="10">
        <v>15</v>
      </c>
      <c r="F181" s="5">
        <v>1</v>
      </c>
      <c r="G181" s="5">
        <v>10</v>
      </c>
      <c r="H181" s="5"/>
      <c r="I181" s="5"/>
      <c r="J181" s="4">
        <f t="shared" si="80"/>
        <v>0.98445810914681009</v>
      </c>
      <c r="K181" s="5">
        <v>10</v>
      </c>
      <c r="L181" s="5"/>
      <c r="M181" s="5"/>
      <c r="N181" s="4">
        <f t="shared" si="81"/>
        <v>1.0189445196211095</v>
      </c>
      <c r="O181" s="73">
        <v>15</v>
      </c>
      <c r="P181" s="5"/>
      <c r="Q181" s="5"/>
      <c r="R181" s="4">
        <f t="shared" si="82"/>
        <v>1.0540540540540539</v>
      </c>
      <c r="S181" s="5">
        <v>15</v>
      </c>
      <c r="T181" s="31">
        <f t="shared" si="60"/>
        <v>0.95528911880893019</v>
      </c>
      <c r="U181" s="32">
        <v>4642</v>
      </c>
      <c r="V181" s="24">
        <f t="shared" si="61"/>
        <v>2532</v>
      </c>
      <c r="W181" s="24">
        <f t="shared" si="62"/>
        <v>2418.8000000000002</v>
      </c>
      <c r="X181" s="24">
        <f t="shared" si="63"/>
        <v>-113.19999999999982</v>
      </c>
      <c r="Y181" s="24"/>
      <c r="Z181" s="24">
        <v>388</v>
      </c>
      <c r="AA181" s="24">
        <v>280.7</v>
      </c>
      <c r="AB181" s="24">
        <v>448.1</v>
      </c>
      <c r="AC181" s="24">
        <v>223.6</v>
      </c>
      <c r="AD181" s="24"/>
      <c r="AE181" s="24">
        <v>347.3</v>
      </c>
      <c r="AF181" s="24"/>
      <c r="AG181" s="24">
        <f t="shared" si="64"/>
        <v>731.1</v>
      </c>
      <c r="AH181" s="65"/>
      <c r="AI181" s="40"/>
      <c r="AJ181" s="40"/>
      <c r="AK181" s="65"/>
      <c r="AL181" s="65"/>
      <c r="AM181" s="24">
        <f t="shared" si="65"/>
        <v>731.1</v>
      </c>
      <c r="AN181" s="24"/>
      <c r="AO181" s="24">
        <f t="shared" si="66"/>
        <v>731.1</v>
      </c>
      <c r="AP181" s="24">
        <v>554.79999999999995</v>
      </c>
      <c r="AQ181" s="24">
        <f t="shared" si="67"/>
        <v>176.3</v>
      </c>
      <c r="AR181" s="81"/>
      <c r="AS181" s="38"/>
      <c r="AT181" s="1"/>
      <c r="AU181" s="1"/>
      <c r="AV181" s="1"/>
      <c r="AW181" s="1"/>
      <c r="AX181" s="1"/>
      <c r="AY181" s="1"/>
      <c r="AZ181" s="1"/>
      <c r="BA181" s="1"/>
      <c r="BB181" s="1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9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8"/>
      <c r="CR181" s="8"/>
      <c r="CS181" s="8"/>
      <c r="CT181" s="8"/>
      <c r="CU181" s="8"/>
      <c r="CV181" s="8"/>
      <c r="CW181" s="8"/>
      <c r="CX181" s="9"/>
      <c r="CY181" s="8"/>
      <c r="CZ181" s="8"/>
      <c r="DA181" s="8"/>
      <c r="DB181" s="8"/>
      <c r="DC181" s="8"/>
      <c r="DD181" s="8"/>
      <c r="DE181" s="8"/>
      <c r="DF181" s="8"/>
      <c r="DG181" s="8"/>
      <c r="DH181" s="8"/>
      <c r="DI181" s="8"/>
      <c r="DJ181" s="8"/>
      <c r="DK181" s="8"/>
      <c r="DL181" s="8"/>
      <c r="DM181" s="8"/>
      <c r="DN181" s="8"/>
      <c r="DO181" s="8"/>
      <c r="DP181" s="8"/>
      <c r="DQ181" s="8"/>
      <c r="DR181" s="8"/>
      <c r="DS181" s="8"/>
      <c r="DT181" s="8"/>
      <c r="DU181" s="8"/>
      <c r="DV181" s="8"/>
      <c r="DW181" s="8"/>
      <c r="DX181" s="8"/>
      <c r="DY181" s="8"/>
      <c r="DZ181" s="9"/>
      <c r="EA181" s="8"/>
      <c r="EB181" s="8"/>
      <c r="EC181" s="8"/>
      <c r="ED181" s="8"/>
      <c r="EE181" s="8"/>
      <c r="EF181" s="8"/>
      <c r="EG181" s="8"/>
      <c r="EH181" s="8"/>
      <c r="EI181" s="8"/>
      <c r="EJ181" s="8"/>
      <c r="EK181" s="8"/>
      <c r="EL181" s="8"/>
      <c r="EM181" s="8"/>
      <c r="EN181" s="8"/>
      <c r="EO181" s="8"/>
      <c r="EP181" s="8"/>
      <c r="EQ181" s="8"/>
      <c r="ER181" s="8"/>
      <c r="ES181" s="8"/>
      <c r="ET181" s="8"/>
      <c r="EU181" s="8"/>
      <c r="EV181" s="8"/>
      <c r="EW181" s="8"/>
      <c r="EX181" s="8"/>
      <c r="EY181" s="8"/>
      <c r="EZ181" s="8"/>
      <c r="FA181" s="8"/>
      <c r="FB181" s="9"/>
      <c r="FC181" s="8"/>
      <c r="FD181" s="8"/>
      <c r="FE181" s="8"/>
      <c r="FF181" s="8"/>
      <c r="FG181" s="8"/>
      <c r="FH181" s="8"/>
      <c r="FI181" s="8"/>
      <c r="FJ181" s="8"/>
      <c r="FK181" s="8"/>
      <c r="FL181" s="8"/>
      <c r="FM181" s="8"/>
      <c r="FN181" s="8"/>
      <c r="FO181" s="8"/>
      <c r="FP181" s="8"/>
      <c r="FQ181" s="8"/>
      <c r="FR181" s="8"/>
      <c r="FS181" s="8"/>
      <c r="FT181" s="8"/>
      <c r="FU181" s="8"/>
      <c r="FV181" s="8"/>
      <c r="FW181" s="8"/>
      <c r="FX181" s="8"/>
      <c r="FY181" s="8"/>
      <c r="FZ181" s="8"/>
      <c r="GA181" s="8"/>
      <c r="GB181" s="8"/>
      <c r="GC181" s="8"/>
      <c r="GD181" s="9"/>
      <c r="GE181" s="8"/>
      <c r="GF181" s="8"/>
    </row>
    <row r="182" spans="1:188" s="2" customFormat="1" ht="17.100000000000001" customHeight="1">
      <c r="A182" s="13" t="s">
        <v>163</v>
      </c>
      <c r="B182" s="24">
        <v>1336.3</v>
      </c>
      <c r="C182" s="24">
        <v>1033.8</v>
      </c>
      <c r="D182" s="4">
        <f t="shared" si="59"/>
        <v>0.77362867619546505</v>
      </c>
      <c r="E182" s="10">
        <v>15</v>
      </c>
      <c r="F182" s="5">
        <v>1</v>
      </c>
      <c r="G182" s="5">
        <v>10</v>
      </c>
      <c r="H182" s="5"/>
      <c r="I182" s="5"/>
      <c r="J182" s="4">
        <f t="shared" si="80"/>
        <v>0.98445810914681009</v>
      </c>
      <c r="K182" s="5">
        <v>10</v>
      </c>
      <c r="L182" s="5"/>
      <c r="M182" s="5"/>
      <c r="N182" s="4">
        <f t="shared" si="81"/>
        <v>1.0189445196211095</v>
      </c>
      <c r="O182" s="73">
        <v>15</v>
      </c>
      <c r="P182" s="5"/>
      <c r="Q182" s="5"/>
      <c r="R182" s="4">
        <f t="shared" si="82"/>
        <v>1.0540540540540539</v>
      </c>
      <c r="S182" s="5">
        <v>15</v>
      </c>
      <c r="T182" s="31">
        <f t="shared" si="60"/>
        <v>0.9622152283004235</v>
      </c>
      <c r="U182" s="32">
        <v>2651</v>
      </c>
      <c r="V182" s="24">
        <f t="shared" si="61"/>
        <v>1446</v>
      </c>
      <c r="W182" s="24">
        <f t="shared" si="62"/>
        <v>1391.4</v>
      </c>
      <c r="X182" s="24">
        <f t="shared" si="63"/>
        <v>-54.599999999999909</v>
      </c>
      <c r="Y182" s="24"/>
      <c r="Z182" s="24">
        <v>207.1</v>
      </c>
      <c r="AA182" s="24">
        <v>263.3</v>
      </c>
      <c r="AB182" s="24">
        <v>210.6</v>
      </c>
      <c r="AC182" s="24">
        <v>68.3</v>
      </c>
      <c r="AD182" s="24"/>
      <c r="AE182" s="24">
        <v>195.3</v>
      </c>
      <c r="AF182" s="24"/>
      <c r="AG182" s="24">
        <f t="shared" si="64"/>
        <v>446.8</v>
      </c>
      <c r="AH182" s="65"/>
      <c r="AI182" s="40"/>
      <c r="AJ182" s="40"/>
      <c r="AK182" s="65"/>
      <c r="AL182" s="65"/>
      <c r="AM182" s="24">
        <f t="shared" si="65"/>
        <v>446.8</v>
      </c>
      <c r="AN182" s="24"/>
      <c r="AO182" s="24">
        <f t="shared" si="66"/>
        <v>446.8</v>
      </c>
      <c r="AP182" s="24">
        <v>354.7</v>
      </c>
      <c r="AQ182" s="24">
        <f t="shared" si="67"/>
        <v>92.1</v>
      </c>
      <c r="AR182" s="81"/>
      <c r="AS182" s="38"/>
      <c r="AT182" s="1"/>
      <c r="AU182" s="1"/>
      <c r="AV182" s="1"/>
      <c r="AW182" s="1"/>
      <c r="AX182" s="1"/>
      <c r="AY182" s="1"/>
      <c r="AZ182" s="1"/>
      <c r="BA182" s="1"/>
      <c r="BB182" s="1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9"/>
      <c r="BW182" s="8"/>
      <c r="BX182" s="8"/>
      <c r="BY182" s="8"/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8"/>
      <c r="CN182" s="8"/>
      <c r="CO182" s="8"/>
      <c r="CP182" s="8"/>
      <c r="CQ182" s="8"/>
      <c r="CR182" s="8"/>
      <c r="CS182" s="8"/>
      <c r="CT182" s="8"/>
      <c r="CU182" s="8"/>
      <c r="CV182" s="8"/>
      <c r="CW182" s="8"/>
      <c r="CX182" s="9"/>
      <c r="CY182" s="8"/>
      <c r="CZ182" s="8"/>
      <c r="DA182" s="8"/>
      <c r="DB182" s="8"/>
      <c r="DC182" s="8"/>
      <c r="DD182" s="8"/>
      <c r="DE182" s="8"/>
      <c r="DF182" s="8"/>
      <c r="DG182" s="8"/>
      <c r="DH182" s="8"/>
      <c r="DI182" s="8"/>
      <c r="DJ182" s="8"/>
      <c r="DK182" s="8"/>
      <c r="DL182" s="8"/>
      <c r="DM182" s="8"/>
      <c r="DN182" s="8"/>
      <c r="DO182" s="8"/>
      <c r="DP182" s="8"/>
      <c r="DQ182" s="8"/>
      <c r="DR182" s="8"/>
      <c r="DS182" s="8"/>
      <c r="DT182" s="8"/>
      <c r="DU182" s="8"/>
      <c r="DV182" s="8"/>
      <c r="DW182" s="8"/>
      <c r="DX182" s="8"/>
      <c r="DY182" s="8"/>
      <c r="DZ182" s="9"/>
      <c r="EA182" s="8"/>
      <c r="EB182" s="8"/>
      <c r="EC182" s="8"/>
      <c r="ED182" s="8"/>
      <c r="EE182" s="8"/>
      <c r="EF182" s="8"/>
      <c r="EG182" s="8"/>
      <c r="EH182" s="8"/>
      <c r="EI182" s="8"/>
      <c r="EJ182" s="8"/>
      <c r="EK182" s="8"/>
      <c r="EL182" s="8"/>
      <c r="EM182" s="8"/>
      <c r="EN182" s="8"/>
      <c r="EO182" s="8"/>
      <c r="EP182" s="8"/>
      <c r="EQ182" s="8"/>
      <c r="ER182" s="8"/>
      <c r="ES182" s="8"/>
      <c r="ET182" s="8"/>
      <c r="EU182" s="8"/>
      <c r="EV182" s="8"/>
      <c r="EW182" s="8"/>
      <c r="EX182" s="8"/>
      <c r="EY182" s="8"/>
      <c r="EZ182" s="8"/>
      <c r="FA182" s="8"/>
      <c r="FB182" s="9"/>
      <c r="FC182" s="8"/>
      <c r="FD182" s="8"/>
      <c r="FE182" s="8"/>
      <c r="FF182" s="8"/>
      <c r="FG182" s="8"/>
      <c r="FH182" s="8"/>
      <c r="FI182" s="8"/>
      <c r="FJ182" s="8"/>
      <c r="FK182" s="8"/>
      <c r="FL182" s="8"/>
      <c r="FM182" s="8"/>
      <c r="FN182" s="8"/>
      <c r="FO182" s="8"/>
      <c r="FP182" s="8"/>
      <c r="FQ182" s="8"/>
      <c r="FR182" s="8"/>
      <c r="FS182" s="8"/>
      <c r="FT182" s="8"/>
      <c r="FU182" s="8"/>
      <c r="FV182" s="8"/>
      <c r="FW182" s="8"/>
      <c r="FX182" s="8"/>
      <c r="FY182" s="8"/>
      <c r="FZ182" s="8"/>
      <c r="GA182" s="8"/>
      <c r="GB182" s="8"/>
      <c r="GC182" s="8"/>
      <c r="GD182" s="9"/>
      <c r="GE182" s="8"/>
      <c r="GF182" s="8"/>
    </row>
    <row r="183" spans="1:188" s="2" customFormat="1" ht="17.100000000000001" customHeight="1">
      <c r="A183" s="17" t="s">
        <v>164</v>
      </c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77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24"/>
      <c r="AQ183" s="24"/>
      <c r="AR183" s="81"/>
      <c r="AS183" s="38"/>
      <c r="AT183" s="1"/>
      <c r="AU183" s="1"/>
      <c r="AV183" s="1"/>
      <c r="AW183" s="1"/>
      <c r="AX183" s="1"/>
      <c r="AY183" s="1"/>
      <c r="AZ183" s="1"/>
      <c r="BA183" s="1"/>
      <c r="BB183" s="1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9"/>
      <c r="BW183" s="8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8"/>
      <c r="CN183" s="8"/>
      <c r="CO183" s="8"/>
      <c r="CP183" s="8"/>
      <c r="CQ183" s="8"/>
      <c r="CR183" s="8"/>
      <c r="CS183" s="8"/>
      <c r="CT183" s="8"/>
      <c r="CU183" s="8"/>
      <c r="CV183" s="8"/>
      <c r="CW183" s="8"/>
      <c r="CX183" s="9"/>
      <c r="CY183" s="8"/>
      <c r="CZ183" s="8"/>
      <c r="DA183" s="8"/>
      <c r="DB183" s="8"/>
      <c r="DC183" s="8"/>
      <c r="DD183" s="8"/>
      <c r="DE183" s="8"/>
      <c r="DF183" s="8"/>
      <c r="DG183" s="8"/>
      <c r="DH183" s="8"/>
      <c r="DI183" s="8"/>
      <c r="DJ183" s="8"/>
      <c r="DK183" s="8"/>
      <c r="DL183" s="8"/>
      <c r="DM183" s="8"/>
      <c r="DN183" s="8"/>
      <c r="DO183" s="8"/>
      <c r="DP183" s="8"/>
      <c r="DQ183" s="8"/>
      <c r="DR183" s="8"/>
      <c r="DS183" s="8"/>
      <c r="DT183" s="8"/>
      <c r="DU183" s="8"/>
      <c r="DV183" s="8"/>
      <c r="DW183" s="8"/>
      <c r="DX183" s="8"/>
      <c r="DY183" s="8"/>
      <c r="DZ183" s="9"/>
      <c r="EA183" s="8"/>
      <c r="EB183" s="8"/>
      <c r="EC183" s="8"/>
      <c r="ED183" s="8"/>
      <c r="EE183" s="8"/>
      <c r="EF183" s="8"/>
      <c r="EG183" s="8"/>
      <c r="EH183" s="8"/>
      <c r="EI183" s="8"/>
      <c r="EJ183" s="8"/>
      <c r="EK183" s="8"/>
      <c r="EL183" s="8"/>
      <c r="EM183" s="8"/>
      <c r="EN183" s="8"/>
      <c r="EO183" s="8"/>
      <c r="EP183" s="8"/>
      <c r="EQ183" s="8"/>
      <c r="ER183" s="8"/>
      <c r="ES183" s="8"/>
      <c r="ET183" s="8"/>
      <c r="EU183" s="8"/>
      <c r="EV183" s="8"/>
      <c r="EW183" s="8"/>
      <c r="EX183" s="8"/>
      <c r="EY183" s="8"/>
      <c r="EZ183" s="8"/>
      <c r="FA183" s="8"/>
      <c r="FB183" s="9"/>
      <c r="FC183" s="8"/>
      <c r="FD183" s="8"/>
      <c r="FE183" s="8"/>
      <c r="FF183" s="8"/>
      <c r="FG183" s="8"/>
      <c r="FH183" s="8"/>
      <c r="FI183" s="8"/>
      <c r="FJ183" s="8"/>
      <c r="FK183" s="8"/>
      <c r="FL183" s="8"/>
      <c r="FM183" s="8"/>
      <c r="FN183" s="8"/>
      <c r="FO183" s="8"/>
      <c r="FP183" s="8"/>
      <c r="FQ183" s="8"/>
      <c r="FR183" s="8"/>
      <c r="FS183" s="8"/>
      <c r="FT183" s="8"/>
      <c r="FU183" s="8"/>
      <c r="FV183" s="8"/>
      <c r="FW183" s="8"/>
      <c r="FX183" s="8"/>
      <c r="FY183" s="8"/>
      <c r="FZ183" s="8"/>
      <c r="GA183" s="8"/>
      <c r="GB183" s="8"/>
      <c r="GC183" s="8"/>
      <c r="GD183" s="9"/>
      <c r="GE183" s="8"/>
      <c r="GF183" s="8"/>
    </row>
    <row r="184" spans="1:188" s="2" customFormat="1" ht="17.100000000000001" customHeight="1">
      <c r="A184" s="13" t="s">
        <v>165</v>
      </c>
      <c r="B184" s="24">
        <v>503.6</v>
      </c>
      <c r="C184" s="24">
        <v>314</v>
      </c>
      <c r="D184" s="4">
        <f t="shared" si="59"/>
        <v>0.62351072279586972</v>
      </c>
      <c r="E184" s="10">
        <v>15</v>
      </c>
      <c r="F184" s="5">
        <v>1</v>
      </c>
      <c r="G184" s="5">
        <v>10</v>
      </c>
      <c r="H184" s="5"/>
      <c r="I184" s="5"/>
      <c r="J184" s="4">
        <f>J$42</f>
        <v>0.99794188861985467</v>
      </c>
      <c r="K184" s="5">
        <v>10</v>
      </c>
      <c r="L184" s="5"/>
      <c r="M184" s="5"/>
      <c r="N184" s="4">
        <f>N$42</f>
        <v>1.1836007130124777</v>
      </c>
      <c r="O184" s="73">
        <v>15</v>
      </c>
      <c r="P184" s="5"/>
      <c r="Q184" s="5"/>
      <c r="R184" s="4">
        <f>R$42</f>
        <v>1.3</v>
      </c>
      <c r="S184" s="5">
        <v>15</v>
      </c>
      <c r="T184" s="31">
        <f t="shared" si="60"/>
        <v>1.0244013911280578</v>
      </c>
      <c r="U184" s="32">
        <v>1692</v>
      </c>
      <c r="V184" s="24">
        <f t="shared" si="61"/>
        <v>922.90909090909088</v>
      </c>
      <c r="W184" s="24">
        <f t="shared" si="62"/>
        <v>945.4</v>
      </c>
      <c r="X184" s="24">
        <f t="shared" si="63"/>
        <v>22.490909090909099</v>
      </c>
      <c r="Y184" s="24"/>
      <c r="Z184" s="24">
        <v>119.6</v>
      </c>
      <c r="AA184" s="24">
        <v>116.4</v>
      </c>
      <c r="AB184" s="24">
        <v>191.9</v>
      </c>
      <c r="AC184" s="24">
        <v>141.9</v>
      </c>
      <c r="AD184" s="24"/>
      <c r="AE184" s="24">
        <v>84.5</v>
      </c>
      <c r="AF184" s="24"/>
      <c r="AG184" s="24">
        <f t="shared" si="64"/>
        <v>291.10000000000002</v>
      </c>
      <c r="AH184" s="65"/>
      <c r="AI184" s="40"/>
      <c r="AJ184" s="40"/>
      <c r="AK184" s="65"/>
      <c r="AL184" s="65"/>
      <c r="AM184" s="24">
        <f t="shared" si="65"/>
        <v>291.10000000000002</v>
      </c>
      <c r="AN184" s="24"/>
      <c r="AO184" s="24">
        <f t="shared" si="66"/>
        <v>291.10000000000002</v>
      </c>
      <c r="AP184" s="24">
        <v>119.2</v>
      </c>
      <c r="AQ184" s="24">
        <f t="shared" si="67"/>
        <v>171.9</v>
      </c>
      <c r="AR184" s="81"/>
      <c r="AS184" s="38"/>
      <c r="AT184" s="1"/>
      <c r="AU184" s="1"/>
      <c r="AV184" s="1"/>
      <c r="AW184" s="1"/>
      <c r="AX184" s="1"/>
      <c r="AY184" s="1"/>
      <c r="AZ184" s="1"/>
      <c r="BA184" s="1"/>
      <c r="BB184" s="1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9"/>
      <c r="BW184" s="8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8"/>
      <c r="CN184" s="8"/>
      <c r="CO184" s="8"/>
      <c r="CP184" s="8"/>
      <c r="CQ184" s="8"/>
      <c r="CR184" s="8"/>
      <c r="CS184" s="8"/>
      <c r="CT184" s="8"/>
      <c r="CU184" s="8"/>
      <c r="CV184" s="8"/>
      <c r="CW184" s="8"/>
      <c r="CX184" s="9"/>
      <c r="CY184" s="8"/>
      <c r="CZ184" s="8"/>
      <c r="DA184" s="8"/>
      <c r="DB184" s="8"/>
      <c r="DC184" s="8"/>
      <c r="DD184" s="8"/>
      <c r="DE184" s="8"/>
      <c r="DF184" s="8"/>
      <c r="DG184" s="8"/>
      <c r="DH184" s="8"/>
      <c r="DI184" s="8"/>
      <c r="DJ184" s="8"/>
      <c r="DK184" s="8"/>
      <c r="DL184" s="8"/>
      <c r="DM184" s="8"/>
      <c r="DN184" s="8"/>
      <c r="DO184" s="8"/>
      <c r="DP184" s="8"/>
      <c r="DQ184" s="8"/>
      <c r="DR184" s="8"/>
      <c r="DS184" s="8"/>
      <c r="DT184" s="8"/>
      <c r="DU184" s="8"/>
      <c r="DV184" s="8"/>
      <c r="DW184" s="8"/>
      <c r="DX184" s="8"/>
      <c r="DY184" s="8"/>
      <c r="DZ184" s="9"/>
      <c r="EA184" s="8"/>
      <c r="EB184" s="8"/>
      <c r="EC184" s="8"/>
      <c r="ED184" s="8"/>
      <c r="EE184" s="8"/>
      <c r="EF184" s="8"/>
      <c r="EG184" s="8"/>
      <c r="EH184" s="8"/>
      <c r="EI184" s="8"/>
      <c r="EJ184" s="8"/>
      <c r="EK184" s="8"/>
      <c r="EL184" s="8"/>
      <c r="EM184" s="8"/>
      <c r="EN184" s="8"/>
      <c r="EO184" s="8"/>
      <c r="EP184" s="8"/>
      <c r="EQ184" s="8"/>
      <c r="ER184" s="8"/>
      <c r="ES184" s="8"/>
      <c r="ET184" s="8"/>
      <c r="EU184" s="8"/>
      <c r="EV184" s="8"/>
      <c r="EW184" s="8"/>
      <c r="EX184" s="8"/>
      <c r="EY184" s="8"/>
      <c r="EZ184" s="8"/>
      <c r="FA184" s="8"/>
      <c r="FB184" s="9"/>
      <c r="FC184" s="8"/>
      <c r="FD184" s="8"/>
      <c r="FE184" s="8"/>
      <c r="FF184" s="8"/>
      <c r="FG184" s="8"/>
      <c r="FH184" s="8"/>
      <c r="FI184" s="8"/>
      <c r="FJ184" s="8"/>
      <c r="FK184" s="8"/>
      <c r="FL184" s="8"/>
      <c r="FM184" s="8"/>
      <c r="FN184" s="8"/>
      <c r="FO184" s="8"/>
      <c r="FP184" s="8"/>
      <c r="FQ184" s="8"/>
      <c r="FR184" s="8"/>
      <c r="FS184" s="8"/>
      <c r="FT184" s="8"/>
      <c r="FU184" s="8"/>
      <c r="FV184" s="8"/>
      <c r="FW184" s="8"/>
      <c r="FX184" s="8"/>
      <c r="FY184" s="8"/>
      <c r="FZ184" s="8"/>
      <c r="GA184" s="8"/>
      <c r="GB184" s="8"/>
      <c r="GC184" s="8"/>
      <c r="GD184" s="9"/>
      <c r="GE184" s="8"/>
      <c r="GF184" s="8"/>
    </row>
    <row r="185" spans="1:188" s="2" customFormat="1" ht="17.100000000000001" customHeight="1">
      <c r="A185" s="13" t="s">
        <v>166</v>
      </c>
      <c r="B185" s="24">
        <v>7332.2</v>
      </c>
      <c r="C185" s="24">
        <v>6265.8</v>
      </c>
      <c r="D185" s="4">
        <f t="shared" si="59"/>
        <v>0.85455934098906194</v>
      </c>
      <c r="E185" s="10">
        <v>15</v>
      </c>
      <c r="F185" s="5">
        <v>1</v>
      </c>
      <c r="G185" s="5">
        <v>10</v>
      </c>
      <c r="H185" s="5"/>
      <c r="I185" s="5"/>
      <c r="J185" s="4">
        <f t="shared" ref="J185:J189" si="83">J$42</f>
        <v>0.99794188861985467</v>
      </c>
      <c r="K185" s="5">
        <v>10</v>
      </c>
      <c r="L185" s="5"/>
      <c r="M185" s="5"/>
      <c r="N185" s="4">
        <f t="shared" ref="N185:N189" si="84">N$42</f>
        <v>1.1836007130124777</v>
      </c>
      <c r="O185" s="73">
        <v>15</v>
      </c>
      <c r="P185" s="5"/>
      <c r="Q185" s="5"/>
      <c r="R185" s="4">
        <f t="shared" ref="R185:R189" si="85">R$42</f>
        <v>1.3</v>
      </c>
      <c r="S185" s="5">
        <v>15</v>
      </c>
      <c r="T185" s="31">
        <f t="shared" si="60"/>
        <v>1.0777203030187945</v>
      </c>
      <c r="U185" s="32">
        <v>1610</v>
      </c>
      <c r="V185" s="24">
        <f t="shared" si="61"/>
        <v>878.18181818181824</v>
      </c>
      <c r="W185" s="24">
        <f t="shared" si="62"/>
        <v>946.4</v>
      </c>
      <c r="X185" s="24">
        <f t="shared" si="63"/>
        <v>68.218181818181733</v>
      </c>
      <c r="Y185" s="24"/>
      <c r="Z185" s="24">
        <v>116.9</v>
      </c>
      <c r="AA185" s="24">
        <v>157.19999999999999</v>
      </c>
      <c r="AB185" s="24">
        <v>190.2</v>
      </c>
      <c r="AC185" s="24">
        <v>179.7</v>
      </c>
      <c r="AD185" s="24"/>
      <c r="AE185" s="24">
        <v>114.1</v>
      </c>
      <c r="AF185" s="24"/>
      <c r="AG185" s="24">
        <f t="shared" si="64"/>
        <v>188.3</v>
      </c>
      <c r="AH185" s="65"/>
      <c r="AI185" s="40"/>
      <c r="AJ185" s="40"/>
      <c r="AK185" s="65"/>
      <c r="AL185" s="65"/>
      <c r="AM185" s="24">
        <f t="shared" si="65"/>
        <v>188.3</v>
      </c>
      <c r="AN185" s="24"/>
      <c r="AO185" s="24">
        <f t="shared" si="66"/>
        <v>188.3</v>
      </c>
      <c r="AP185" s="24">
        <v>64.8</v>
      </c>
      <c r="AQ185" s="24">
        <f t="shared" si="67"/>
        <v>123.5</v>
      </c>
      <c r="AR185" s="81"/>
      <c r="AS185" s="38"/>
      <c r="AT185" s="1"/>
      <c r="AU185" s="1"/>
      <c r="AV185" s="1"/>
      <c r="AW185" s="1"/>
      <c r="AX185" s="1"/>
      <c r="AY185" s="1"/>
      <c r="AZ185" s="1"/>
      <c r="BA185" s="1"/>
      <c r="BB185" s="1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9"/>
      <c r="BW185" s="8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8"/>
      <c r="CR185" s="8"/>
      <c r="CS185" s="8"/>
      <c r="CT185" s="8"/>
      <c r="CU185" s="8"/>
      <c r="CV185" s="8"/>
      <c r="CW185" s="8"/>
      <c r="CX185" s="9"/>
      <c r="CY185" s="8"/>
      <c r="CZ185" s="8"/>
      <c r="DA185" s="8"/>
      <c r="DB185" s="8"/>
      <c r="DC185" s="8"/>
      <c r="DD185" s="8"/>
      <c r="DE185" s="8"/>
      <c r="DF185" s="8"/>
      <c r="DG185" s="8"/>
      <c r="DH185" s="8"/>
      <c r="DI185" s="8"/>
      <c r="DJ185" s="8"/>
      <c r="DK185" s="8"/>
      <c r="DL185" s="8"/>
      <c r="DM185" s="8"/>
      <c r="DN185" s="8"/>
      <c r="DO185" s="8"/>
      <c r="DP185" s="8"/>
      <c r="DQ185" s="8"/>
      <c r="DR185" s="8"/>
      <c r="DS185" s="8"/>
      <c r="DT185" s="8"/>
      <c r="DU185" s="8"/>
      <c r="DV185" s="8"/>
      <c r="DW185" s="8"/>
      <c r="DX185" s="8"/>
      <c r="DY185" s="8"/>
      <c r="DZ185" s="9"/>
      <c r="EA185" s="8"/>
      <c r="EB185" s="8"/>
      <c r="EC185" s="8"/>
      <c r="ED185" s="8"/>
      <c r="EE185" s="8"/>
      <c r="EF185" s="8"/>
      <c r="EG185" s="8"/>
      <c r="EH185" s="8"/>
      <c r="EI185" s="8"/>
      <c r="EJ185" s="8"/>
      <c r="EK185" s="8"/>
      <c r="EL185" s="8"/>
      <c r="EM185" s="8"/>
      <c r="EN185" s="8"/>
      <c r="EO185" s="8"/>
      <c r="EP185" s="8"/>
      <c r="EQ185" s="8"/>
      <c r="ER185" s="8"/>
      <c r="ES185" s="8"/>
      <c r="ET185" s="8"/>
      <c r="EU185" s="8"/>
      <c r="EV185" s="8"/>
      <c r="EW185" s="8"/>
      <c r="EX185" s="8"/>
      <c r="EY185" s="8"/>
      <c r="EZ185" s="8"/>
      <c r="FA185" s="8"/>
      <c r="FB185" s="9"/>
      <c r="FC185" s="8"/>
      <c r="FD185" s="8"/>
      <c r="FE185" s="8"/>
      <c r="FF185" s="8"/>
      <c r="FG185" s="8"/>
      <c r="FH185" s="8"/>
      <c r="FI185" s="8"/>
      <c r="FJ185" s="8"/>
      <c r="FK185" s="8"/>
      <c r="FL185" s="8"/>
      <c r="FM185" s="8"/>
      <c r="FN185" s="8"/>
      <c r="FO185" s="8"/>
      <c r="FP185" s="8"/>
      <c r="FQ185" s="8"/>
      <c r="FR185" s="8"/>
      <c r="FS185" s="8"/>
      <c r="FT185" s="8"/>
      <c r="FU185" s="8"/>
      <c r="FV185" s="8"/>
      <c r="FW185" s="8"/>
      <c r="FX185" s="8"/>
      <c r="FY185" s="8"/>
      <c r="FZ185" s="8"/>
      <c r="GA185" s="8"/>
      <c r="GB185" s="8"/>
      <c r="GC185" s="8"/>
      <c r="GD185" s="9"/>
      <c r="GE185" s="8"/>
      <c r="GF185" s="8"/>
    </row>
    <row r="186" spans="1:188" s="2" customFormat="1" ht="17.100000000000001" customHeight="1">
      <c r="A186" s="13" t="s">
        <v>167</v>
      </c>
      <c r="B186" s="24">
        <v>305.8</v>
      </c>
      <c r="C186" s="24">
        <v>394.3</v>
      </c>
      <c r="D186" s="4">
        <f t="shared" si="59"/>
        <v>1.208940483976455</v>
      </c>
      <c r="E186" s="10">
        <v>15</v>
      </c>
      <c r="F186" s="5">
        <v>1</v>
      </c>
      <c r="G186" s="5">
        <v>10</v>
      </c>
      <c r="H186" s="5"/>
      <c r="I186" s="5"/>
      <c r="J186" s="4">
        <f t="shared" si="83"/>
        <v>0.99794188861985467</v>
      </c>
      <c r="K186" s="5">
        <v>10</v>
      </c>
      <c r="L186" s="5"/>
      <c r="M186" s="5"/>
      <c r="N186" s="4">
        <f t="shared" si="84"/>
        <v>1.1836007130124777</v>
      </c>
      <c r="O186" s="73">
        <v>15</v>
      </c>
      <c r="P186" s="5"/>
      <c r="Q186" s="5"/>
      <c r="R186" s="4">
        <f t="shared" si="85"/>
        <v>1.3</v>
      </c>
      <c r="S186" s="5">
        <v>15</v>
      </c>
      <c r="T186" s="31">
        <f t="shared" si="60"/>
        <v>1.1595005667851159</v>
      </c>
      <c r="U186" s="32">
        <v>1515</v>
      </c>
      <c r="V186" s="24">
        <f t="shared" si="61"/>
        <v>826.36363636363626</v>
      </c>
      <c r="W186" s="24">
        <f t="shared" si="62"/>
        <v>958.2</v>
      </c>
      <c r="X186" s="24">
        <f t="shared" si="63"/>
        <v>131.83636363636379</v>
      </c>
      <c r="Y186" s="24"/>
      <c r="Z186" s="24">
        <v>87.1</v>
      </c>
      <c r="AA186" s="24">
        <v>159.9</v>
      </c>
      <c r="AB186" s="24">
        <v>208.6</v>
      </c>
      <c r="AC186" s="24">
        <v>108.7</v>
      </c>
      <c r="AD186" s="24"/>
      <c r="AE186" s="24">
        <v>130.80000000000001</v>
      </c>
      <c r="AF186" s="24"/>
      <c r="AG186" s="24">
        <f t="shared" si="64"/>
        <v>263.10000000000002</v>
      </c>
      <c r="AH186" s="65"/>
      <c r="AI186" s="40"/>
      <c r="AJ186" s="40"/>
      <c r="AK186" s="65"/>
      <c r="AL186" s="65"/>
      <c r="AM186" s="24">
        <f t="shared" si="65"/>
        <v>263.10000000000002</v>
      </c>
      <c r="AN186" s="24"/>
      <c r="AO186" s="24">
        <f t="shared" si="66"/>
        <v>263.10000000000002</v>
      </c>
      <c r="AP186" s="24">
        <v>204.8</v>
      </c>
      <c r="AQ186" s="24">
        <f t="shared" si="67"/>
        <v>58.3</v>
      </c>
      <c r="AR186" s="81"/>
      <c r="AS186" s="38"/>
      <c r="AT186" s="1"/>
      <c r="AU186" s="1"/>
      <c r="AV186" s="1"/>
      <c r="AW186" s="1"/>
      <c r="AX186" s="1"/>
      <c r="AY186" s="1"/>
      <c r="AZ186" s="1"/>
      <c r="BA186" s="1"/>
      <c r="BB186" s="1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9"/>
      <c r="BW186" s="8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8"/>
      <c r="CR186" s="8"/>
      <c r="CS186" s="8"/>
      <c r="CT186" s="8"/>
      <c r="CU186" s="8"/>
      <c r="CV186" s="8"/>
      <c r="CW186" s="8"/>
      <c r="CX186" s="9"/>
      <c r="CY186" s="8"/>
      <c r="CZ186" s="8"/>
      <c r="DA186" s="8"/>
      <c r="DB186" s="8"/>
      <c r="DC186" s="8"/>
      <c r="DD186" s="8"/>
      <c r="DE186" s="8"/>
      <c r="DF186" s="8"/>
      <c r="DG186" s="8"/>
      <c r="DH186" s="8"/>
      <c r="DI186" s="8"/>
      <c r="DJ186" s="8"/>
      <c r="DK186" s="8"/>
      <c r="DL186" s="8"/>
      <c r="DM186" s="8"/>
      <c r="DN186" s="8"/>
      <c r="DO186" s="8"/>
      <c r="DP186" s="8"/>
      <c r="DQ186" s="8"/>
      <c r="DR186" s="8"/>
      <c r="DS186" s="8"/>
      <c r="DT186" s="8"/>
      <c r="DU186" s="8"/>
      <c r="DV186" s="8"/>
      <c r="DW186" s="8"/>
      <c r="DX186" s="8"/>
      <c r="DY186" s="8"/>
      <c r="DZ186" s="9"/>
      <c r="EA186" s="8"/>
      <c r="EB186" s="8"/>
      <c r="EC186" s="8"/>
      <c r="ED186" s="8"/>
      <c r="EE186" s="8"/>
      <c r="EF186" s="8"/>
      <c r="EG186" s="8"/>
      <c r="EH186" s="8"/>
      <c r="EI186" s="8"/>
      <c r="EJ186" s="8"/>
      <c r="EK186" s="8"/>
      <c r="EL186" s="8"/>
      <c r="EM186" s="8"/>
      <c r="EN186" s="8"/>
      <c r="EO186" s="8"/>
      <c r="EP186" s="8"/>
      <c r="EQ186" s="8"/>
      <c r="ER186" s="8"/>
      <c r="ES186" s="8"/>
      <c r="ET186" s="8"/>
      <c r="EU186" s="8"/>
      <c r="EV186" s="8"/>
      <c r="EW186" s="8"/>
      <c r="EX186" s="8"/>
      <c r="EY186" s="8"/>
      <c r="EZ186" s="8"/>
      <c r="FA186" s="8"/>
      <c r="FB186" s="9"/>
      <c r="FC186" s="8"/>
      <c r="FD186" s="8"/>
      <c r="FE186" s="8"/>
      <c r="FF186" s="8"/>
      <c r="FG186" s="8"/>
      <c r="FH186" s="8"/>
      <c r="FI186" s="8"/>
      <c r="FJ186" s="8"/>
      <c r="FK186" s="8"/>
      <c r="FL186" s="8"/>
      <c r="FM186" s="8"/>
      <c r="FN186" s="8"/>
      <c r="FO186" s="8"/>
      <c r="FP186" s="8"/>
      <c r="FQ186" s="8"/>
      <c r="FR186" s="8"/>
      <c r="FS186" s="8"/>
      <c r="FT186" s="8"/>
      <c r="FU186" s="8"/>
      <c r="FV186" s="8"/>
      <c r="FW186" s="8"/>
      <c r="FX186" s="8"/>
      <c r="FY186" s="8"/>
      <c r="FZ186" s="8"/>
      <c r="GA186" s="8"/>
      <c r="GB186" s="8"/>
      <c r="GC186" s="8"/>
      <c r="GD186" s="9"/>
      <c r="GE186" s="8"/>
      <c r="GF186" s="8"/>
    </row>
    <row r="187" spans="1:188" s="2" customFormat="1" ht="17.100000000000001" customHeight="1">
      <c r="A187" s="13" t="s">
        <v>168</v>
      </c>
      <c r="B187" s="24">
        <v>509.3</v>
      </c>
      <c r="C187" s="24">
        <v>294</v>
      </c>
      <c r="D187" s="4">
        <f t="shared" ref="D187:D249" si="86">IF(E187=0,0,IF(B187=0,1,IF(C187&lt;0,0,IF(C187/B187&gt;1.2,IF((C187/B187-1.2)*0.1+1.2&gt;1.3,1.3,(C187/B187-1.2)*0.1+1.2),C187/B187))))</f>
        <v>0.5772629098763008</v>
      </c>
      <c r="E187" s="10">
        <v>15</v>
      </c>
      <c r="F187" s="5">
        <v>1</v>
      </c>
      <c r="G187" s="5">
        <v>10</v>
      </c>
      <c r="H187" s="5"/>
      <c r="I187" s="5"/>
      <c r="J187" s="4">
        <f t="shared" si="83"/>
        <v>0.99794188861985467</v>
      </c>
      <c r="K187" s="5">
        <v>10</v>
      </c>
      <c r="L187" s="5"/>
      <c r="M187" s="5"/>
      <c r="N187" s="4">
        <f t="shared" si="84"/>
        <v>1.1836007130124777</v>
      </c>
      <c r="O187" s="73">
        <v>15</v>
      </c>
      <c r="P187" s="5"/>
      <c r="Q187" s="5"/>
      <c r="R187" s="4">
        <f t="shared" si="85"/>
        <v>1.3</v>
      </c>
      <c r="S187" s="5">
        <v>15</v>
      </c>
      <c r="T187" s="31">
        <f t="shared" ref="T187:T249" si="87">(D187*E187+F187*G187+J187*K187+N187*O187+R187*S187)/(E187+G187+K187+O187+S187)</f>
        <v>1.0137288189158495</v>
      </c>
      <c r="U187" s="32">
        <v>1156</v>
      </c>
      <c r="V187" s="24">
        <f t="shared" ref="V187:V249" si="88">U187/11*6</f>
        <v>630.5454545454545</v>
      </c>
      <c r="W187" s="24">
        <f t="shared" ref="W187:W249" si="89">ROUND(T187*V187,1)</f>
        <v>639.20000000000005</v>
      </c>
      <c r="X187" s="24">
        <f t="shared" ref="X187:X249" si="90">W187-V187</f>
        <v>8.6545454545455414</v>
      </c>
      <c r="Y187" s="24"/>
      <c r="Z187" s="24">
        <v>62.5</v>
      </c>
      <c r="AA187" s="24">
        <v>58.8</v>
      </c>
      <c r="AB187" s="24">
        <v>132.80000000000001</v>
      </c>
      <c r="AC187" s="24">
        <v>114.7</v>
      </c>
      <c r="AD187" s="24"/>
      <c r="AE187" s="24">
        <v>65.2</v>
      </c>
      <c r="AF187" s="24"/>
      <c r="AG187" s="24">
        <f t="shared" ref="AG187:AG249" si="91">ROUND(W187-SUM(Y187:AF187),1)</f>
        <v>205.2</v>
      </c>
      <c r="AH187" s="65"/>
      <c r="AI187" s="40"/>
      <c r="AJ187" s="40"/>
      <c r="AK187" s="65"/>
      <c r="AL187" s="65"/>
      <c r="AM187" s="24">
        <f t="shared" ref="AM187:AM249" si="92">IF(OR(AG187&lt;0,AH187="+",AI187="+",AJ187="+",AK187="+",AL187="+"),0,AG187)</f>
        <v>205.2</v>
      </c>
      <c r="AN187" s="24"/>
      <c r="AO187" s="24">
        <f t="shared" ref="AO187:AO249" si="93">ROUND(AM187-AN187,1)</f>
        <v>205.2</v>
      </c>
      <c r="AP187" s="24">
        <v>81.900000000000006</v>
      </c>
      <c r="AQ187" s="24">
        <f t="shared" ref="AQ187:AQ249" si="94">ROUND(AO187-AP187,1)</f>
        <v>123.3</v>
      </c>
      <c r="AR187" s="81"/>
      <c r="AS187" s="38"/>
      <c r="AT187" s="1"/>
      <c r="AU187" s="1"/>
      <c r="AV187" s="1"/>
      <c r="AW187" s="1"/>
      <c r="AX187" s="1"/>
      <c r="AY187" s="1"/>
      <c r="AZ187" s="1"/>
      <c r="BA187" s="1"/>
      <c r="BB187" s="1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9"/>
      <c r="BW187" s="8"/>
      <c r="BX187" s="8"/>
      <c r="BY187" s="8"/>
      <c r="BZ187" s="8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8"/>
      <c r="CN187" s="8"/>
      <c r="CO187" s="8"/>
      <c r="CP187" s="8"/>
      <c r="CQ187" s="8"/>
      <c r="CR187" s="8"/>
      <c r="CS187" s="8"/>
      <c r="CT187" s="8"/>
      <c r="CU187" s="8"/>
      <c r="CV187" s="8"/>
      <c r="CW187" s="8"/>
      <c r="CX187" s="9"/>
      <c r="CY187" s="8"/>
      <c r="CZ187" s="8"/>
      <c r="DA187" s="8"/>
      <c r="DB187" s="8"/>
      <c r="DC187" s="8"/>
      <c r="DD187" s="8"/>
      <c r="DE187" s="8"/>
      <c r="DF187" s="8"/>
      <c r="DG187" s="8"/>
      <c r="DH187" s="8"/>
      <c r="DI187" s="8"/>
      <c r="DJ187" s="8"/>
      <c r="DK187" s="8"/>
      <c r="DL187" s="8"/>
      <c r="DM187" s="8"/>
      <c r="DN187" s="8"/>
      <c r="DO187" s="8"/>
      <c r="DP187" s="8"/>
      <c r="DQ187" s="8"/>
      <c r="DR187" s="8"/>
      <c r="DS187" s="8"/>
      <c r="DT187" s="8"/>
      <c r="DU187" s="8"/>
      <c r="DV187" s="8"/>
      <c r="DW187" s="8"/>
      <c r="DX187" s="8"/>
      <c r="DY187" s="8"/>
      <c r="DZ187" s="9"/>
      <c r="EA187" s="8"/>
      <c r="EB187" s="8"/>
      <c r="EC187" s="8"/>
      <c r="ED187" s="8"/>
      <c r="EE187" s="8"/>
      <c r="EF187" s="8"/>
      <c r="EG187" s="8"/>
      <c r="EH187" s="8"/>
      <c r="EI187" s="8"/>
      <c r="EJ187" s="8"/>
      <c r="EK187" s="8"/>
      <c r="EL187" s="8"/>
      <c r="EM187" s="8"/>
      <c r="EN187" s="8"/>
      <c r="EO187" s="8"/>
      <c r="EP187" s="8"/>
      <c r="EQ187" s="8"/>
      <c r="ER187" s="8"/>
      <c r="ES187" s="8"/>
      <c r="ET187" s="8"/>
      <c r="EU187" s="8"/>
      <c r="EV187" s="8"/>
      <c r="EW187" s="8"/>
      <c r="EX187" s="8"/>
      <c r="EY187" s="8"/>
      <c r="EZ187" s="8"/>
      <c r="FA187" s="8"/>
      <c r="FB187" s="9"/>
      <c r="FC187" s="8"/>
      <c r="FD187" s="8"/>
      <c r="FE187" s="8"/>
      <c r="FF187" s="8"/>
      <c r="FG187" s="8"/>
      <c r="FH187" s="8"/>
      <c r="FI187" s="8"/>
      <c r="FJ187" s="8"/>
      <c r="FK187" s="8"/>
      <c r="FL187" s="8"/>
      <c r="FM187" s="8"/>
      <c r="FN187" s="8"/>
      <c r="FO187" s="8"/>
      <c r="FP187" s="8"/>
      <c r="FQ187" s="8"/>
      <c r="FR187" s="8"/>
      <c r="FS187" s="8"/>
      <c r="FT187" s="8"/>
      <c r="FU187" s="8"/>
      <c r="FV187" s="8"/>
      <c r="FW187" s="8"/>
      <c r="FX187" s="8"/>
      <c r="FY187" s="8"/>
      <c r="FZ187" s="8"/>
      <c r="GA187" s="8"/>
      <c r="GB187" s="8"/>
      <c r="GC187" s="8"/>
      <c r="GD187" s="9"/>
      <c r="GE187" s="8"/>
      <c r="GF187" s="8"/>
    </row>
    <row r="188" spans="1:188" s="2" customFormat="1" ht="17.100000000000001" customHeight="1">
      <c r="A188" s="13" t="s">
        <v>169</v>
      </c>
      <c r="B188" s="24">
        <v>673.2</v>
      </c>
      <c r="C188" s="24">
        <v>911.5</v>
      </c>
      <c r="D188" s="4">
        <f t="shared" si="86"/>
        <v>1.2153980986333928</v>
      </c>
      <c r="E188" s="10">
        <v>15</v>
      </c>
      <c r="F188" s="5">
        <v>1</v>
      </c>
      <c r="G188" s="5">
        <v>10</v>
      </c>
      <c r="H188" s="5"/>
      <c r="I188" s="5"/>
      <c r="J188" s="4">
        <f t="shared" si="83"/>
        <v>0.99794188861985467</v>
      </c>
      <c r="K188" s="5">
        <v>10</v>
      </c>
      <c r="L188" s="5"/>
      <c r="M188" s="5"/>
      <c r="N188" s="4">
        <f t="shared" si="84"/>
        <v>1.1836007130124777</v>
      </c>
      <c r="O188" s="73">
        <v>15</v>
      </c>
      <c r="P188" s="5"/>
      <c r="Q188" s="5"/>
      <c r="R188" s="4">
        <f t="shared" si="85"/>
        <v>1.3</v>
      </c>
      <c r="S188" s="5">
        <v>15</v>
      </c>
      <c r="T188" s="31">
        <f t="shared" si="87"/>
        <v>1.1609907855521016</v>
      </c>
      <c r="U188" s="32">
        <v>1130</v>
      </c>
      <c r="V188" s="24">
        <f t="shared" si="88"/>
        <v>616.36363636363637</v>
      </c>
      <c r="W188" s="24">
        <f t="shared" si="89"/>
        <v>715.6</v>
      </c>
      <c r="X188" s="24">
        <f t="shared" si="90"/>
        <v>99.236363636363649</v>
      </c>
      <c r="Y188" s="24"/>
      <c r="Z188" s="24">
        <v>102.5</v>
      </c>
      <c r="AA188" s="24">
        <v>95.4</v>
      </c>
      <c r="AB188" s="24">
        <v>110.8</v>
      </c>
      <c r="AC188" s="24">
        <v>135.1</v>
      </c>
      <c r="AD188" s="24"/>
      <c r="AE188" s="24">
        <v>114</v>
      </c>
      <c r="AF188" s="24"/>
      <c r="AG188" s="24">
        <f t="shared" si="91"/>
        <v>157.80000000000001</v>
      </c>
      <c r="AH188" s="65"/>
      <c r="AI188" s="40"/>
      <c r="AJ188" s="40"/>
      <c r="AK188" s="65"/>
      <c r="AL188" s="65"/>
      <c r="AM188" s="24">
        <f t="shared" si="92"/>
        <v>157.80000000000001</v>
      </c>
      <c r="AN188" s="24"/>
      <c r="AO188" s="24">
        <f t="shared" si="93"/>
        <v>157.80000000000001</v>
      </c>
      <c r="AP188" s="24">
        <v>115.1</v>
      </c>
      <c r="AQ188" s="24">
        <f t="shared" si="94"/>
        <v>42.7</v>
      </c>
      <c r="AR188" s="81"/>
      <c r="AS188" s="38"/>
      <c r="AT188" s="1"/>
      <c r="AU188" s="1"/>
      <c r="AV188" s="1"/>
      <c r="AW188" s="1"/>
      <c r="AX188" s="1"/>
      <c r="AY188" s="1"/>
      <c r="AZ188" s="1"/>
      <c r="BA188" s="1"/>
      <c r="BB188" s="1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9"/>
      <c r="BW188" s="8"/>
      <c r="BX188" s="8"/>
      <c r="BY188" s="8"/>
      <c r="BZ188" s="8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8"/>
      <c r="CN188" s="8"/>
      <c r="CO188" s="8"/>
      <c r="CP188" s="8"/>
      <c r="CQ188" s="8"/>
      <c r="CR188" s="8"/>
      <c r="CS188" s="8"/>
      <c r="CT188" s="8"/>
      <c r="CU188" s="8"/>
      <c r="CV188" s="8"/>
      <c r="CW188" s="8"/>
      <c r="CX188" s="9"/>
      <c r="CY188" s="8"/>
      <c r="CZ188" s="8"/>
      <c r="DA188" s="8"/>
      <c r="DB188" s="8"/>
      <c r="DC188" s="8"/>
      <c r="DD188" s="8"/>
      <c r="DE188" s="8"/>
      <c r="DF188" s="8"/>
      <c r="DG188" s="8"/>
      <c r="DH188" s="8"/>
      <c r="DI188" s="8"/>
      <c r="DJ188" s="8"/>
      <c r="DK188" s="8"/>
      <c r="DL188" s="8"/>
      <c r="DM188" s="8"/>
      <c r="DN188" s="8"/>
      <c r="DO188" s="8"/>
      <c r="DP188" s="8"/>
      <c r="DQ188" s="8"/>
      <c r="DR188" s="8"/>
      <c r="DS188" s="8"/>
      <c r="DT188" s="8"/>
      <c r="DU188" s="8"/>
      <c r="DV188" s="8"/>
      <c r="DW188" s="8"/>
      <c r="DX188" s="8"/>
      <c r="DY188" s="8"/>
      <c r="DZ188" s="9"/>
      <c r="EA188" s="8"/>
      <c r="EB188" s="8"/>
      <c r="EC188" s="8"/>
      <c r="ED188" s="8"/>
      <c r="EE188" s="8"/>
      <c r="EF188" s="8"/>
      <c r="EG188" s="8"/>
      <c r="EH188" s="8"/>
      <c r="EI188" s="8"/>
      <c r="EJ188" s="8"/>
      <c r="EK188" s="8"/>
      <c r="EL188" s="8"/>
      <c r="EM188" s="8"/>
      <c r="EN188" s="8"/>
      <c r="EO188" s="8"/>
      <c r="EP188" s="8"/>
      <c r="EQ188" s="8"/>
      <c r="ER188" s="8"/>
      <c r="ES188" s="8"/>
      <c r="ET188" s="8"/>
      <c r="EU188" s="8"/>
      <c r="EV188" s="8"/>
      <c r="EW188" s="8"/>
      <c r="EX188" s="8"/>
      <c r="EY188" s="8"/>
      <c r="EZ188" s="8"/>
      <c r="FA188" s="8"/>
      <c r="FB188" s="9"/>
      <c r="FC188" s="8"/>
      <c r="FD188" s="8"/>
      <c r="FE188" s="8"/>
      <c r="FF188" s="8"/>
      <c r="FG188" s="8"/>
      <c r="FH188" s="8"/>
      <c r="FI188" s="8"/>
      <c r="FJ188" s="8"/>
      <c r="FK188" s="8"/>
      <c r="FL188" s="8"/>
      <c r="FM188" s="8"/>
      <c r="FN188" s="8"/>
      <c r="FO188" s="8"/>
      <c r="FP188" s="8"/>
      <c r="FQ188" s="8"/>
      <c r="FR188" s="8"/>
      <c r="FS188" s="8"/>
      <c r="FT188" s="8"/>
      <c r="FU188" s="8"/>
      <c r="FV188" s="8"/>
      <c r="FW188" s="8"/>
      <c r="FX188" s="8"/>
      <c r="FY188" s="8"/>
      <c r="FZ188" s="8"/>
      <c r="GA188" s="8"/>
      <c r="GB188" s="8"/>
      <c r="GC188" s="8"/>
      <c r="GD188" s="9"/>
      <c r="GE188" s="8"/>
      <c r="GF188" s="8"/>
    </row>
    <row r="189" spans="1:188" s="2" customFormat="1" ht="17.100000000000001" customHeight="1">
      <c r="A189" s="13" t="s">
        <v>170</v>
      </c>
      <c r="B189" s="24">
        <v>1171.9000000000001</v>
      </c>
      <c r="C189" s="24">
        <v>1027.2</v>
      </c>
      <c r="D189" s="4">
        <f t="shared" si="86"/>
        <v>0.87652530079358304</v>
      </c>
      <c r="E189" s="10">
        <v>15</v>
      </c>
      <c r="F189" s="5">
        <v>1</v>
      </c>
      <c r="G189" s="5">
        <v>10</v>
      </c>
      <c r="H189" s="5"/>
      <c r="I189" s="5"/>
      <c r="J189" s="4">
        <f t="shared" si="83"/>
        <v>0.99794188861985467</v>
      </c>
      <c r="K189" s="5">
        <v>10</v>
      </c>
      <c r="L189" s="5"/>
      <c r="M189" s="5"/>
      <c r="N189" s="4">
        <f t="shared" si="84"/>
        <v>1.1836007130124777</v>
      </c>
      <c r="O189" s="73">
        <v>15</v>
      </c>
      <c r="P189" s="5"/>
      <c r="Q189" s="5"/>
      <c r="R189" s="4">
        <f t="shared" si="85"/>
        <v>1.3</v>
      </c>
      <c r="S189" s="5">
        <v>15</v>
      </c>
      <c r="T189" s="31">
        <f t="shared" si="87"/>
        <v>1.0827893706659917</v>
      </c>
      <c r="U189" s="32">
        <v>1796</v>
      </c>
      <c r="V189" s="24">
        <f t="shared" si="88"/>
        <v>979.63636363636374</v>
      </c>
      <c r="W189" s="24">
        <f t="shared" si="89"/>
        <v>1060.7</v>
      </c>
      <c r="X189" s="24">
        <f t="shared" si="90"/>
        <v>81.063636363636306</v>
      </c>
      <c r="Y189" s="24"/>
      <c r="Z189" s="24">
        <v>97.3</v>
      </c>
      <c r="AA189" s="24">
        <v>183.8</v>
      </c>
      <c r="AB189" s="24">
        <v>184.8</v>
      </c>
      <c r="AC189" s="24">
        <v>201.3</v>
      </c>
      <c r="AD189" s="24"/>
      <c r="AE189" s="24">
        <v>136.5</v>
      </c>
      <c r="AF189" s="24"/>
      <c r="AG189" s="24">
        <f t="shared" si="91"/>
        <v>257</v>
      </c>
      <c r="AH189" s="65"/>
      <c r="AI189" s="40"/>
      <c r="AJ189" s="40"/>
      <c r="AK189" s="65"/>
      <c r="AL189" s="65"/>
      <c r="AM189" s="24">
        <f t="shared" si="92"/>
        <v>257</v>
      </c>
      <c r="AN189" s="24"/>
      <c r="AO189" s="24">
        <f t="shared" si="93"/>
        <v>257</v>
      </c>
      <c r="AP189" s="24">
        <v>123.5</v>
      </c>
      <c r="AQ189" s="24">
        <f t="shared" si="94"/>
        <v>133.5</v>
      </c>
      <c r="AR189" s="81"/>
      <c r="AS189" s="38"/>
      <c r="AT189" s="1"/>
      <c r="AU189" s="1"/>
      <c r="AV189" s="1"/>
      <c r="AW189" s="1"/>
      <c r="AX189" s="1"/>
      <c r="AY189" s="1"/>
      <c r="AZ189" s="1"/>
      <c r="BA189" s="1"/>
      <c r="BB189" s="1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9"/>
      <c r="BW189" s="8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8"/>
      <c r="CL189" s="8"/>
      <c r="CM189" s="8"/>
      <c r="CN189" s="8"/>
      <c r="CO189" s="8"/>
      <c r="CP189" s="8"/>
      <c r="CQ189" s="8"/>
      <c r="CR189" s="8"/>
      <c r="CS189" s="8"/>
      <c r="CT189" s="8"/>
      <c r="CU189" s="8"/>
      <c r="CV189" s="8"/>
      <c r="CW189" s="8"/>
      <c r="CX189" s="9"/>
      <c r="CY189" s="8"/>
      <c r="CZ189" s="8"/>
      <c r="DA189" s="8"/>
      <c r="DB189" s="8"/>
      <c r="DC189" s="8"/>
      <c r="DD189" s="8"/>
      <c r="DE189" s="8"/>
      <c r="DF189" s="8"/>
      <c r="DG189" s="8"/>
      <c r="DH189" s="8"/>
      <c r="DI189" s="8"/>
      <c r="DJ189" s="8"/>
      <c r="DK189" s="8"/>
      <c r="DL189" s="8"/>
      <c r="DM189" s="8"/>
      <c r="DN189" s="8"/>
      <c r="DO189" s="8"/>
      <c r="DP189" s="8"/>
      <c r="DQ189" s="8"/>
      <c r="DR189" s="8"/>
      <c r="DS189" s="8"/>
      <c r="DT189" s="8"/>
      <c r="DU189" s="8"/>
      <c r="DV189" s="8"/>
      <c r="DW189" s="8"/>
      <c r="DX189" s="8"/>
      <c r="DY189" s="8"/>
      <c r="DZ189" s="9"/>
      <c r="EA189" s="8"/>
      <c r="EB189" s="8"/>
      <c r="EC189" s="8"/>
      <c r="ED189" s="8"/>
      <c r="EE189" s="8"/>
      <c r="EF189" s="8"/>
      <c r="EG189" s="8"/>
      <c r="EH189" s="8"/>
      <c r="EI189" s="8"/>
      <c r="EJ189" s="8"/>
      <c r="EK189" s="8"/>
      <c r="EL189" s="8"/>
      <c r="EM189" s="8"/>
      <c r="EN189" s="8"/>
      <c r="EO189" s="8"/>
      <c r="EP189" s="8"/>
      <c r="EQ189" s="8"/>
      <c r="ER189" s="8"/>
      <c r="ES189" s="8"/>
      <c r="ET189" s="8"/>
      <c r="EU189" s="8"/>
      <c r="EV189" s="8"/>
      <c r="EW189" s="8"/>
      <c r="EX189" s="8"/>
      <c r="EY189" s="8"/>
      <c r="EZ189" s="8"/>
      <c r="FA189" s="8"/>
      <c r="FB189" s="9"/>
      <c r="FC189" s="8"/>
      <c r="FD189" s="8"/>
      <c r="FE189" s="8"/>
      <c r="FF189" s="8"/>
      <c r="FG189" s="8"/>
      <c r="FH189" s="8"/>
      <c r="FI189" s="8"/>
      <c r="FJ189" s="8"/>
      <c r="FK189" s="8"/>
      <c r="FL189" s="8"/>
      <c r="FM189" s="8"/>
      <c r="FN189" s="8"/>
      <c r="FO189" s="8"/>
      <c r="FP189" s="8"/>
      <c r="FQ189" s="8"/>
      <c r="FR189" s="8"/>
      <c r="FS189" s="8"/>
      <c r="FT189" s="8"/>
      <c r="FU189" s="8"/>
      <c r="FV189" s="8"/>
      <c r="FW189" s="8"/>
      <c r="FX189" s="8"/>
      <c r="FY189" s="8"/>
      <c r="FZ189" s="8"/>
      <c r="GA189" s="8"/>
      <c r="GB189" s="8"/>
      <c r="GC189" s="8"/>
      <c r="GD189" s="9"/>
      <c r="GE189" s="8"/>
      <c r="GF189" s="8"/>
    </row>
    <row r="190" spans="1:188" s="2" customFormat="1" ht="17.100000000000001" customHeight="1">
      <c r="A190" s="17" t="s">
        <v>171</v>
      </c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77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24"/>
      <c r="AQ190" s="24"/>
      <c r="AR190" s="81"/>
      <c r="AS190" s="38"/>
      <c r="AT190" s="1"/>
      <c r="AU190" s="1"/>
      <c r="AV190" s="1"/>
      <c r="AW190" s="1"/>
      <c r="AX190" s="1"/>
      <c r="AY190" s="1"/>
      <c r="AZ190" s="1"/>
      <c r="BA190" s="1"/>
      <c r="BB190" s="1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9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9"/>
      <c r="CY190" s="8"/>
      <c r="CZ190" s="8"/>
      <c r="DA190" s="8"/>
      <c r="DB190" s="8"/>
      <c r="DC190" s="8"/>
      <c r="DD190" s="8"/>
      <c r="DE190" s="8"/>
      <c r="DF190" s="8"/>
      <c r="DG190" s="8"/>
      <c r="DH190" s="8"/>
      <c r="DI190" s="8"/>
      <c r="DJ190" s="8"/>
      <c r="DK190" s="8"/>
      <c r="DL190" s="8"/>
      <c r="DM190" s="8"/>
      <c r="DN190" s="8"/>
      <c r="DO190" s="8"/>
      <c r="DP190" s="8"/>
      <c r="DQ190" s="8"/>
      <c r="DR190" s="8"/>
      <c r="DS190" s="8"/>
      <c r="DT190" s="8"/>
      <c r="DU190" s="8"/>
      <c r="DV190" s="8"/>
      <c r="DW190" s="8"/>
      <c r="DX190" s="8"/>
      <c r="DY190" s="8"/>
      <c r="DZ190" s="9"/>
      <c r="EA190" s="8"/>
      <c r="EB190" s="8"/>
      <c r="EC190" s="8"/>
      <c r="ED190" s="8"/>
      <c r="EE190" s="8"/>
      <c r="EF190" s="8"/>
      <c r="EG190" s="8"/>
      <c r="EH190" s="8"/>
      <c r="EI190" s="8"/>
      <c r="EJ190" s="8"/>
      <c r="EK190" s="8"/>
      <c r="EL190" s="8"/>
      <c r="EM190" s="8"/>
      <c r="EN190" s="8"/>
      <c r="EO190" s="8"/>
      <c r="EP190" s="8"/>
      <c r="EQ190" s="8"/>
      <c r="ER190" s="8"/>
      <c r="ES190" s="8"/>
      <c r="ET190" s="8"/>
      <c r="EU190" s="8"/>
      <c r="EV190" s="8"/>
      <c r="EW190" s="8"/>
      <c r="EX190" s="8"/>
      <c r="EY190" s="8"/>
      <c r="EZ190" s="8"/>
      <c r="FA190" s="8"/>
      <c r="FB190" s="9"/>
      <c r="FC190" s="8"/>
      <c r="FD190" s="8"/>
      <c r="FE190" s="8"/>
      <c r="FF190" s="8"/>
      <c r="FG190" s="8"/>
      <c r="FH190" s="8"/>
      <c r="FI190" s="8"/>
      <c r="FJ190" s="8"/>
      <c r="FK190" s="8"/>
      <c r="FL190" s="8"/>
      <c r="FM190" s="8"/>
      <c r="FN190" s="8"/>
      <c r="FO190" s="8"/>
      <c r="FP190" s="8"/>
      <c r="FQ190" s="8"/>
      <c r="FR190" s="8"/>
      <c r="FS190" s="8"/>
      <c r="FT190" s="8"/>
      <c r="FU190" s="8"/>
      <c r="FV190" s="8"/>
      <c r="FW190" s="8"/>
      <c r="FX190" s="8"/>
      <c r="FY190" s="8"/>
      <c r="FZ190" s="8"/>
      <c r="GA190" s="8"/>
      <c r="GB190" s="8"/>
      <c r="GC190" s="8"/>
      <c r="GD190" s="9"/>
      <c r="GE190" s="8"/>
      <c r="GF190" s="8"/>
    </row>
    <row r="191" spans="1:188" s="2" customFormat="1" ht="17.850000000000001" customHeight="1">
      <c r="A191" s="13" t="s">
        <v>172</v>
      </c>
      <c r="B191" s="24">
        <v>296.2</v>
      </c>
      <c r="C191" s="24">
        <v>122.8</v>
      </c>
      <c r="D191" s="4">
        <f t="shared" si="86"/>
        <v>0.41458474004051316</v>
      </c>
      <c r="E191" s="10">
        <v>15</v>
      </c>
      <c r="F191" s="5">
        <v>1</v>
      </c>
      <c r="G191" s="5">
        <v>10</v>
      </c>
      <c r="H191" s="5"/>
      <c r="I191" s="5"/>
      <c r="J191" s="4">
        <f>J$43</f>
        <v>0.97968828557063858</v>
      </c>
      <c r="K191" s="5">
        <v>10</v>
      </c>
      <c r="L191" s="5"/>
      <c r="M191" s="5"/>
      <c r="N191" s="4">
        <f>N$43</f>
        <v>1.2300676589986468</v>
      </c>
      <c r="O191" s="73">
        <v>15</v>
      </c>
      <c r="P191" s="5"/>
      <c r="Q191" s="5"/>
      <c r="R191" s="4">
        <f>R$43</f>
        <v>1.3</v>
      </c>
      <c r="S191" s="5">
        <v>15</v>
      </c>
      <c r="T191" s="31">
        <f t="shared" si="87"/>
        <v>0.98410259755836582</v>
      </c>
      <c r="U191" s="32">
        <v>1464</v>
      </c>
      <c r="V191" s="24">
        <f t="shared" si="88"/>
        <v>798.5454545454545</v>
      </c>
      <c r="W191" s="24">
        <f t="shared" si="89"/>
        <v>785.9</v>
      </c>
      <c r="X191" s="24">
        <f t="shared" si="90"/>
        <v>-12.645454545454527</v>
      </c>
      <c r="Y191" s="24"/>
      <c r="Z191" s="24">
        <v>150.30000000000001</v>
      </c>
      <c r="AA191" s="24">
        <v>100.1</v>
      </c>
      <c r="AB191" s="24">
        <v>138.69999999999999</v>
      </c>
      <c r="AC191" s="24">
        <v>136.4</v>
      </c>
      <c r="AD191" s="24"/>
      <c r="AE191" s="24">
        <v>73.900000000000006</v>
      </c>
      <c r="AF191" s="24"/>
      <c r="AG191" s="24">
        <f t="shared" si="91"/>
        <v>186.5</v>
      </c>
      <c r="AH191" s="65"/>
      <c r="AI191" s="40"/>
      <c r="AJ191" s="40"/>
      <c r="AK191" s="65"/>
      <c r="AL191" s="65"/>
      <c r="AM191" s="24">
        <f t="shared" si="92"/>
        <v>186.5</v>
      </c>
      <c r="AN191" s="24"/>
      <c r="AO191" s="24">
        <f t="shared" si="93"/>
        <v>186.5</v>
      </c>
      <c r="AP191" s="24">
        <v>0</v>
      </c>
      <c r="AQ191" s="24">
        <f t="shared" si="94"/>
        <v>186.5</v>
      </c>
      <c r="AR191" s="81"/>
      <c r="AS191" s="38"/>
      <c r="AT191" s="1"/>
      <c r="AU191" s="1"/>
      <c r="AV191" s="1"/>
      <c r="AW191" s="1"/>
      <c r="AX191" s="1"/>
      <c r="AY191" s="1"/>
      <c r="AZ191" s="1"/>
      <c r="BA191" s="1"/>
      <c r="BB191" s="1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9"/>
      <c r="BW191" s="8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8"/>
      <c r="CR191" s="8"/>
      <c r="CS191" s="8"/>
      <c r="CT191" s="8"/>
      <c r="CU191" s="8"/>
      <c r="CV191" s="8"/>
      <c r="CW191" s="8"/>
      <c r="CX191" s="9"/>
      <c r="CY191" s="8"/>
      <c r="CZ191" s="8"/>
      <c r="DA191" s="8"/>
      <c r="DB191" s="8"/>
      <c r="DC191" s="8"/>
      <c r="DD191" s="8"/>
      <c r="DE191" s="8"/>
      <c r="DF191" s="8"/>
      <c r="DG191" s="8"/>
      <c r="DH191" s="8"/>
      <c r="DI191" s="8"/>
      <c r="DJ191" s="8"/>
      <c r="DK191" s="8"/>
      <c r="DL191" s="8"/>
      <c r="DM191" s="8"/>
      <c r="DN191" s="8"/>
      <c r="DO191" s="8"/>
      <c r="DP191" s="8"/>
      <c r="DQ191" s="8"/>
      <c r="DR191" s="8"/>
      <c r="DS191" s="8"/>
      <c r="DT191" s="8"/>
      <c r="DU191" s="8"/>
      <c r="DV191" s="8"/>
      <c r="DW191" s="8"/>
      <c r="DX191" s="8"/>
      <c r="DY191" s="8"/>
      <c r="DZ191" s="9"/>
      <c r="EA191" s="8"/>
      <c r="EB191" s="8"/>
      <c r="EC191" s="8"/>
      <c r="ED191" s="8"/>
      <c r="EE191" s="8"/>
      <c r="EF191" s="8"/>
      <c r="EG191" s="8"/>
      <c r="EH191" s="8"/>
      <c r="EI191" s="8"/>
      <c r="EJ191" s="8"/>
      <c r="EK191" s="8"/>
      <c r="EL191" s="8"/>
      <c r="EM191" s="8"/>
      <c r="EN191" s="8"/>
      <c r="EO191" s="8"/>
      <c r="EP191" s="8"/>
      <c r="EQ191" s="8"/>
      <c r="ER191" s="8"/>
      <c r="ES191" s="8"/>
      <c r="ET191" s="8"/>
      <c r="EU191" s="8"/>
      <c r="EV191" s="8"/>
      <c r="EW191" s="8"/>
      <c r="EX191" s="8"/>
      <c r="EY191" s="8"/>
      <c r="EZ191" s="8"/>
      <c r="FA191" s="8"/>
      <c r="FB191" s="9"/>
      <c r="FC191" s="8"/>
      <c r="FD191" s="8"/>
      <c r="FE191" s="8"/>
      <c r="FF191" s="8"/>
      <c r="FG191" s="8"/>
      <c r="FH191" s="8"/>
      <c r="FI191" s="8"/>
      <c r="FJ191" s="8"/>
      <c r="FK191" s="8"/>
      <c r="FL191" s="8"/>
      <c r="FM191" s="8"/>
      <c r="FN191" s="8"/>
      <c r="FO191" s="8"/>
      <c r="FP191" s="8"/>
      <c r="FQ191" s="8"/>
      <c r="FR191" s="8"/>
      <c r="FS191" s="8"/>
      <c r="FT191" s="8"/>
      <c r="FU191" s="8"/>
      <c r="FV191" s="8"/>
      <c r="FW191" s="8"/>
      <c r="FX191" s="8"/>
      <c r="FY191" s="8"/>
      <c r="FZ191" s="8"/>
      <c r="GA191" s="8"/>
      <c r="GB191" s="8"/>
      <c r="GC191" s="8"/>
      <c r="GD191" s="9"/>
      <c r="GE191" s="8"/>
      <c r="GF191" s="8"/>
    </row>
    <row r="192" spans="1:188" s="2" customFormat="1" ht="17.100000000000001" customHeight="1">
      <c r="A192" s="13" t="s">
        <v>173</v>
      </c>
      <c r="B192" s="24">
        <v>1608.1</v>
      </c>
      <c r="C192" s="24">
        <v>1336.9</v>
      </c>
      <c r="D192" s="4">
        <f t="shared" si="86"/>
        <v>0.83135377153162127</v>
      </c>
      <c r="E192" s="10">
        <v>15</v>
      </c>
      <c r="F192" s="5">
        <v>1</v>
      </c>
      <c r="G192" s="5">
        <v>10</v>
      </c>
      <c r="H192" s="5"/>
      <c r="I192" s="5"/>
      <c r="J192" s="4">
        <f t="shared" ref="J192:J203" si="95">J$43</f>
        <v>0.97968828557063858</v>
      </c>
      <c r="K192" s="5">
        <v>10</v>
      </c>
      <c r="L192" s="5"/>
      <c r="M192" s="5"/>
      <c r="N192" s="4">
        <f t="shared" ref="N192:N203" si="96">N$43</f>
        <v>1.2300676589986468</v>
      </c>
      <c r="O192" s="73">
        <v>15</v>
      </c>
      <c r="P192" s="5"/>
      <c r="Q192" s="5"/>
      <c r="R192" s="4">
        <f t="shared" ref="R192:R203" si="97">R$43</f>
        <v>1.3</v>
      </c>
      <c r="S192" s="5">
        <v>15</v>
      </c>
      <c r="T192" s="31">
        <f t="shared" si="87"/>
        <v>1.0802800663640062</v>
      </c>
      <c r="U192" s="32">
        <v>935</v>
      </c>
      <c r="V192" s="24">
        <f t="shared" si="88"/>
        <v>510</v>
      </c>
      <c r="W192" s="24">
        <f t="shared" si="89"/>
        <v>550.9</v>
      </c>
      <c r="X192" s="24">
        <f t="shared" si="90"/>
        <v>40.899999999999977</v>
      </c>
      <c r="Y192" s="24"/>
      <c r="Z192" s="24">
        <v>51.3</v>
      </c>
      <c r="AA192" s="24">
        <v>43.1</v>
      </c>
      <c r="AB192" s="24">
        <v>150.80000000000001</v>
      </c>
      <c r="AC192" s="24">
        <v>90.1</v>
      </c>
      <c r="AD192" s="24"/>
      <c r="AE192" s="24">
        <v>67.2</v>
      </c>
      <c r="AF192" s="24"/>
      <c r="AG192" s="24">
        <f t="shared" si="91"/>
        <v>148.4</v>
      </c>
      <c r="AH192" s="65"/>
      <c r="AI192" s="40"/>
      <c r="AJ192" s="40"/>
      <c r="AK192" s="65"/>
      <c r="AL192" s="65"/>
      <c r="AM192" s="24">
        <f t="shared" si="92"/>
        <v>148.4</v>
      </c>
      <c r="AN192" s="24"/>
      <c r="AO192" s="24">
        <f t="shared" si="93"/>
        <v>148.4</v>
      </c>
      <c r="AP192" s="24">
        <v>67.7</v>
      </c>
      <c r="AQ192" s="24">
        <f t="shared" si="94"/>
        <v>80.7</v>
      </c>
      <c r="AR192" s="81"/>
      <c r="AS192" s="38"/>
      <c r="AT192" s="1"/>
      <c r="AU192" s="1"/>
      <c r="AV192" s="1"/>
      <c r="AW192" s="1"/>
      <c r="AX192" s="1"/>
      <c r="AY192" s="1"/>
      <c r="AZ192" s="1"/>
      <c r="BA192" s="1"/>
      <c r="BB192" s="1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9"/>
      <c r="BW192" s="8"/>
      <c r="BX192" s="8"/>
      <c r="BY192" s="8"/>
      <c r="BZ192" s="8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8"/>
      <c r="CN192" s="8"/>
      <c r="CO192" s="8"/>
      <c r="CP192" s="8"/>
      <c r="CQ192" s="8"/>
      <c r="CR192" s="8"/>
      <c r="CS192" s="8"/>
      <c r="CT192" s="8"/>
      <c r="CU192" s="8"/>
      <c r="CV192" s="8"/>
      <c r="CW192" s="8"/>
      <c r="CX192" s="9"/>
      <c r="CY192" s="8"/>
      <c r="CZ192" s="8"/>
      <c r="DA192" s="8"/>
      <c r="DB192" s="8"/>
      <c r="DC192" s="8"/>
      <c r="DD192" s="8"/>
      <c r="DE192" s="8"/>
      <c r="DF192" s="8"/>
      <c r="DG192" s="8"/>
      <c r="DH192" s="8"/>
      <c r="DI192" s="8"/>
      <c r="DJ192" s="8"/>
      <c r="DK192" s="8"/>
      <c r="DL192" s="8"/>
      <c r="DM192" s="8"/>
      <c r="DN192" s="8"/>
      <c r="DO192" s="8"/>
      <c r="DP192" s="8"/>
      <c r="DQ192" s="8"/>
      <c r="DR192" s="8"/>
      <c r="DS192" s="8"/>
      <c r="DT192" s="8"/>
      <c r="DU192" s="8"/>
      <c r="DV192" s="8"/>
      <c r="DW192" s="8"/>
      <c r="DX192" s="8"/>
      <c r="DY192" s="8"/>
      <c r="DZ192" s="9"/>
      <c r="EA192" s="8"/>
      <c r="EB192" s="8"/>
      <c r="EC192" s="8"/>
      <c r="ED192" s="8"/>
      <c r="EE192" s="8"/>
      <c r="EF192" s="8"/>
      <c r="EG192" s="8"/>
      <c r="EH192" s="8"/>
      <c r="EI192" s="8"/>
      <c r="EJ192" s="8"/>
      <c r="EK192" s="8"/>
      <c r="EL192" s="8"/>
      <c r="EM192" s="8"/>
      <c r="EN192" s="8"/>
      <c r="EO192" s="8"/>
      <c r="EP192" s="8"/>
      <c r="EQ192" s="8"/>
      <c r="ER192" s="8"/>
      <c r="ES192" s="8"/>
      <c r="ET192" s="8"/>
      <c r="EU192" s="8"/>
      <c r="EV192" s="8"/>
      <c r="EW192" s="8"/>
      <c r="EX192" s="8"/>
      <c r="EY192" s="8"/>
      <c r="EZ192" s="8"/>
      <c r="FA192" s="8"/>
      <c r="FB192" s="9"/>
      <c r="FC192" s="8"/>
      <c r="FD192" s="8"/>
      <c r="FE192" s="8"/>
      <c r="FF192" s="8"/>
      <c r="FG192" s="8"/>
      <c r="FH192" s="8"/>
      <c r="FI192" s="8"/>
      <c r="FJ192" s="8"/>
      <c r="FK192" s="8"/>
      <c r="FL192" s="8"/>
      <c r="FM192" s="8"/>
      <c r="FN192" s="8"/>
      <c r="FO192" s="8"/>
      <c r="FP192" s="8"/>
      <c r="FQ192" s="8"/>
      <c r="FR192" s="8"/>
      <c r="FS192" s="8"/>
      <c r="FT192" s="8"/>
      <c r="FU192" s="8"/>
      <c r="FV192" s="8"/>
      <c r="FW192" s="8"/>
      <c r="FX192" s="8"/>
      <c r="FY192" s="8"/>
      <c r="FZ192" s="8"/>
      <c r="GA192" s="8"/>
      <c r="GB192" s="8"/>
      <c r="GC192" s="8"/>
      <c r="GD192" s="9"/>
      <c r="GE192" s="8"/>
      <c r="GF192" s="8"/>
    </row>
    <row r="193" spans="1:188" s="2" customFormat="1" ht="17.100000000000001" customHeight="1">
      <c r="A193" s="13" t="s">
        <v>174</v>
      </c>
      <c r="B193" s="24">
        <v>631.6</v>
      </c>
      <c r="C193" s="24">
        <v>451.2</v>
      </c>
      <c r="D193" s="4">
        <f t="shared" si="86"/>
        <v>0.71437618746041798</v>
      </c>
      <c r="E193" s="10">
        <v>15</v>
      </c>
      <c r="F193" s="5">
        <v>1</v>
      </c>
      <c r="G193" s="5">
        <v>10</v>
      </c>
      <c r="H193" s="5"/>
      <c r="I193" s="5"/>
      <c r="J193" s="4">
        <f t="shared" si="95"/>
        <v>0.97968828557063858</v>
      </c>
      <c r="K193" s="5">
        <v>10</v>
      </c>
      <c r="L193" s="5"/>
      <c r="M193" s="5"/>
      <c r="N193" s="4">
        <f t="shared" si="96"/>
        <v>1.2300676589986468</v>
      </c>
      <c r="O193" s="73">
        <v>15</v>
      </c>
      <c r="P193" s="5"/>
      <c r="Q193" s="5"/>
      <c r="R193" s="4">
        <f t="shared" si="97"/>
        <v>1.3</v>
      </c>
      <c r="S193" s="5">
        <v>15</v>
      </c>
      <c r="T193" s="31">
        <f t="shared" si="87"/>
        <v>1.0532852392706518</v>
      </c>
      <c r="U193" s="32">
        <v>1842</v>
      </c>
      <c r="V193" s="24">
        <f t="shared" si="88"/>
        <v>1004.7272727272727</v>
      </c>
      <c r="W193" s="24">
        <f t="shared" si="89"/>
        <v>1058.3</v>
      </c>
      <c r="X193" s="24">
        <f t="shared" si="90"/>
        <v>53.572727272727207</v>
      </c>
      <c r="Y193" s="24"/>
      <c r="Z193" s="24">
        <v>67</v>
      </c>
      <c r="AA193" s="24">
        <v>179.2</v>
      </c>
      <c r="AB193" s="24">
        <v>247.4</v>
      </c>
      <c r="AC193" s="24">
        <v>172.4</v>
      </c>
      <c r="AD193" s="24"/>
      <c r="AE193" s="24">
        <v>112.7</v>
      </c>
      <c r="AF193" s="24"/>
      <c r="AG193" s="24">
        <f t="shared" si="91"/>
        <v>279.60000000000002</v>
      </c>
      <c r="AH193" s="65"/>
      <c r="AI193" s="40"/>
      <c r="AJ193" s="40"/>
      <c r="AK193" s="65"/>
      <c r="AL193" s="65"/>
      <c r="AM193" s="24">
        <f t="shared" si="92"/>
        <v>279.60000000000002</v>
      </c>
      <c r="AN193" s="24"/>
      <c r="AO193" s="24">
        <f t="shared" si="93"/>
        <v>279.60000000000002</v>
      </c>
      <c r="AP193" s="24">
        <v>97.2</v>
      </c>
      <c r="AQ193" s="24">
        <f t="shared" si="94"/>
        <v>182.4</v>
      </c>
      <c r="AR193" s="81"/>
      <c r="AS193" s="38"/>
      <c r="AT193" s="1"/>
      <c r="AU193" s="1"/>
      <c r="AV193" s="1"/>
      <c r="AW193" s="1"/>
      <c r="AX193" s="1"/>
      <c r="AY193" s="1"/>
      <c r="AZ193" s="1"/>
      <c r="BA193" s="1"/>
      <c r="BB193" s="1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9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9"/>
      <c r="CY193" s="8"/>
      <c r="CZ193" s="8"/>
      <c r="DA193" s="8"/>
      <c r="DB193" s="8"/>
      <c r="DC193" s="8"/>
      <c r="DD193" s="8"/>
      <c r="DE193" s="8"/>
      <c r="DF193" s="8"/>
      <c r="DG193" s="8"/>
      <c r="DH193" s="8"/>
      <c r="DI193" s="8"/>
      <c r="DJ193" s="8"/>
      <c r="DK193" s="8"/>
      <c r="DL193" s="8"/>
      <c r="DM193" s="8"/>
      <c r="DN193" s="8"/>
      <c r="DO193" s="8"/>
      <c r="DP193" s="8"/>
      <c r="DQ193" s="8"/>
      <c r="DR193" s="8"/>
      <c r="DS193" s="8"/>
      <c r="DT193" s="8"/>
      <c r="DU193" s="8"/>
      <c r="DV193" s="8"/>
      <c r="DW193" s="8"/>
      <c r="DX193" s="8"/>
      <c r="DY193" s="8"/>
      <c r="DZ193" s="9"/>
      <c r="EA193" s="8"/>
      <c r="EB193" s="8"/>
      <c r="EC193" s="8"/>
      <c r="ED193" s="8"/>
      <c r="EE193" s="8"/>
      <c r="EF193" s="8"/>
      <c r="EG193" s="8"/>
      <c r="EH193" s="8"/>
      <c r="EI193" s="8"/>
      <c r="EJ193" s="8"/>
      <c r="EK193" s="8"/>
      <c r="EL193" s="8"/>
      <c r="EM193" s="8"/>
      <c r="EN193" s="8"/>
      <c r="EO193" s="8"/>
      <c r="EP193" s="8"/>
      <c r="EQ193" s="8"/>
      <c r="ER193" s="8"/>
      <c r="ES193" s="8"/>
      <c r="ET193" s="8"/>
      <c r="EU193" s="8"/>
      <c r="EV193" s="8"/>
      <c r="EW193" s="8"/>
      <c r="EX193" s="8"/>
      <c r="EY193" s="8"/>
      <c r="EZ193" s="8"/>
      <c r="FA193" s="8"/>
      <c r="FB193" s="9"/>
      <c r="FC193" s="8"/>
      <c r="FD193" s="8"/>
      <c r="FE193" s="8"/>
      <c r="FF193" s="8"/>
      <c r="FG193" s="8"/>
      <c r="FH193" s="8"/>
      <c r="FI193" s="8"/>
      <c r="FJ193" s="8"/>
      <c r="FK193" s="8"/>
      <c r="FL193" s="8"/>
      <c r="FM193" s="8"/>
      <c r="FN193" s="8"/>
      <c r="FO193" s="8"/>
      <c r="FP193" s="8"/>
      <c r="FQ193" s="8"/>
      <c r="FR193" s="8"/>
      <c r="FS193" s="8"/>
      <c r="FT193" s="8"/>
      <c r="FU193" s="8"/>
      <c r="FV193" s="8"/>
      <c r="FW193" s="8"/>
      <c r="FX193" s="8"/>
      <c r="FY193" s="8"/>
      <c r="FZ193" s="8"/>
      <c r="GA193" s="8"/>
      <c r="GB193" s="8"/>
      <c r="GC193" s="8"/>
      <c r="GD193" s="9"/>
      <c r="GE193" s="8"/>
      <c r="GF193" s="8"/>
    </row>
    <row r="194" spans="1:188" s="2" customFormat="1" ht="17.100000000000001" customHeight="1">
      <c r="A194" s="13" t="s">
        <v>175</v>
      </c>
      <c r="B194" s="24">
        <v>9375.1</v>
      </c>
      <c r="C194" s="24">
        <v>9216.5</v>
      </c>
      <c r="D194" s="4">
        <f t="shared" si="86"/>
        <v>0.98308284711629734</v>
      </c>
      <c r="E194" s="10">
        <v>15</v>
      </c>
      <c r="F194" s="5">
        <v>1</v>
      </c>
      <c r="G194" s="5">
        <v>10</v>
      </c>
      <c r="H194" s="5"/>
      <c r="I194" s="5"/>
      <c r="J194" s="4">
        <f t="shared" si="95"/>
        <v>0.97968828557063858</v>
      </c>
      <c r="K194" s="5">
        <v>10</v>
      </c>
      <c r="L194" s="5"/>
      <c r="M194" s="5"/>
      <c r="N194" s="4">
        <f t="shared" si="96"/>
        <v>1.2300676589986468</v>
      </c>
      <c r="O194" s="73">
        <v>15</v>
      </c>
      <c r="P194" s="5"/>
      <c r="Q194" s="5"/>
      <c r="R194" s="4">
        <f t="shared" si="97"/>
        <v>1.3</v>
      </c>
      <c r="S194" s="5">
        <v>15</v>
      </c>
      <c r="T194" s="31">
        <f t="shared" si="87"/>
        <v>1.1152944684220085</v>
      </c>
      <c r="U194" s="32">
        <v>54</v>
      </c>
      <c r="V194" s="24">
        <f t="shared" si="88"/>
        <v>29.454545454545453</v>
      </c>
      <c r="W194" s="24">
        <f t="shared" si="89"/>
        <v>32.9</v>
      </c>
      <c r="X194" s="24">
        <f t="shared" si="90"/>
        <v>3.4454545454545453</v>
      </c>
      <c r="Y194" s="24"/>
      <c r="Z194" s="24">
        <v>3.6</v>
      </c>
      <c r="AA194" s="24">
        <v>5.5</v>
      </c>
      <c r="AB194" s="24">
        <v>6.7</v>
      </c>
      <c r="AC194" s="24">
        <v>5.6</v>
      </c>
      <c r="AD194" s="24"/>
      <c r="AE194" s="24">
        <v>4.0999999999999996</v>
      </c>
      <c r="AF194" s="24"/>
      <c r="AG194" s="24">
        <f t="shared" si="91"/>
        <v>7.4</v>
      </c>
      <c r="AH194" s="65"/>
      <c r="AI194" s="40"/>
      <c r="AJ194" s="40"/>
      <c r="AK194" s="65"/>
      <c r="AL194" s="65"/>
      <c r="AM194" s="24">
        <f t="shared" si="92"/>
        <v>7.4</v>
      </c>
      <c r="AN194" s="24"/>
      <c r="AO194" s="24">
        <f t="shared" si="93"/>
        <v>7.4</v>
      </c>
      <c r="AP194" s="24">
        <v>3.6</v>
      </c>
      <c r="AQ194" s="24">
        <f t="shared" si="94"/>
        <v>3.8</v>
      </c>
      <c r="AR194" s="81"/>
      <c r="AS194" s="38"/>
      <c r="AT194" s="1"/>
      <c r="AU194" s="1"/>
      <c r="AV194" s="1"/>
      <c r="AW194" s="1"/>
      <c r="AX194" s="1"/>
      <c r="AY194" s="1"/>
      <c r="AZ194" s="1"/>
      <c r="BA194" s="1"/>
      <c r="BB194" s="1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9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8"/>
      <c r="CR194" s="8"/>
      <c r="CS194" s="8"/>
      <c r="CT194" s="8"/>
      <c r="CU194" s="8"/>
      <c r="CV194" s="8"/>
      <c r="CW194" s="8"/>
      <c r="CX194" s="9"/>
      <c r="CY194" s="8"/>
      <c r="CZ194" s="8"/>
      <c r="DA194" s="8"/>
      <c r="DB194" s="8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8"/>
      <c r="DN194" s="8"/>
      <c r="DO194" s="8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9"/>
      <c r="EA194" s="8"/>
      <c r="EB194" s="8"/>
      <c r="EC194" s="8"/>
      <c r="ED194" s="8"/>
      <c r="EE194" s="8"/>
      <c r="EF194" s="8"/>
      <c r="EG194" s="8"/>
      <c r="EH194" s="8"/>
      <c r="EI194" s="8"/>
      <c r="EJ194" s="8"/>
      <c r="EK194" s="8"/>
      <c r="EL194" s="8"/>
      <c r="EM194" s="8"/>
      <c r="EN194" s="8"/>
      <c r="EO194" s="8"/>
      <c r="EP194" s="8"/>
      <c r="EQ194" s="8"/>
      <c r="ER194" s="8"/>
      <c r="ES194" s="8"/>
      <c r="ET194" s="8"/>
      <c r="EU194" s="8"/>
      <c r="EV194" s="8"/>
      <c r="EW194" s="8"/>
      <c r="EX194" s="8"/>
      <c r="EY194" s="8"/>
      <c r="EZ194" s="8"/>
      <c r="FA194" s="8"/>
      <c r="FB194" s="9"/>
      <c r="FC194" s="8"/>
      <c r="FD194" s="8"/>
      <c r="FE194" s="8"/>
      <c r="FF194" s="8"/>
      <c r="FG194" s="8"/>
      <c r="FH194" s="8"/>
      <c r="FI194" s="8"/>
      <c r="FJ194" s="8"/>
      <c r="FK194" s="8"/>
      <c r="FL194" s="8"/>
      <c r="FM194" s="8"/>
      <c r="FN194" s="8"/>
      <c r="FO194" s="8"/>
      <c r="FP194" s="8"/>
      <c r="FQ194" s="8"/>
      <c r="FR194" s="8"/>
      <c r="FS194" s="8"/>
      <c r="FT194" s="8"/>
      <c r="FU194" s="8"/>
      <c r="FV194" s="8"/>
      <c r="FW194" s="8"/>
      <c r="FX194" s="8"/>
      <c r="FY194" s="8"/>
      <c r="FZ194" s="8"/>
      <c r="GA194" s="8"/>
      <c r="GB194" s="8"/>
      <c r="GC194" s="8"/>
      <c r="GD194" s="9"/>
      <c r="GE194" s="8"/>
      <c r="GF194" s="8"/>
    </row>
    <row r="195" spans="1:188" s="2" customFormat="1" ht="17.100000000000001" customHeight="1">
      <c r="A195" s="13" t="s">
        <v>176</v>
      </c>
      <c r="B195" s="24">
        <v>848</v>
      </c>
      <c r="C195" s="24">
        <v>728</v>
      </c>
      <c r="D195" s="4">
        <f t="shared" si="86"/>
        <v>0.85849056603773588</v>
      </c>
      <c r="E195" s="10">
        <v>15</v>
      </c>
      <c r="F195" s="5">
        <v>1</v>
      </c>
      <c r="G195" s="5">
        <v>10</v>
      </c>
      <c r="H195" s="5"/>
      <c r="I195" s="5"/>
      <c r="J195" s="4">
        <f t="shared" si="95"/>
        <v>0.97968828557063858</v>
      </c>
      <c r="K195" s="5">
        <v>10</v>
      </c>
      <c r="L195" s="5"/>
      <c r="M195" s="5"/>
      <c r="N195" s="4">
        <f t="shared" si="96"/>
        <v>1.2300676589986468</v>
      </c>
      <c r="O195" s="73">
        <v>15</v>
      </c>
      <c r="P195" s="5"/>
      <c r="Q195" s="5"/>
      <c r="R195" s="4">
        <f t="shared" si="97"/>
        <v>1.3</v>
      </c>
      <c r="S195" s="5">
        <v>15</v>
      </c>
      <c r="T195" s="31">
        <f t="shared" si="87"/>
        <v>1.0865424035577249</v>
      </c>
      <c r="U195" s="32">
        <v>1368</v>
      </c>
      <c r="V195" s="24">
        <f t="shared" si="88"/>
        <v>746.18181818181813</v>
      </c>
      <c r="W195" s="24">
        <f t="shared" si="89"/>
        <v>810.8</v>
      </c>
      <c r="X195" s="24">
        <f t="shared" si="90"/>
        <v>64.618181818181824</v>
      </c>
      <c r="Y195" s="24"/>
      <c r="Z195" s="24">
        <v>102.2</v>
      </c>
      <c r="AA195" s="24">
        <v>113.8</v>
      </c>
      <c r="AB195" s="24">
        <v>177.9</v>
      </c>
      <c r="AC195" s="24">
        <v>116</v>
      </c>
      <c r="AD195" s="24"/>
      <c r="AE195" s="24">
        <v>112.7</v>
      </c>
      <c r="AF195" s="24"/>
      <c r="AG195" s="24">
        <f t="shared" si="91"/>
        <v>188.2</v>
      </c>
      <c r="AH195" s="65"/>
      <c r="AI195" s="40"/>
      <c r="AJ195" s="40"/>
      <c r="AK195" s="65"/>
      <c r="AL195" s="65"/>
      <c r="AM195" s="24">
        <f t="shared" si="92"/>
        <v>188.2</v>
      </c>
      <c r="AN195" s="24"/>
      <c r="AO195" s="24">
        <f t="shared" si="93"/>
        <v>188.2</v>
      </c>
      <c r="AP195" s="24">
        <v>74</v>
      </c>
      <c r="AQ195" s="24">
        <f t="shared" si="94"/>
        <v>114.2</v>
      </c>
      <c r="AR195" s="81"/>
      <c r="AS195" s="38"/>
      <c r="AT195" s="1"/>
      <c r="AU195" s="1"/>
      <c r="AV195" s="1"/>
      <c r="AW195" s="1"/>
      <c r="AX195" s="1"/>
      <c r="AY195" s="1"/>
      <c r="AZ195" s="1"/>
      <c r="BA195" s="1"/>
      <c r="BB195" s="1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9"/>
      <c r="BW195" s="8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/>
      <c r="CP195" s="8"/>
      <c r="CQ195" s="8"/>
      <c r="CR195" s="8"/>
      <c r="CS195" s="8"/>
      <c r="CT195" s="8"/>
      <c r="CU195" s="8"/>
      <c r="CV195" s="8"/>
      <c r="CW195" s="8"/>
      <c r="CX195" s="9"/>
      <c r="CY195" s="8"/>
      <c r="CZ195" s="8"/>
      <c r="DA195" s="8"/>
      <c r="DB195" s="8"/>
      <c r="DC195" s="8"/>
      <c r="DD195" s="8"/>
      <c r="DE195" s="8"/>
      <c r="DF195" s="8"/>
      <c r="DG195" s="8"/>
      <c r="DH195" s="8"/>
      <c r="DI195" s="8"/>
      <c r="DJ195" s="8"/>
      <c r="DK195" s="8"/>
      <c r="DL195" s="8"/>
      <c r="DM195" s="8"/>
      <c r="DN195" s="8"/>
      <c r="DO195" s="8"/>
      <c r="DP195" s="8"/>
      <c r="DQ195" s="8"/>
      <c r="DR195" s="8"/>
      <c r="DS195" s="8"/>
      <c r="DT195" s="8"/>
      <c r="DU195" s="8"/>
      <c r="DV195" s="8"/>
      <c r="DW195" s="8"/>
      <c r="DX195" s="8"/>
      <c r="DY195" s="8"/>
      <c r="DZ195" s="9"/>
      <c r="EA195" s="8"/>
      <c r="EB195" s="8"/>
      <c r="EC195" s="8"/>
      <c r="ED195" s="8"/>
      <c r="EE195" s="8"/>
      <c r="EF195" s="8"/>
      <c r="EG195" s="8"/>
      <c r="EH195" s="8"/>
      <c r="EI195" s="8"/>
      <c r="EJ195" s="8"/>
      <c r="EK195" s="8"/>
      <c r="EL195" s="8"/>
      <c r="EM195" s="8"/>
      <c r="EN195" s="8"/>
      <c r="EO195" s="8"/>
      <c r="EP195" s="8"/>
      <c r="EQ195" s="8"/>
      <c r="ER195" s="8"/>
      <c r="ES195" s="8"/>
      <c r="ET195" s="8"/>
      <c r="EU195" s="8"/>
      <c r="EV195" s="8"/>
      <c r="EW195" s="8"/>
      <c r="EX195" s="8"/>
      <c r="EY195" s="8"/>
      <c r="EZ195" s="8"/>
      <c r="FA195" s="8"/>
      <c r="FB195" s="9"/>
      <c r="FC195" s="8"/>
      <c r="FD195" s="8"/>
      <c r="FE195" s="8"/>
      <c r="FF195" s="8"/>
      <c r="FG195" s="8"/>
      <c r="FH195" s="8"/>
      <c r="FI195" s="8"/>
      <c r="FJ195" s="8"/>
      <c r="FK195" s="8"/>
      <c r="FL195" s="8"/>
      <c r="FM195" s="8"/>
      <c r="FN195" s="8"/>
      <c r="FO195" s="8"/>
      <c r="FP195" s="8"/>
      <c r="FQ195" s="8"/>
      <c r="FR195" s="8"/>
      <c r="FS195" s="8"/>
      <c r="FT195" s="8"/>
      <c r="FU195" s="8"/>
      <c r="FV195" s="8"/>
      <c r="FW195" s="8"/>
      <c r="FX195" s="8"/>
      <c r="FY195" s="8"/>
      <c r="FZ195" s="8"/>
      <c r="GA195" s="8"/>
      <c r="GB195" s="8"/>
      <c r="GC195" s="8"/>
      <c r="GD195" s="9"/>
      <c r="GE195" s="8"/>
      <c r="GF195" s="8"/>
    </row>
    <row r="196" spans="1:188" s="2" customFormat="1" ht="17.100000000000001" customHeight="1">
      <c r="A196" s="13" t="s">
        <v>177</v>
      </c>
      <c r="B196" s="24">
        <v>1730.6</v>
      </c>
      <c r="C196" s="24">
        <v>925.3</v>
      </c>
      <c r="D196" s="4">
        <f t="shared" si="86"/>
        <v>0.53467005662775913</v>
      </c>
      <c r="E196" s="10">
        <v>15</v>
      </c>
      <c r="F196" s="5">
        <v>1</v>
      </c>
      <c r="G196" s="5">
        <v>10</v>
      </c>
      <c r="H196" s="5"/>
      <c r="I196" s="5"/>
      <c r="J196" s="4">
        <f t="shared" si="95"/>
        <v>0.97968828557063858</v>
      </c>
      <c r="K196" s="5">
        <v>10</v>
      </c>
      <c r="L196" s="5"/>
      <c r="M196" s="5"/>
      <c r="N196" s="4">
        <f t="shared" si="96"/>
        <v>1.2300676589986468</v>
      </c>
      <c r="O196" s="73">
        <v>15</v>
      </c>
      <c r="P196" s="5"/>
      <c r="Q196" s="5"/>
      <c r="R196" s="4">
        <f t="shared" si="97"/>
        <v>1.3</v>
      </c>
      <c r="S196" s="5">
        <v>15</v>
      </c>
      <c r="T196" s="31">
        <f t="shared" si="87"/>
        <v>1.0118145936938843</v>
      </c>
      <c r="U196" s="32">
        <v>1246</v>
      </c>
      <c r="V196" s="24">
        <f t="shared" si="88"/>
        <v>679.63636363636363</v>
      </c>
      <c r="W196" s="24">
        <f t="shared" si="89"/>
        <v>687.7</v>
      </c>
      <c r="X196" s="24">
        <f t="shared" si="90"/>
        <v>8.0636363636364194</v>
      </c>
      <c r="Y196" s="24"/>
      <c r="Z196" s="24">
        <v>133.1</v>
      </c>
      <c r="AA196" s="24">
        <v>63.2</v>
      </c>
      <c r="AB196" s="24">
        <v>146.19999999999999</v>
      </c>
      <c r="AC196" s="24">
        <v>70.5</v>
      </c>
      <c r="AD196" s="24"/>
      <c r="AE196" s="24">
        <v>73.7</v>
      </c>
      <c r="AF196" s="24"/>
      <c r="AG196" s="24">
        <f t="shared" si="91"/>
        <v>201</v>
      </c>
      <c r="AH196" s="65"/>
      <c r="AI196" s="40"/>
      <c r="AJ196" s="40"/>
      <c r="AK196" s="65"/>
      <c r="AL196" s="65"/>
      <c r="AM196" s="24">
        <f t="shared" si="92"/>
        <v>201</v>
      </c>
      <c r="AN196" s="24"/>
      <c r="AO196" s="24">
        <f t="shared" si="93"/>
        <v>201</v>
      </c>
      <c r="AP196" s="24">
        <v>53.5</v>
      </c>
      <c r="AQ196" s="24">
        <f t="shared" si="94"/>
        <v>147.5</v>
      </c>
      <c r="AR196" s="81"/>
      <c r="AS196" s="38"/>
      <c r="AT196" s="1"/>
      <c r="AU196" s="1"/>
      <c r="AV196" s="1"/>
      <c r="AW196" s="1"/>
      <c r="AX196" s="1"/>
      <c r="AY196" s="1"/>
      <c r="AZ196" s="1"/>
      <c r="BA196" s="1"/>
      <c r="BB196" s="1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9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/>
      <c r="CR196" s="8"/>
      <c r="CS196" s="8"/>
      <c r="CT196" s="8"/>
      <c r="CU196" s="8"/>
      <c r="CV196" s="8"/>
      <c r="CW196" s="8"/>
      <c r="CX196" s="9"/>
      <c r="CY196" s="8"/>
      <c r="CZ196" s="8"/>
      <c r="DA196" s="8"/>
      <c r="DB196" s="8"/>
      <c r="DC196" s="8"/>
      <c r="DD196" s="8"/>
      <c r="DE196" s="8"/>
      <c r="DF196" s="8"/>
      <c r="DG196" s="8"/>
      <c r="DH196" s="8"/>
      <c r="DI196" s="8"/>
      <c r="DJ196" s="8"/>
      <c r="DK196" s="8"/>
      <c r="DL196" s="8"/>
      <c r="DM196" s="8"/>
      <c r="DN196" s="8"/>
      <c r="DO196" s="8"/>
      <c r="DP196" s="8"/>
      <c r="DQ196" s="8"/>
      <c r="DR196" s="8"/>
      <c r="DS196" s="8"/>
      <c r="DT196" s="8"/>
      <c r="DU196" s="8"/>
      <c r="DV196" s="8"/>
      <c r="DW196" s="8"/>
      <c r="DX196" s="8"/>
      <c r="DY196" s="8"/>
      <c r="DZ196" s="9"/>
      <c r="EA196" s="8"/>
      <c r="EB196" s="8"/>
      <c r="EC196" s="8"/>
      <c r="ED196" s="8"/>
      <c r="EE196" s="8"/>
      <c r="EF196" s="8"/>
      <c r="EG196" s="8"/>
      <c r="EH196" s="8"/>
      <c r="EI196" s="8"/>
      <c r="EJ196" s="8"/>
      <c r="EK196" s="8"/>
      <c r="EL196" s="8"/>
      <c r="EM196" s="8"/>
      <c r="EN196" s="8"/>
      <c r="EO196" s="8"/>
      <c r="EP196" s="8"/>
      <c r="EQ196" s="8"/>
      <c r="ER196" s="8"/>
      <c r="ES196" s="8"/>
      <c r="ET196" s="8"/>
      <c r="EU196" s="8"/>
      <c r="EV196" s="8"/>
      <c r="EW196" s="8"/>
      <c r="EX196" s="8"/>
      <c r="EY196" s="8"/>
      <c r="EZ196" s="8"/>
      <c r="FA196" s="8"/>
      <c r="FB196" s="9"/>
      <c r="FC196" s="8"/>
      <c r="FD196" s="8"/>
      <c r="FE196" s="8"/>
      <c r="FF196" s="8"/>
      <c r="FG196" s="8"/>
      <c r="FH196" s="8"/>
      <c r="FI196" s="8"/>
      <c r="FJ196" s="8"/>
      <c r="FK196" s="8"/>
      <c r="FL196" s="8"/>
      <c r="FM196" s="8"/>
      <c r="FN196" s="8"/>
      <c r="FO196" s="8"/>
      <c r="FP196" s="8"/>
      <c r="FQ196" s="8"/>
      <c r="FR196" s="8"/>
      <c r="FS196" s="8"/>
      <c r="FT196" s="8"/>
      <c r="FU196" s="8"/>
      <c r="FV196" s="8"/>
      <c r="FW196" s="8"/>
      <c r="FX196" s="8"/>
      <c r="FY196" s="8"/>
      <c r="FZ196" s="8"/>
      <c r="GA196" s="8"/>
      <c r="GB196" s="8"/>
      <c r="GC196" s="8"/>
      <c r="GD196" s="9"/>
      <c r="GE196" s="8"/>
      <c r="GF196" s="8"/>
    </row>
    <row r="197" spans="1:188" s="2" customFormat="1" ht="17.100000000000001" customHeight="1">
      <c r="A197" s="13" t="s">
        <v>178</v>
      </c>
      <c r="B197" s="24">
        <v>1391.2</v>
      </c>
      <c r="C197" s="24">
        <v>892.7</v>
      </c>
      <c r="D197" s="4">
        <f t="shared" si="86"/>
        <v>0.64167625071880396</v>
      </c>
      <c r="E197" s="10">
        <v>15</v>
      </c>
      <c r="F197" s="5">
        <v>1</v>
      </c>
      <c r="G197" s="5">
        <v>10</v>
      </c>
      <c r="H197" s="5"/>
      <c r="I197" s="5"/>
      <c r="J197" s="4">
        <f t="shared" si="95"/>
        <v>0.97968828557063858</v>
      </c>
      <c r="K197" s="5">
        <v>10</v>
      </c>
      <c r="L197" s="5"/>
      <c r="M197" s="5"/>
      <c r="N197" s="4">
        <f t="shared" si="96"/>
        <v>1.2300676589986468</v>
      </c>
      <c r="O197" s="73">
        <v>15</v>
      </c>
      <c r="P197" s="5"/>
      <c r="Q197" s="5"/>
      <c r="R197" s="4">
        <f t="shared" si="97"/>
        <v>1.3</v>
      </c>
      <c r="S197" s="5">
        <v>15</v>
      </c>
      <c r="T197" s="31">
        <f t="shared" si="87"/>
        <v>1.0365083307918177</v>
      </c>
      <c r="U197" s="32">
        <v>1548</v>
      </c>
      <c r="V197" s="24">
        <f t="shared" si="88"/>
        <v>844.36363636363626</v>
      </c>
      <c r="W197" s="24">
        <f t="shared" si="89"/>
        <v>875.2</v>
      </c>
      <c r="X197" s="24">
        <f t="shared" si="90"/>
        <v>30.836363636363785</v>
      </c>
      <c r="Y197" s="24"/>
      <c r="Z197" s="24">
        <v>131.6</v>
      </c>
      <c r="AA197" s="24">
        <v>73.599999999999994</v>
      </c>
      <c r="AB197" s="24">
        <v>169.2</v>
      </c>
      <c r="AC197" s="24">
        <v>191.1</v>
      </c>
      <c r="AD197" s="24"/>
      <c r="AE197" s="24">
        <v>89.4</v>
      </c>
      <c r="AF197" s="24"/>
      <c r="AG197" s="24">
        <f t="shared" si="91"/>
        <v>220.3</v>
      </c>
      <c r="AH197" s="65"/>
      <c r="AI197" s="40"/>
      <c r="AJ197" s="40"/>
      <c r="AK197" s="65"/>
      <c r="AL197" s="65"/>
      <c r="AM197" s="24">
        <f t="shared" si="92"/>
        <v>220.3</v>
      </c>
      <c r="AN197" s="24"/>
      <c r="AO197" s="24">
        <f t="shared" si="93"/>
        <v>220.3</v>
      </c>
      <c r="AP197" s="24">
        <v>54.9</v>
      </c>
      <c r="AQ197" s="24">
        <f t="shared" si="94"/>
        <v>165.4</v>
      </c>
      <c r="AR197" s="81"/>
      <c r="AS197" s="38"/>
      <c r="AT197" s="1"/>
      <c r="AU197" s="1"/>
      <c r="AV197" s="1"/>
      <c r="AW197" s="1"/>
      <c r="AX197" s="1"/>
      <c r="AY197" s="1"/>
      <c r="AZ197" s="1"/>
      <c r="BA197" s="1"/>
      <c r="BB197" s="1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9"/>
      <c r="BW197" s="8"/>
      <c r="BX197" s="8"/>
      <c r="BY197" s="8"/>
      <c r="BZ197" s="8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8"/>
      <c r="CN197" s="8"/>
      <c r="CO197" s="8"/>
      <c r="CP197" s="8"/>
      <c r="CQ197" s="8"/>
      <c r="CR197" s="8"/>
      <c r="CS197" s="8"/>
      <c r="CT197" s="8"/>
      <c r="CU197" s="8"/>
      <c r="CV197" s="8"/>
      <c r="CW197" s="8"/>
      <c r="CX197" s="9"/>
      <c r="CY197" s="8"/>
      <c r="CZ197" s="8"/>
      <c r="DA197" s="8"/>
      <c r="DB197" s="8"/>
      <c r="DC197" s="8"/>
      <c r="DD197" s="8"/>
      <c r="DE197" s="8"/>
      <c r="DF197" s="8"/>
      <c r="DG197" s="8"/>
      <c r="DH197" s="8"/>
      <c r="DI197" s="8"/>
      <c r="DJ197" s="8"/>
      <c r="DK197" s="8"/>
      <c r="DL197" s="8"/>
      <c r="DM197" s="8"/>
      <c r="DN197" s="8"/>
      <c r="DO197" s="8"/>
      <c r="DP197" s="8"/>
      <c r="DQ197" s="8"/>
      <c r="DR197" s="8"/>
      <c r="DS197" s="8"/>
      <c r="DT197" s="8"/>
      <c r="DU197" s="8"/>
      <c r="DV197" s="8"/>
      <c r="DW197" s="8"/>
      <c r="DX197" s="8"/>
      <c r="DY197" s="8"/>
      <c r="DZ197" s="9"/>
      <c r="EA197" s="8"/>
      <c r="EB197" s="8"/>
      <c r="EC197" s="8"/>
      <c r="ED197" s="8"/>
      <c r="EE197" s="8"/>
      <c r="EF197" s="8"/>
      <c r="EG197" s="8"/>
      <c r="EH197" s="8"/>
      <c r="EI197" s="8"/>
      <c r="EJ197" s="8"/>
      <c r="EK197" s="8"/>
      <c r="EL197" s="8"/>
      <c r="EM197" s="8"/>
      <c r="EN197" s="8"/>
      <c r="EO197" s="8"/>
      <c r="EP197" s="8"/>
      <c r="EQ197" s="8"/>
      <c r="ER197" s="8"/>
      <c r="ES197" s="8"/>
      <c r="ET197" s="8"/>
      <c r="EU197" s="8"/>
      <c r="EV197" s="8"/>
      <c r="EW197" s="8"/>
      <c r="EX197" s="8"/>
      <c r="EY197" s="8"/>
      <c r="EZ197" s="8"/>
      <c r="FA197" s="8"/>
      <c r="FB197" s="9"/>
      <c r="FC197" s="8"/>
      <c r="FD197" s="8"/>
      <c r="FE197" s="8"/>
      <c r="FF197" s="8"/>
      <c r="FG197" s="8"/>
      <c r="FH197" s="8"/>
      <c r="FI197" s="8"/>
      <c r="FJ197" s="8"/>
      <c r="FK197" s="8"/>
      <c r="FL197" s="8"/>
      <c r="FM197" s="8"/>
      <c r="FN197" s="8"/>
      <c r="FO197" s="8"/>
      <c r="FP197" s="8"/>
      <c r="FQ197" s="8"/>
      <c r="FR197" s="8"/>
      <c r="FS197" s="8"/>
      <c r="FT197" s="8"/>
      <c r="FU197" s="8"/>
      <c r="FV197" s="8"/>
      <c r="FW197" s="8"/>
      <c r="FX197" s="8"/>
      <c r="FY197" s="8"/>
      <c r="FZ197" s="8"/>
      <c r="GA197" s="8"/>
      <c r="GB197" s="8"/>
      <c r="GC197" s="8"/>
      <c r="GD197" s="9"/>
      <c r="GE197" s="8"/>
      <c r="GF197" s="8"/>
    </row>
    <row r="198" spans="1:188" s="2" customFormat="1" ht="17.100000000000001" customHeight="1">
      <c r="A198" s="13" t="s">
        <v>179</v>
      </c>
      <c r="B198" s="24">
        <v>1211.0999999999999</v>
      </c>
      <c r="C198" s="24">
        <v>1588.7</v>
      </c>
      <c r="D198" s="4">
        <f t="shared" si="86"/>
        <v>1.2111782676905292</v>
      </c>
      <c r="E198" s="10">
        <v>15</v>
      </c>
      <c r="F198" s="5">
        <v>1</v>
      </c>
      <c r="G198" s="5">
        <v>10</v>
      </c>
      <c r="H198" s="5"/>
      <c r="I198" s="5"/>
      <c r="J198" s="4">
        <f t="shared" si="95"/>
        <v>0.97968828557063858</v>
      </c>
      <c r="K198" s="5">
        <v>10</v>
      </c>
      <c r="L198" s="5"/>
      <c r="M198" s="5"/>
      <c r="N198" s="4">
        <f t="shared" si="96"/>
        <v>1.2300676589986468</v>
      </c>
      <c r="O198" s="73">
        <v>15</v>
      </c>
      <c r="P198" s="5"/>
      <c r="Q198" s="5"/>
      <c r="R198" s="4">
        <f t="shared" si="97"/>
        <v>1.3</v>
      </c>
      <c r="S198" s="5">
        <v>15</v>
      </c>
      <c r="T198" s="31">
        <f t="shared" si="87"/>
        <v>1.1679318731699082</v>
      </c>
      <c r="U198" s="32">
        <v>1094</v>
      </c>
      <c r="V198" s="24">
        <f t="shared" si="88"/>
        <v>596.72727272727275</v>
      </c>
      <c r="W198" s="24">
        <f t="shared" si="89"/>
        <v>696.9</v>
      </c>
      <c r="X198" s="24">
        <f t="shared" si="90"/>
        <v>100.17272727272723</v>
      </c>
      <c r="Y198" s="24"/>
      <c r="Z198" s="24">
        <v>117.4</v>
      </c>
      <c r="AA198" s="24">
        <v>90</v>
      </c>
      <c r="AB198" s="24">
        <v>131.1</v>
      </c>
      <c r="AC198" s="24">
        <v>117.5</v>
      </c>
      <c r="AD198" s="24"/>
      <c r="AE198" s="24">
        <v>108.6</v>
      </c>
      <c r="AF198" s="24"/>
      <c r="AG198" s="24">
        <f t="shared" si="91"/>
        <v>132.30000000000001</v>
      </c>
      <c r="AH198" s="65"/>
      <c r="AI198" s="40"/>
      <c r="AJ198" s="40"/>
      <c r="AK198" s="65"/>
      <c r="AL198" s="65"/>
      <c r="AM198" s="24">
        <f t="shared" si="92"/>
        <v>132.30000000000001</v>
      </c>
      <c r="AN198" s="24"/>
      <c r="AO198" s="24">
        <f t="shared" si="93"/>
        <v>132.30000000000001</v>
      </c>
      <c r="AP198" s="24">
        <v>82.7</v>
      </c>
      <c r="AQ198" s="24">
        <f t="shared" si="94"/>
        <v>49.6</v>
      </c>
      <c r="AR198" s="81"/>
      <c r="AS198" s="38"/>
      <c r="AT198" s="1"/>
      <c r="AU198" s="1"/>
      <c r="AV198" s="1"/>
      <c r="AW198" s="1"/>
      <c r="AX198" s="1"/>
      <c r="AY198" s="1"/>
      <c r="AZ198" s="1"/>
      <c r="BA198" s="1"/>
      <c r="BB198" s="1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9"/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8"/>
      <c r="CN198" s="8"/>
      <c r="CO198" s="8"/>
      <c r="CP198" s="8"/>
      <c r="CQ198" s="8"/>
      <c r="CR198" s="8"/>
      <c r="CS198" s="8"/>
      <c r="CT198" s="8"/>
      <c r="CU198" s="8"/>
      <c r="CV198" s="8"/>
      <c r="CW198" s="8"/>
      <c r="CX198" s="9"/>
      <c r="CY198" s="8"/>
      <c r="CZ198" s="8"/>
      <c r="DA198" s="8"/>
      <c r="DB198" s="8"/>
      <c r="DC198" s="8"/>
      <c r="DD198" s="8"/>
      <c r="DE198" s="8"/>
      <c r="DF198" s="8"/>
      <c r="DG198" s="8"/>
      <c r="DH198" s="8"/>
      <c r="DI198" s="8"/>
      <c r="DJ198" s="8"/>
      <c r="DK198" s="8"/>
      <c r="DL198" s="8"/>
      <c r="DM198" s="8"/>
      <c r="DN198" s="8"/>
      <c r="DO198" s="8"/>
      <c r="DP198" s="8"/>
      <c r="DQ198" s="8"/>
      <c r="DR198" s="8"/>
      <c r="DS198" s="8"/>
      <c r="DT198" s="8"/>
      <c r="DU198" s="8"/>
      <c r="DV198" s="8"/>
      <c r="DW198" s="8"/>
      <c r="DX198" s="8"/>
      <c r="DY198" s="8"/>
      <c r="DZ198" s="9"/>
      <c r="EA198" s="8"/>
      <c r="EB198" s="8"/>
      <c r="EC198" s="8"/>
      <c r="ED198" s="8"/>
      <c r="EE198" s="8"/>
      <c r="EF198" s="8"/>
      <c r="EG198" s="8"/>
      <c r="EH198" s="8"/>
      <c r="EI198" s="8"/>
      <c r="EJ198" s="8"/>
      <c r="EK198" s="8"/>
      <c r="EL198" s="8"/>
      <c r="EM198" s="8"/>
      <c r="EN198" s="8"/>
      <c r="EO198" s="8"/>
      <c r="EP198" s="8"/>
      <c r="EQ198" s="8"/>
      <c r="ER198" s="8"/>
      <c r="ES198" s="8"/>
      <c r="ET198" s="8"/>
      <c r="EU198" s="8"/>
      <c r="EV198" s="8"/>
      <c r="EW198" s="8"/>
      <c r="EX198" s="8"/>
      <c r="EY198" s="8"/>
      <c r="EZ198" s="8"/>
      <c r="FA198" s="8"/>
      <c r="FB198" s="9"/>
      <c r="FC198" s="8"/>
      <c r="FD198" s="8"/>
      <c r="FE198" s="8"/>
      <c r="FF198" s="8"/>
      <c r="FG198" s="8"/>
      <c r="FH198" s="8"/>
      <c r="FI198" s="8"/>
      <c r="FJ198" s="8"/>
      <c r="FK198" s="8"/>
      <c r="FL198" s="8"/>
      <c r="FM198" s="8"/>
      <c r="FN198" s="8"/>
      <c r="FO198" s="8"/>
      <c r="FP198" s="8"/>
      <c r="FQ198" s="8"/>
      <c r="FR198" s="8"/>
      <c r="FS198" s="8"/>
      <c r="FT198" s="8"/>
      <c r="FU198" s="8"/>
      <c r="FV198" s="8"/>
      <c r="FW198" s="8"/>
      <c r="FX198" s="8"/>
      <c r="FY198" s="8"/>
      <c r="FZ198" s="8"/>
      <c r="GA198" s="8"/>
      <c r="GB198" s="8"/>
      <c r="GC198" s="8"/>
      <c r="GD198" s="9"/>
      <c r="GE198" s="8"/>
      <c r="GF198" s="8"/>
    </row>
    <row r="199" spans="1:188" s="2" customFormat="1" ht="17.100000000000001" customHeight="1">
      <c r="A199" s="13" t="s">
        <v>180</v>
      </c>
      <c r="B199" s="24">
        <v>1064.9000000000001</v>
      </c>
      <c r="C199" s="24">
        <v>621.29999999999995</v>
      </c>
      <c r="D199" s="4">
        <f t="shared" si="86"/>
        <v>0.58343506432528869</v>
      </c>
      <c r="E199" s="10">
        <v>15</v>
      </c>
      <c r="F199" s="5">
        <v>1</v>
      </c>
      <c r="G199" s="5">
        <v>10</v>
      </c>
      <c r="H199" s="5"/>
      <c r="I199" s="5"/>
      <c r="J199" s="4">
        <f t="shared" si="95"/>
        <v>0.97968828557063858</v>
      </c>
      <c r="K199" s="5">
        <v>10</v>
      </c>
      <c r="L199" s="5"/>
      <c r="M199" s="5"/>
      <c r="N199" s="4">
        <f t="shared" si="96"/>
        <v>1.2300676589986468</v>
      </c>
      <c r="O199" s="73">
        <v>15</v>
      </c>
      <c r="P199" s="5"/>
      <c r="Q199" s="5"/>
      <c r="R199" s="4">
        <f t="shared" si="97"/>
        <v>1.3</v>
      </c>
      <c r="S199" s="5">
        <v>15</v>
      </c>
      <c r="T199" s="31">
        <f t="shared" si="87"/>
        <v>1.0230680570086987</v>
      </c>
      <c r="U199" s="32">
        <v>1797</v>
      </c>
      <c r="V199" s="24">
        <f t="shared" si="88"/>
        <v>980.18181818181824</v>
      </c>
      <c r="W199" s="24">
        <f t="shared" si="89"/>
        <v>1002.8</v>
      </c>
      <c r="X199" s="24">
        <f t="shared" si="90"/>
        <v>22.618181818181711</v>
      </c>
      <c r="Y199" s="24"/>
      <c r="Z199" s="24">
        <v>114.8</v>
      </c>
      <c r="AA199" s="24">
        <v>108.3</v>
      </c>
      <c r="AB199" s="24">
        <v>222.7</v>
      </c>
      <c r="AC199" s="24">
        <v>152.5</v>
      </c>
      <c r="AD199" s="24"/>
      <c r="AE199" s="24">
        <v>85.3</v>
      </c>
      <c r="AF199" s="24"/>
      <c r="AG199" s="24">
        <f t="shared" si="91"/>
        <v>319.2</v>
      </c>
      <c r="AH199" s="65"/>
      <c r="AI199" s="40"/>
      <c r="AJ199" s="40"/>
      <c r="AK199" s="65"/>
      <c r="AL199" s="65"/>
      <c r="AM199" s="24">
        <f t="shared" si="92"/>
        <v>319.2</v>
      </c>
      <c r="AN199" s="24"/>
      <c r="AO199" s="24">
        <f t="shared" si="93"/>
        <v>319.2</v>
      </c>
      <c r="AP199" s="24">
        <v>115.9</v>
      </c>
      <c r="AQ199" s="24">
        <f t="shared" si="94"/>
        <v>203.3</v>
      </c>
      <c r="AR199" s="81"/>
      <c r="AS199" s="38"/>
      <c r="AT199" s="1"/>
      <c r="AU199" s="1"/>
      <c r="AV199" s="1"/>
      <c r="AW199" s="1"/>
      <c r="AX199" s="1"/>
      <c r="AY199" s="1"/>
      <c r="AZ199" s="1"/>
      <c r="BA199" s="1"/>
      <c r="BB199" s="1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9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/>
      <c r="CR199" s="8"/>
      <c r="CS199" s="8"/>
      <c r="CT199" s="8"/>
      <c r="CU199" s="8"/>
      <c r="CV199" s="8"/>
      <c r="CW199" s="8"/>
      <c r="CX199" s="9"/>
      <c r="CY199" s="8"/>
      <c r="CZ199" s="8"/>
      <c r="DA199" s="8"/>
      <c r="DB199" s="8"/>
      <c r="DC199" s="8"/>
      <c r="DD199" s="8"/>
      <c r="DE199" s="8"/>
      <c r="DF199" s="8"/>
      <c r="DG199" s="8"/>
      <c r="DH199" s="8"/>
      <c r="DI199" s="8"/>
      <c r="DJ199" s="8"/>
      <c r="DK199" s="8"/>
      <c r="DL199" s="8"/>
      <c r="DM199" s="8"/>
      <c r="DN199" s="8"/>
      <c r="DO199" s="8"/>
      <c r="DP199" s="8"/>
      <c r="DQ199" s="8"/>
      <c r="DR199" s="8"/>
      <c r="DS199" s="8"/>
      <c r="DT199" s="8"/>
      <c r="DU199" s="8"/>
      <c r="DV199" s="8"/>
      <c r="DW199" s="8"/>
      <c r="DX199" s="8"/>
      <c r="DY199" s="8"/>
      <c r="DZ199" s="9"/>
      <c r="EA199" s="8"/>
      <c r="EB199" s="8"/>
      <c r="EC199" s="8"/>
      <c r="ED199" s="8"/>
      <c r="EE199" s="8"/>
      <c r="EF199" s="8"/>
      <c r="EG199" s="8"/>
      <c r="EH199" s="8"/>
      <c r="EI199" s="8"/>
      <c r="EJ199" s="8"/>
      <c r="EK199" s="8"/>
      <c r="EL199" s="8"/>
      <c r="EM199" s="8"/>
      <c r="EN199" s="8"/>
      <c r="EO199" s="8"/>
      <c r="EP199" s="8"/>
      <c r="EQ199" s="8"/>
      <c r="ER199" s="8"/>
      <c r="ES199" s="8"/>
      <c r="ET199" s="8"/>
      <c r="EU199" s="8"/>
      <c r="EV199" s="8"/>
      <c r="EW199" s="8"/>
      <c r="EX199" s="8"/>
      <c r="EY199" s="8"/>
      <c r="EZ199" s="8"/>
      <c r="FA199" s="8"/>
      <c r="FB199" s="9"/>
      <c r="FC199" s="8"/>
      <c r="FD199" s="8"/>
      <c r="FE199" s="8"/>
      <c r="FF199" s="8"/>
      <c r="FG199" s="8"/>
      <c r="FH199" s="8"/>
      <c r="FI199" s="8"/>
      <c r="FJ199" s="8"/>
      <c r="FK199" s="8"/>
      <c r="FL199" s="8"/>
      <c r="FM199" s="8"/>
      <c r="FN199" s="8"/>
      <c r="FO199" s="8"/>
      <c r="FP199" s="8"/>
      <c r="FQ199" s="8"/>
      <c r="FR199" s="8"/>
      <c r="FS199" s="8"/>
      <c r="FT199" s="8"/>
      <c r="FU199" s="8"/>
      <c r="FV199" s="8"/>
      <c r="FW199" s="8"/>
      <c r="FX199" s="8"/>
      <c r="FY199" s="8"/>
      <c r="FZ199" s="8"/>
      <c r="GA199" s="8"/>
      <c r="GB199" s="8"/>
      <c r="GC199" s="8"/>
      <c r="GD199" s="9"/>
      <c r="GE199" s="8"/>
      <c r="GF199" s="8"/>
    </row>
    <row r="200" spans="1:188" s="2" customFormat="1" ht="17.100000000000001" customHeight="1">
      <c r="A200" s="13" t="s">
        <v>181</v>
      </c>
      <c r="B200" s="24">
        <v>574.1</v>
      </c>
      <c r="C200" s="24">
        <v>356.9</v>
      </c>
      <c r="D200" s="4">
        <f t="shared" si="86"/>
        <v>0.62166869883295583</v>
      </c>
      <c r="E200" s="10">
        <v>15</v>
      </c>
      <c r="F200" s="5">
        <v>1</v>
      </c>
      <c r="G200" s="5">
        <v>10</v>
      </c>
      <c r="H200" s="5"/>
      <c r="I200" s="5"/>
      <c r="J200" s="4">
        <f t="shared" si="95"/>
        <v>0.97968828557063858</v>
      </c>
      <c r="K200" s="5">
        <v>10</v>
      </c>
      <c r="L200" s="5"/>
      <c r="M200" s="5"/>
      <c r="N200" s="4">
        <f t="shared" si="96"/>
        <v>1.2300676589986468</v>
      </c>
      <c r="O200" s="73">
        <v>15</v>
      </c>
      <c r="P200" s="5"/>
      <c r="Q200" s="5"/>
      <c r="R200" s="4">
        <f t="shared" si="97"/>
        <v>1.3</v>
      </c>
      <c r="S200" s="5">
        <v>15</v>
      </c>
      <c r="T200" s="31">
        <f t="shared" si="87"/>
        <v>1.031891203433545</v>
      </c>
      <c r="U200" s="32">
        <v>1528</v>
      </c>
      <c r="V200" s="24">
        <f t="shared" si="88"/>
        <v>833.4545454545455</v>
      </c>
      <c r="W200" s="24">
        <f t="shared" si="89"/>
        <v>860</v>
      </c>
      <c r="X200" s="24">
        <f t="shared" si="90"/>
        <v>26.545454545454504</v>
      </c>
      <c r="Y200" s="24"/>
      <c r="Z200" s="24">
        <v>100.5</v>
      </c>
      <c r="AA200" s="24">
        <v>88.3</v>
      </c>
      <c r="AB200" s="24">
        <v>274.39999999999998</v>
      </c>
      <c r="AC200" s="24">
        <v>100.9</v>
      </c>
      <c r="AD200" s="24"/>
      <c r="AE200" s="24">
        <v>84.3</v>
      </c>
      <c r="AF200" s="24"/>
      <c r="AG200" s="24">
        <f t="shared" si="91"/>
        <v>211.6</v>
      </c>
      <c r="AH200" s="65"/>
      <c r="AI200" s="40"/>
      <c r="AJ200" s="40"/>
      <c r="AK200" s="65"/>
      <c r="AL200" s="65"/>
      <c r="AM200" s="24">
        <f t="shared" si="92"/>
        <v>211.6</v>
      </c>
      <c r="AN200" s="24"/>
      <c r="AO200" s="24">
        <f t="shared" si="93"/>
        <v>211.6</v>
      </c>
      <c r="AP200" s="24">
        <v>45.1</v>
      </c>
      <c r="AQ200" s="24">
        <f t="shared" si="94"/>
        <v>166.5</v>
      </c>
      <c r="AR200" s="81"/>
      <c r="AS200" s="38"/>
      <c r="AT200" s="1"/>
      <c r="AU200" s="1"/>
      <c r="AV200" s="1"/>
      <c r="AW200" s="1"/>
      <c r="AX200" s="1"/>
      <c r="AY200" s="1"/>
      <c r="AZ200" s="1"/>
      <c r="BA200" s="1"/>
      <c r="BB200" s="1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9"/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8"/>
      <c r="CR200" s="8"/>
      <c r="CS200" s="8"/>
      <c r="CT200" s="8"/>
      <c r="CU200" s="8"/>
      <c r="CV200" s="8"/>
      <c r="CW200" s="8"/>
      <c r="CX200" s="9"/>
      <c r="CY200" s="8"/>
      <c r="CZ200" s="8"/>
      <c r="DA200" s="8"/>
      <c r="DB200" s="8"/>
      <c r="DC200" s="8"/>
      <c r="DD200" s="8"/>
      <c r="DE200" s="8"/>
      <c r="DF200" s="8"/>
      <c r="DG200" s="8"/>
      <c r="DH200" s="8"/>
      <c r="DI200" s="8"/>
      <c r="DJ200" s="8"/>
      <c r="DK200" s="8"/>
      <c r="DL200" s="8"/>
      <c r="DM200" s="8"/>
      <c r="DN200" s="8"/>
      <c r="DO200" s="8"/>
      <c r="DP200" s="8"/>
      <c r="DQ200" s="8"/>
      <c r="DR200" s="8"/>
      <c r="DS200" s="8"/>
      <c r="DT200" s="8"/>
      <c r="DU200" s="8"/>
      <c r="DV200" s="8"/>
      <c r="DW200" s="8"/>
      <c r="DX200" s="8"/>
      <c r="DY200" s="8"/>
      <c r="DZ200" s="9"/>
      <c r="EA200" s="8"/>
      <c r="EB200" s="8"/>
      <c r="EC200" s="8"/>
      <c r="ED200" s="8"/>
      <c r="EE200" s="8"/>
      <c r="EF200" s="8"/>
      <c r="EG200" s="8"/>
      <c r="EH200" s="8"/>
      <c r="EI200" s="8"/>
      <c r="EJ200" s="8"/>
      <c r="EK200" s="8"/>
      <c r="EL200" s="8"/>
      <c r="EM200" s="8"/>
      <c r="EN200" s="8"/>
      <c r="EO200" s="8"/>
      <c r="EP200" s="8"/>
      <c r="EQ200" s="8"/>
      <c r="ER200" s="8"/>
      <c r="ES200" s="8"/>
      <c r="ET200" s="8"/>
      <c r="EU200" s="8"/>
      <c r="EV200" s="8"/>
      <c r="EW200" s="8"/>
      <c r="EX200" s="8"/>
      <c r="EY200" s="8"/>
      <c r="EZ200" s="8"/>
      <c r="FA200" s="8"/>
      <c r="FB200" s="9"/>
      <c r="FC200" s="8"/>
      <c r="FD200" s="8"/>
      <c r="FE200" s="8"/>
      <c r="FF200" s="8"/>
      <c r="FG200" s="8"/>
      <c r="FH200" s="8"/>
      <c r="FI200" s="8"/>
      <c r="FJ200" s="8"/>
      <c r="FK200" s="8"/>
      <c r="FL200" s="8"/>
      <c r="FM200" s="8"/>
      <c r="FN200" s="8"/>
      <c r="FO200" s="8"/>
      <c r="FP200" s="8"/>
      <c r="FQ200" s="8"/>
      <c r="FR200" s="8"/>
      <c r="FS200" s="8"/>
      <c r="FT200" s="8"/>
      <c r="FU200" s="8"/>
      <c r="FV200" s="8"/>
      <c r="FW200" s="8"/>
      <c r="FX200" s="8"/>
      <c r="FY200" s="8"/>
      <c r="FZ200" s="8"/>
      <c r="GA200" s="8"/>
      <c r="GB200" s="8"/>
      <c r="GC200" s="8"/>
      <c r="GD200" s="9"/>
      <c r="GE200" s="8"/>
      <c r="GF200" s="8"/>
    </row>
    <row r="201" spans="1:188" s="2" customFormat="1" ht="17.100000000000001" customHeight="1">
      <c r="A201" s="13" t="s">
        <v>182</v>
      </c>
      <c r="B201" s="24">
        <v>504.9</v>
      </c>
      <c r="C201" s="24">
        <v>208.7</v>
      </c>
      <c r="D201" s="4">
        <f t="shared" si="86"/>
        <v>0.41334917805506038</v>
      </c>
      <c r="E201" s="10">
        <v>15</v>
      </c>
      <c r="F201" s="5">
        <v>1</v>
      </c>
      <c r="G201" s="5">
        <v>10</v>
      </c>
      <c r="H201" s="5"/>
      <c r="I201" s="5"/>
      <c r="J201" s="4">
        <f t="shared" si="95"/>
        <v>0.97968828557063858</v>
      </c>
      <c r="K201" s="5">
        <v>10</v>
      </c>
      <c r="L201" s="5"/>
      <c r="M201" s="5"/>
      <c r="N201" s="4">
        <f t="shared" si="96"/>
        <v>1.2300676589986468</v>
      </c>
      <c r="O201" s="73">
        <v>15</v>
      </c>
      <c r="P201" s="5"/>
      <c r="Q201" s="5"/>
      <c r="R201" s="4">
        <f t="shared" si="97"/>
        <v>1.3</v>
      </c>
      <c r="S201" s="5">
        <v>15</v>
      </c>
      <c r="T201" s="31">
        <f t="shared" si="87"/>
        <v>0.98381746786941537</v>
      </c>
      <c r="U201" s="32">
        <v>1410</v>
      </c>
      <c r="V201" s="24">
        <f t="shared" si="88"/>
        <v>769.09090909090912</v>
      </c>
      <c r="W201" s="24">
        <f t="shared" si="89"/>
        <v>756.6</v>
      </c>
      <c r="X201" s="24">
        <f t="shared" si="90"/>
        <v>-12.490909090909099</v>
      </c>
      <c r="Y201" s="24"/>
      <c r="Z201" s="24">
        <v>90.6</v>
      </c>
      <c r="AA201" s="24">
        <v>72.7</v>
      </c>
      <c r="AB201" s="24">
        <v>181.7</v>
      </c>
      <c r="AC201" s="24">
        <v>84</v>
      </c>
      <c r="AD201" s="24"/>
      <c r="AE201" s="24">
        <v>151.30000000000001</v>
      </c>
      <c r="AF201" s="24"/>
      <c r="AG201" s="24">
        <f t="shared" si="91"/>
        <v>176.3</v>
      </c>
      <c r="AH201" s="65"/>
      <c r="AI201" s="40"/>
      <c r="AJ201" s="40"/>
      <c r="AK201" s="65"/>
      <c r="AL201" s="65"/>
      <c r="AM201" s="24">
        <f t="shared" si="92"/>
        <v>176.3</v>
      </c>
      <c r="AN201" s="24"/>
      <c r="AO201" s="24">
        <f t="shared" si="93"/>
        <v>176.3</v>
      </c>
      <c r="AP201" s="24">
        <v>0</v>
      </c>
      <c r="AQ201" s="24">
        <f t="shared" si="94"/>
        <v>176.3</v>
      </c>
      <c r="AR201" s="81"/>
      <c r="AS201" s="38"/>
      <c r="AT201" s="1"/>
      <c r="AU201" s="1"/>
      <c r="AV201" s="1"/>
      <c r="AW201" s="1"/>
      <c r="AX201" s="1"/>
      <c r="AY201" s="1"/>
      <c r="AZ201" s="1"/>
      <c r="BA201" s="1"/>
      <c r="BB201" s="1"/>
      <c r="BC201" s="8"/>
      <c r="BD201" s="8"/>
      <c r="BE201" s="8"/>
      <c r="BF201" s="8"/>
      <c r="BG201" s="8"/>
      <c r="BH201" s="8"/>
      <c r="BI201" s="8"/>
      <c r="BJ201" s="8"/>
      <c r="BK201" s="8"/>
      <c r="BL201" s="8"/>
      <c r="BM201" s="8"/>
      <c r="BN201" s="8"/>
      <c r="BO201" s="8"/>
      <c r="BP201" s="8"/>
      <c r="BQ201" s="8"/>
      <c r="BR201" s="8"/>
      <c r="BS201" s="8"/>
      <c r="BT201" s="8"/>
      <c r="BU201" s="8"/>
      <c r="BV201" s="9"/>
      <c r="BW201" s="8"/>
      <c r="BX201" s="8"/>
      <c r="BY201" s="8"/>
      <c r="BZ201" s="8"/>
      <c r="CA201" s="8"/>
      <c r="CB201" s="8"/>
      <c r="CC201" s="8"/>
      <c r="CD201" s="8"/>
      <c r="CE201" s="8"/>
      <c r="CF201" s="8"/>
      <c r="CG201" s="8"/>
      <c r="CH201" s="8"/>
      <c r="CI201" s="8"/>
      <c r="CJ201" s="8"/>
      <c r="CK201" s="8"/>
      <c r="CL201" s="8"/>
      <c r="CM201" s="8"/>
      <c r="CN201" s="8"/>
      <c r="CO201" s="8"/>
      <c r="CP201" s="8"/>
      <c r="CQ201" s="8"/>
      <c r="CR201" s="8"/>
      <c r="CS201" s="8"/>
      <c r="CT201" s="8"/>
      <c r="CU201" s="8"/>
      <c r="CV201" s="8"/>
      <c r="CW201" s="8"/>
      <c r="CX201" s="9"/>
      <c r="CY201" s="8"/>
      <c r="CZ201" s="8"/>
      <c r="DA201" s="8"/>
      <c r="DB201" s="8"/>
      <c r="DC201" s="8"/>
      <c r="DD201" s="8"/>
      <c r="DE201" s="8"/>
      <c r="DF201" s="8"/>
      <c r="DG201" s="8"/>
      <c r="DH201" s="8"/>
      <c r="DI201" s="8"/>
      <c r="DJ201" s="8"/>
      <c r="DK201" s="8"/>
      <c r="DL201" s="8"/>
      <c r="DM201" s="8"/>
      <c r="DN201" s="8"/>
      <c r="DO201" s="8"/>
      <c r="DP201" s="8"/>
      <c r="DQ201" s="8"/>
      <c r="DR201" s="8"/>
      <c r="DS201" s="8"/>
      <c r="DT201" s="8"/>
      <c r="DU201" s="8"/>
      <c r="DV201" s="8"/>
      <c r="DW201" s="8"/>
      <c r="DX201" s="8"/>
      <c r="DY201" s="8"/>
      <c r="DZ201" s="9"/>
      <c r="EA201" s="8"/>
      <c r="EB201" s="8"/>
      <c r="EC201" s="8"/>
      <c r="ED201" s="8"/>
      <c r="EE201" s="8"/>
      <c r="EF201" s="8"/>
      <c r="EG201" s="8"/>
      <c r="EH201" s="8"/>
      <c r="EI201" s="8"/>
      <c r="EJ201" s="8"/>
      <c r="EK201" s="8"/>
      <c r="EL201" s="8"/>
      <c r="EM201" s="8"/>
      <c r="EN201" s="8"/>
      <c r="EO201" s="8"/>
      <c r="EP201" s="8"/>
      <c r="EQ201" s="8"/>
      <c r="ER201" s="8"/>
      <c r="ES201" s="8"/>
      <c r="ET201" s="8"/>
      <c r="EU201" s="8"/>
      <c r="EV201" s="8"/>
      <c r="EW201" s="8"/>
      <c r="EX201" s="8"/>
      <c r="EY201" s="8"/>
      <c r="EZ201" s="8"/>
      <c r="FA201" s="8"/>
      <c r="FB201" s="9"/>
      <c r="FC201" s="8"/>
      <c r="FD201" s="8"/>
      <c r="FE201" s="8"/>
      <c r="FF201" s="8"/>
      <c r="FG201" s="8"/>
      <c r="FH201" s="8"/>
      <c r="FI201" s="8"/>
      <c r="FJ201" s="8"/>
      <c r="FK201" s="8"/>
      <c r="FL201" s="8"/>
      <c r="FM201" s="8"/>
      <c r="FN201" s="8"/>
      <c r="FO201" s="8"/>
      <c r="FP201" s="8"/>
      <c r="FQ201" s="8"/>
      <c r="FR201" s="8"/>
      <c r="FS201" s="8"/>
      <c r="FT201" s="8"/>
      <c r="FU201" s="8"/>
      <c r="FV201" s="8"/>
      <c r="FW201" s="8"/>
      <c r="FX201" s="8"/>
      <c r="FY201" s="8"/>
      <c r="FZ201" s="8"/>
      <c r="GA201" s="8"/>
      <c r="GB201" s="8"/>
      <c r="GC201" s="8"/>
      <c r="GD201" s="9"/>
      <c r="GE201" s="8"/>
      <c r="GF201" s="8"/>
    </row>
    <row r="202" spans="1:188" s="2" customFormat="1" ht="17.100000000000001" customHeight="1">
      <c r="A202" s="13" t="s">
        <v>183</v>
      </c>
      <c r="B202" s="24">
        <v>921.6</v>
      </c>
      <c r="C202" s="24">
        <v>789.2</v>
      </c>
      <c r="D202" s="4">
        <f t="shared" si="86"/>
        <v>0.85633680555555558</v>
      </c>
      <c r="E202" s="10">
        <v>15</v>
      </c>
      <c r="F202" s="5">
        <v>1</v>
      </c>
      <c r="G202" s="5">
        <v>10</v>
      </c>
      <c r="H202" s="5"/>
      <c r="I202" s="5"/>
      <c r="J202" s="4">
        <f t="shared" si="95"/>
        <v>0.97968828557063858</v>
      </c>
      <c r="K202" s="5">
        <v>10</v>
      </c>
      <c r="L202" s="5"/>
      <c r="M202" s="5"/>
      <c r="N202" s="4">
        <f t="shared" si="96"/>
        <v>1.2300676589986468</v>
      </c>
      <c r="O202" s="73">
        <v>15</v>
      </c>
      <c r="P202" s="5"/>
      <c r="Q202" s="5"/>
      <c r="R202" s="4">
        <f t="shared" si="97"/>
        <v>1.3</v>
      </c>
      <c r="S202" s="5">
        <v>15</v>
      </c>
      <c r="T202" s="31">
        <f t="shared" si="87"/>
        <v>1.0860453819079912</v>
      </c>
      <c r="U202" s="32">
        <v>1266</v>
      </c>
      <c r="V202" s="24">
        <f t="shared" si="88"/>
        <v>690.5454545454545</v>
      </c>
      <c r="W202" s="24">
        <f t="shared" si="89"/>
        <v>750</v>
      </c>
      <c r="X202" s="24">
        <f t="shared" si="90"/>
        <v>59.454545454545496</v>
      </c>
      <c r="Y202" s="24"/>
      <c r="Z202" s="24">
        <v>101.8</v>
      </c>
      <c r="AA202" s="24">
        <v>73.599999999999994</v>
      </c>
      <c r="AB202" s="24">
        <v>216.6</v>
      </c>
      <c r="AC202" s="24">
        <v>133.6</v>
      </c>
      <c r="AD202" s="24"/>
      <c r="AE202" s="24">
        <v>83.8</v>
      </c>
      <c r="AF202" s="24"/>
      <c r="AG202" s="24">
        <f t="shared" si="91"/>
        <v>140.6</v>
      </c>
      <c r="AH202" s="65"/>
      <c r="AI202" s="40"/>
      <c r="AJ202" s="40"/>
      <c r="AK202" s="65"/>
      <c r="AL202" s="65"/>
      <c r="AM202" s="24">
        <f t="shared" si="92"/>
        <v>140.6</v>
      </c>
      <c r="AN202" s="24"/>
      <c r="AO202" s="24">
        <f t="shared" si="93"/>
        <v>140.6</v>
      </c>
      <c r="AP202" s="24">
        <v>34.6</v>
      </c>
      <c r="AQ202" s="24">
        <f t="shared" si="94"/>
        <v>106</v>
      </c>
      <c r="AR202" s="81"/>
      <c r="AS202" s="38"/>
      <c r="AT202" s="1"/>
      <c r="AU202" s="1"/>
      <c r="AV202" s="1"/>
      <c r="AW202" s="1"/>
      <c r="AX202" s="1"/>
      <c r="AY202" s="1"/>
      <c r="AZ202" s="1"/>
      <c r="BA202" s="1"/>
      <c r="BB202" s="1"/>
      <c r="BC202" s="8"/>
      <c r="BD202" s="8"/>
      <c r="BE202" s="8"/>
      <c r="BF202" s="8"/>
      <c r="BG202" s="8"/>
      <c r="BH202" s="8"/>
      <c r="BI202" s="8"/>
      <c r="BJ202" s="8"/>
      <c r="BK202" s="8"/>
      <c r="BL202" s="8"/>
      <c r="BM202" s="8"/>
      <c r="BN202" s="8"/>
      <c r="BO202" s="8"/>
      <c r="BP202" s="8"/>
      <c r="BQ202" s="8"/>
      <c r="BR202" s="8"/>
      <c r="BS202" s="8"/>
      <c r="BT202" s="8"/>
      <c r="BU202" s="8"/>
      <c r="BV202" s="9"/>
      <c r="BW202" s="8"/>
      <c r="BX202" s="8"/>
      <c r="BY202" s="8"/>
      <c r="BZ202" s="8"/>
      <c r="CA202" s="8"/>
      <c r="CB202" s="8"/>
      <c r="CC202" s="8"/>
      <c r="CD202" s="8"/>
      <c r="CE202" s="8"/>
      <c r="CF202" s="8"/>
      <c r="CG202" s="8"/>
      <c r="CH202" s="8"/>
      <c r="CI202" s="8"/>
      <c r="CJ202" s="8"/>
      <c r="CK202" s="8"/>
      <c r="CL202" s="8"/>
      <c r="CM202" s="8"/>
      <c r="CN202" s="8"/>
      <c r="CO202" s="8"/>
      <c r="CP202" s="8"/>
      <c r="CQ202" s="8"/>
      <c r="CR202" s="8"/>
      <c r="CS202" s="8"/>
      <c r="CT202" s="8"/>
      <c r="CU202" s="8"/>
      <c r="CV202" s="8"/>
      <c r="CW202" s="8"/>
      <c r="CX202" s="9"/>
      <c r="CY202" s="8"/>
      <c r="CZ202" s="8"/>
      <c r="DA202" s="8"/>
      <c r="DB202" s="8"/>
      <c r="DC202" s="8"/>
      <c r="DD202" s="8"/>
      <c r="DE202" s="8"/>
      <c r="DF202" s="8"/>
      <c r="DG202" s="8"/>
      <c r="DH202" s="8"/>
      <c r="DI202" s="8"/>
      <c r="DJ202" s="8"/>
      <c r="DK202" s="8"/>
      <c r="DL202" s="8"/>
      <c r="DM202" s="8"/>
      <c r="DN202" s="8"/>
      <c r="DO202" s="8"/>
      <c r="DP202" s="8"/>
      <c r="DQ202" s="8"/>
      <c r="DR202" s="8"/>
      <c r="DS202" s="8"/>
      <c r="DT202" s="8"/>
      <c r="DU202" s="8"/>
      <c r="DV202" s="8"/>
      <c r="DW202" s="8"/>
      <c r="DX202" s="8"/>
      <c r="DY202" s="8"/>
      <c r="DZ202" s="9"/>
      <c r="EA202" s="8"/>
      <c r="EB202" s="8"/>
      <c r="EC202" s="8"/>
      <c r="ED202" s="8"/>
      <c r="EE202" s="8"/>
      <c r="EF202" s="8"/>
      <c r="EG202" s="8"/>
      <c r="EH202" s="8"/>
      <c r="EI202" s="8"/>
      <c r="EJ202" s="8"/>
      <c r="EK202" s="8"/>
      <c r="EL202" s="8"/>
      <c r="EM202" s="8"/>
      <c r="EN202" s="8"/>
      <c r="EO202" s="8"/>
      <c r="EP202" s="8"/>
      <c r="EQ202" s="8"/>
      <c r="ER202" s="8"/>
      <c r="ES202" s="8"/>
      <c r="ET202" s="8"/>
      <c r="EU202" s="8"/>
      <c r="EV202" s="8"/>
      <c r="EW202" s="8"/>
      <c r="EX202" s="8"/>
      <c r="EY202" s="8"/>
      <c r="EZ202" s="8"/>
      <c r="FA202" s="8"/>
      <c r="FB202" s="9"/>
      <c r="FC202" s="8"/>
      <c r="FD202" s="8"/>
      <c r="FE202" s="8"/>
      <c r="FF202" s="8"/>
      <c r="FG202" s="8"/>
      <c r="FH202" s="8"/>
      <c r="FI202" s="8"/>
      <c r="FJ202" s="8"/>
      <c r="FK202" s="8"/>
      <c r="FL202" s="8"/>
      <c r="FM202" s="8"/>
      <c r="FN202" s="8"/>
      <c r="FO202" s="8"/>
      <c r="FP202" s="8"/>
      <c r="FQ202" s="8"/>
      <c r="FR202" s="8"/>
      <c r="FS202" s="8"/>
      <c r="FT202" s="8"/>
      <c r="FU202" s="8"/>
      <c r="FV202" s="8"/>
      <c r="FW202" s="8"/>
      <c r="FX202" s="8"/>
      <c r="FY202" s="8"/>
      <c r="FZ202" s="8"/>
      <c r="GA202" s="8"/>
      <c r="GB202" s="8"/>
      <c r="GC202" s="8"/>
      <c r="GD202" s="9"/>
      <c r="GE202" s="8"/>
      <c r="GF202" s="8"/>
    </row>
    <row r="203" spans="1:188" s="2" customFormat="1" ht="17.100000000000001" customHeight="1">
      <c r="A203" s="13" t="s">
        <v>184</v>
      </c>
      <c r="B203" s="24">
        <v>838.7</v>
      </c>
      <c r="C203" s="24">
        <v>477.6</v>
      </c>
      <c r="D203" s="4">
        <f t="shared" si="86"/>
        <v>0.56945272445451289</v>
      </c>
      <c r="E203" s="10">
        <v>15</v>
      </c>
      <c r="F203" s="5">
        <v>1</v>
      </c>
      <c r="G203" s="5">
        <v>10</v>
      </c>
      <c r="H203" s="5"/>
      <c r="I203" s="5"/>
      <c r="J203" s="4">
        <f t="shared" si="95"/>
        <v>0.97968828557063858</v>
      </c>
      <c r="K203" s="5">
        <v>10</v>
      </c>
      <c r="L203" s="5"/>
      <c r="M203" s="5"/>
      <c r="N203" s="4">
        <f t="shared" si="96"/>
        <v>1.2300676589986468</v>
      </c>
      <c r="O203" s="73">
        <v>15</v>
      </c>
      <c r="P203" s="5"/>
      <c r="Q203" s="5"/>
      <c r="R203" s="4">
        <f t="shared" si="97"/>
        <v>1.3</v>
      </c>
      <c r="S203" s="5">
        <v>15</v>
      </c>
      <c r="T203" s="31">
        <f t="shared" si="87"/>
        <v>1.0198413631923657</v>
      </c>
      <c r="U203" s="32">
        <v>1532</v>
      </c>
      <c r="V203" s="24">
        <f t="shared" si="88"/>
        <v>835.63636363636374</v>
      </c>
      <c r="W203" s="24">
        <f t="shared" si="89"/>
        <v>852.2</v>
      </c>
      <c r="X203" s="24">
        <f t="shared" si="90"/>
        <v>16.563636363636306</v>
      </c>
      <c r="Y203" s="24"/>
      <c r="Z203" s="24">
        <v>109.1</v>
      </c>
      <c r="AA203" s="24">
        <v>129.9</v>
      </c>
      <c r="AB203" s="24">
        <v>150.5</v>
      </c>
      <c r="AC203" s="24">
        <v>116.4</v>
      </c>
      <c r="AD203" s="24"/>
      <c r="AE203" s="24">
        <v>109.7</v>
      </c>
      <c r="AF203" s="24"/>
      <c r="AG203" s="24">
        <f t="shared" si="91"/>
        <v>236.6</v>
      </c>
      <c r="AH203" s="65"/>
      <c r="AI203" s="40"/>
      <c r="AJ203" s="40"/>
      <c r="AK203" s="65"/>
      <c r="AL203" s="65"/>
      <c r="AM203" s="24">
        <f t="shared" si="92"/>
        <v>236.6</v>
      </c>
      <c r="AN203" s="24"/>
      <c r="AO203" s="24">
        <f t="shared" si="93"/>
        <v>236.6</v>
      </c>
      <c r="AP203" s="24">
        <v>61</v>
      </c>
      <c r="AQ203" s="24">
        <f t="shared" si="94"/>
        <v>175.6</v>
      </c>
      <c r="AR203" s="81"/>
      <c r="AS203" s="38"/>
      <c r="AT203" s="1"/>
      <c r="AU203" s="1"/>
      <c r="AV203" s="1"/>
      <c r="AW203" s="1"/>
      <c r="AX203" s="1"/>
      <c r="AY203" s="1"/>
      <c r="AZ203" s="1"/>
      <c r="BA203" s="1"/>
      <c r="BB203" s="1"/>
      <c r="BC203" s="8"/>
      <c r="BD203" s="8"/>
      <c r="BE203" s="8"/>
      <c r="BF203" s="8"/>
      <c r="BG203" s="8"/>
      <c r="BH203" s="8"/>
      <c r="BI203" s="8"/>
      <c r="BJ203" s="8"/>
      <c r="BK203" s="8"/>
      <c r="BL203" s="8"/>
      <c r="BM203" s="8"/>
      <c r="BN203" s="8"/>
      <c r="BO203" s="8"/>
      <c r="BP203" s="8"/>
      <c r="BQ203" s="8"/>
      <c r="BR203" s="8"/>
      <c r="BS203" s="8"/>
      <c r="BT203" s="8"/>
      <c r="BU203" s="8"/>
      <c r="BV203" s="9"/>
      <c r="BW203" s="8"/>
      <c r="BX203" s="8"/>
      <c r="BY203" s="8"/>
      <c r="BZ203" s="8"/>
      <c r="CA203" s="8"/>
      <c r="CB203" s="8"/>
      <c r="CC203" s="8"/>
      <c r="CD203" s="8"/>
      <c r="CE203" s="8"/>
      <c r="CF203" s="8"/>
      <c r="CG203" s="8"/>
      <c r="CH203" s="8"/>
      <c r="CI203" s="8"/>
      <c r="CJ203" s="8"/>
      <c r="CK203" s="8"/>
      <c r="CL203" s="8"/>
      <c r="CM203" s="8"/>
      <c r="CN203" s="8"/>
      <c r="CO203" s="8"/>
      <c r="CP203" s="8"/>
      <c r="CQ203" s="8"/>
      <c r="CR203" s="8"/>
      <c r="CS203" s="8"/>
      <c r="CT203" s="8"/>
      <c r="CU203" s="8"/>
      <c r="CV203" s="8"/>
      <c r="CW203" s="8"/>
      <c r="CX203" s="9"/>
      <c r="CY203" s="8"/>
      <c r="CZ203" s="8"/>
      <c r="DA203" s="8"/>
      <c r="DB203" s="8"/>
      <c r="DC203" s="8"/>
      <c r="DD203" s="8"/>
      <c r="DE203" s="8"/>
      <c r="DF203" s="8"/>
      <c r="DG203" s="8"/>
      <c r="DH203" s="8"/>
      <c r="DI203" s="8"/>
      <c r="DJ203" s="8"/>
      <c r="DK203" s="8"/>
      <c r="DL203" s="8"/>
      <c r="DM203" s="8"/>
      <c r="DN203" s="8"/>
      <c r="DO203" s="8"/>
      <c r="DP203" s="8"/>
      <c r="DQ203" s="8"/>
      <c r="DR203" s="8"/>
      <c r="DS203" s="8"/>
      <c r="DT203" s="8"/>
      <c r="DU203" s="8"/>
      <c r="DV203" s="8"/>
      <c r="DW203" s="8"/>
      <c r="DX203" s="8"/>
      <c r="DY203" s="8"/>
      <c r="DZ203" s="9"/>
      <c r="EA203" s="8"/>
      <c r="EB203" s="8"/>
      <c r="EC203" s="8"/>
      <c r="ED203" s="8"/>
      <c r="EE203" s="8"/>
      <c r="EF203" s="8"/>
      <c r="EG203" s="8"/>
      <c r="EH203" s="8"/>
      <c r="EI203" s="8"/>
      <c r="EJ203" s="8"/>
      <c r="EK203" s="8"/>
      <c r="EL203" s="8"/>
      <c r="EM203" s="8"/>
      <c r="EN203" s="8"/>
      <c r="EO203" s="8"/>
      <c r="EP203" s="8"/>
      <c r="EQ203" s="8"/>
      <c r="ER203" s="8"/>
      <c r="ES203" s="8"/>
      <c r="ET203" s="8"/>
      <c r="EU203" s="8"/>
      <c r="EV203" s="8"/>
      <c r="EW203" s="8"/>
      <c r="EX203" s="8"/>
      <c r="EY203" s="8"/>
      <c r="EZ203" s="8"/>
      <c r="FA203" s="8"/>
      <c r="FB203" s="9"/>
      <c r="FC203" s="8"/>
      <c r="FD203" s="8"/>
      <c r="FE203" s="8"/>
      <c r="FF203" s="8"/>
      <c r="FG203" s="8"/>
      <c r="FH203" s="8"/>
      <c r="FI203" s="8"/>
      <c r="FJ203" s="8"/>
      <c r="FK203" s="8"/>
      <c r="FL203" s="8"/>
      <c r="FM203" s="8"/>
      <c r="FN203" s="8"/>
      <c r="FO203" s="8"/>
      <c r="FP203" s="8"/>
      <c r="FQ203" s="8"/>
      <c r="FR203" s="8"/>
      <c r="FS203" s="8"/>
      <c r="FT203" s="8"/>
      <c r="FU203" s="8"/>
      <c r="FV203" s="8"/>
      <c r="FW203" s="8"/>
      <c r="FX203" s="8"/>
      <c r="FY203" s="8"/>
      <c r="FZ203" s="8"/>
      <c r="GA203" s="8"/>
      <c r="GB203" s="8"/>
      <c r="GC203" s="8"/>
      <c r="GD203" s="9"/>
      <c r="GE203" s="8"/>
      <c r="GF203" s="8"/>
    </row>
    <row r="204" spans="1:188" s="2" customFormat="1" ht="17.100000000000001" customHeight="1">
      <c r="A204" s="17" t="s">
        <v>185</v>
      </c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77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24"/>
      <c r="AQ204" s="24"/>
      <c r="AR204" s="81"/>
      <c r="AS204" s="38"/>
      <c r="AT204" s="1"/>
      <c r="AU204" s="1"/>
      <c r="AV204" s="1"/>
      <c r="AW204" s="1"/>
      <c r="AX204" s="1"/>
      <c r="AY204" s="1"/>
      <c r="AZ204" s="1"/>
      <c r="BA204" s="1"/>
      <c r="BB204" s="1"/>
      <c r="BC204" s="8"/>
      <c r="BD204" s="8"/>
      <c r="BE204" s="8"/>
      <c r="BF204" s="8"/>
      <c r="BG204" s="8"/>
      <c r="BH204" s="8"/>
      <c r="BI204" s="8"/>
      <c r="BJ204" s="8"/>
      <c r="BK204" s="8"/>
      <c r="BL204" s="8"/>
      <c r="BM204" s="8"/>
      <c r="BN204" s="8"/>
      <c r="BO204" s="8"/>
      <c r="BP204" s="8"/>
      <c r="BQ204" s="8"/>
      <c r="BR204" s="8"/>
      <c r="BS204" s="8"/>
      <c r="BT204" s="8"/>
      <c r="BU204" s="8"/>
      <c r="BV204" s="9"/>
      <c r="BW204" s="8"/>
      <c r="BX204" s="8"/>
      <c r="BY204" s="8"/>
      <c r="BZ204" s="8"/>
      <c r="CA204" s="8"/>
      <c r="CB204" s="8"/>
      <c r="CC204" s="8"/>
      <c r="CD204" s="8"/>
      <c r="CE204" s="8"/>
      <c r="CF204" s="8"/>
      <c r="CG204" s="8"/>
      <c r="CH204" s="8"/>
      <c r="CI204" s="8"/>
      <c r="CJ204" s="8"/>
      <c r="CK204" s="8"/>
      <c r="CL204" s="8"/>
      <c r="CM204" s="8"/>
      <c r="CN204" s="8"/>
      <c r="CO204" s="8"/>
      <c r="CP204" s="8"/>
      <c r="CQ204" s="8"/>
      <c r="CR204" s="8"/>
      <c r="CS204" s="8"/>
      <c r="CT204" s="8"/>
      <c r="CU204" s="8"/>
      <c r="CV204" s="8"/>
      <c r="CW204" s="8"/>
      <c r="CX204" s="9"/>
      <c r="CY204" s="8"/>
      <c r="CZ204" s="8"/>
      <c r="DA204" s="8"/>
      <c r="DB204" s="8"/>
      <c r="DC204" s="8"/>
      <c r="DD204" s="8"/>
      <c r="DE204" s="8"/>
      <c r="DF204" s="8"/>
      <c r="DG204" s="8"/>
      <c r="DH204" s="8"/>
      <c r="DI204" s="8"/>
      <c r="DJ204" s="8"/>
      <c r="DK204" s="8"/>
      <c r="DL204" s="8"/>
      <c r="DM204" s="8"/>
      <c r="DN204" s="8"/>
      <c r="DO204" s="8"/>
      <c r="DP204" s="8"/>
      <c r="DQ204" s="8"/>
      <c r="DR204" s="8"/>
      <c r="DS204" s="8"/>
      <c r="DT204" s="8"/>
      <c r="DU204" s="8"/>
      <c r="DV204" s="8"/>
      <c r="DW204" s="8"/>
      <c r="DX204" s="8"/>
      <c r="DY204" s="8"/>
      <c r="DZ204" s="9"/>
      <c r="EA204" s="8"/>
      <c r="EB204" s="8"/>
      <c r="EC204" s="8"/>
      <c r="ED204" s="8"/>
      <c r="EE204" s="8"/>
      <c r="EF204" s="8"/>
      <c r="EG204" s="8"/>
      <c r="EH204" s="8"/>
      <c r="EI204" s="8"/>
      <c r="EJ204" s="8"/>
      <c r="EK204" s="8"/>
      <c r="EL204" s="8"/>
      <c r="EM204" s="8"/>
      <c r="EN204" s="8"/>
      <c r="EO204" s="8"/>
      <c r="EP204" s="8"/>
      <c r="EQ204" s="8"/>
      <c r="ER204" s="8"/>
      <c r="ES204" s="8"/>
      <c r="ET204" s="8"/>
      <c r="EU204" s="8"/>
      <c r="EV204" s="8"/>
      <c r="EW204" s="8"/>
      <c r="EX204" s="8"/>
      <c r="EY204" s="8"/>
      <c r="EZ204" s="8"/>
      <c r="FA204" s="8"/>
      <c r="FB204" s="9"/>
      <c r="FC204" s="8"/>
      <c r="FD204" s="8"/>
      <c r="FE204" s="8"/>
      <c r="FF204" s="8"/>
      <c r="FG204" s="8"/>
      <c r="FH204" s="8"/>
      <c r="FI204" s="8"/>
      <c r="FJ204" s="8"/>
      <c r="FK204" s="8"/>
      <c r="FL204" s="8"/>
      <c r="FM204" s="8"/>
      <c r="FN204" s="8"/>
      <c r="FO204" s="8"/>
      <c r="FP204" s="8"/>
      <c r="FQ204" s="8"/>
      <c r="FR204" s="8"/>
      <c r="FS204" s="8"/>
      <c r="FT204" s="8"/>
      <c r="FU204" s="8"/>
      <c r="FV204" s="8"/>
      <c r="FW204" s="8"/>
      <c r="FX204" s="8"/>
      <c r="FY204" s="8"/>
      <c r="FZ204" s="8"/>
      <c r="GA204" s="8"/>
      <c r="GB204" s="8"/>
      <c r="GC204" s="8"/>
      <c r="GD204" s="9"/>
      <c r="GE204" s="8"/>
      <c r="GF204" s="8"/>
    </row>
    <row r="205" spans="1:188" s="2" customFormat="1" ht="17.100000000000001" customHeight="1">
      <c r="A205" s="13" t="s">
        <v>186</v>
      </c>
      <c r="B205" s="24">
        <v>1793.8</v>
      </c>
      <c r="C205" s="24">
        <v>2160.9</v>
      </c>
      <c r="D205" s="4">
        <f t="shared" si="86"/>
        <v>1.2004649347753373</v>
      </c>
      <c r="E205" s="10">
        <v>15</v>
      </c>
      <c r="F205" s="5">
        <v>1</v>
      </c>
      <c r="G205" s="5">
        <v>10</v>
      </c>
      <c r="H205" s="5"/>
      <c r="I205" s="5"/>
      <c r="J205" s="4">
        <f>J$44</f>
        <v>0.90804042179261857</v>
      </c>
      <c r="K205" s="5">
        <v>10</v>
      </c>
      <c r="L205" s="5"/>
      <c r="M205" s="5"/>
      <c r="N205" s="4">
        <f>N$44</f>
        <v>1.0013531799729365</v>
      </c>
      <c r="O205" s="73">
        <v>15</v>
      </c>
      <c r="P205" s="5"/>
      <c r="Q205" s="5"/>
      <c r="R205" s="4">
        <f>R$44</f>
        <v>1.0621827411167513</v>
      </c>
      <c r="S205" s="5">
        <v>15</v>
      </c>
      <c r="T205" s="31">
        <f t="shared" si="87"/>
        <v>1.04677564701387</v>
      </c>
      <c r="U205" s="32">
        <v>1788</v>
      </c>
      <c r="V205" s="24">
        <f t="shared" si="88"/>
        <v>975.27272727272725</v>
      </c>
      <c r="W205" s="24">
        <f t="shared" si="89"/>
        <v>1020.9</v>
      </c>
      <c r="X205" s="24">
        <f t="shared" si="90"/>
        <v>45.627272727272725</v>
      </c>
      <c r="Y205" s="24"/>
      <c r="Z205" s="24">
        <v>142.69999999999999</v>
      </c>
      <c r="AA205" s="24">
        <v>133</v>
      </c>
      <c r="AB205" s="24">
        <v>98.5</v>
      </c>
      <c r="AC205" s="24">
        <v>118.6</v>
      </c>
      <c r="AD205" s="24"/>
      <c r="AE205" s="24">
        <v>121.7</v>
      </c>
      <c r="AF205" s="24">
        <v>169.8</v>
      </c>
      <c r="AG205" s="24">
        <f t="shared" si="91"/>
        <v>236.6</v>
      </c>
      <c r="AH205" s="65"/>
      <c r="AI205" s="40"/>
      <c r="AJ205" s="40"/>
      <c r="AK205" s="65"/>
      <c r="AL205" s="65"/>
      <c r="AM205" s="24">
        <f t="shared" si="92"/>
        <v>236.6</v>
      </c>
      <c r="AN205" s="24"/>
      <c r="AO205" s="24">
        <f t="shared" si="93"/>
        <v>236.6</v>
      </c>
      <c r="AP205" s="24">
        <v>249.1</v>
      </c>
      <c r="AQ205" s="24">
        <f t="shared" si="94"/>
        <v>-12.5</v>
      </c>
      <c r="AR205" s="81"/>
      <c r="AS205" s="38"/>
      <c r="AT205" s="1"/>
      <c r="AU205" s="1"/>
      <c r="AV205" s="1"/>
      <c r="AW205" s="1"/>
      <c r="AX205" s="1"/>
      <c r="AY205" s="1"/>
      <c r="AZ205" s="1"/>
      <c r="BA205" s="1"/>
      <c r="BB205" s="1"/>
      <c r="BC205" s="8"/>
      <c r="BD205" s="8"/>
      <c r="BE205" s="8"/>
      <c r="BF205" s="8"/>
      <c r="BG205" s="8"/>
      <c r="BH205" s="8"/>
      <c r="BI205" s="8"/>
      <c r="BJ205" s="8"/>
      <c r="BK205" s="8"/>
      <c r="BL205" s="8"/>
      <c r="BM205" s="8"/>
      <c r="BN205" s="8"/>
      <c r="BO205" s="8"/>
      <c r="BP205" s="8"/>
      <c r="BQ205" s="8"/>
      <c r="BR205" s="8"/>
      <c r="BS205" s="8"/>
      <c r="BT205" s="8"/>
      <c r="BU205" s="8"/>
      <c r="BV205" s="9"/>
      <c r="BW205" s="8"/>
      <c r="BX205" s="8"/>
      <c r="BY205" s="8"/>
      <c r="BZ205" s="8"/>
      <c r="CA205" s="8"/>
      <c r="CB205" s="8"/>
      <c r="CC205" s="8"/>
      <c r="CD205" s="8"/>
      <c r="CE205" s="8"/>
      <c r="CF205" s="8"/>
      <c r="CG205" s="8"/>
      <c r="CH205" s="8"/>
      <c r="CI205" s="8"/>
      <c r="CJ205" s="8"/>
      <c r="CK205" s="8"/>
      <c r="CL205" s="8"/>
      <c r="CM205" s="8"/>
      <c r="CN205" s="8"/>
      <c r="CO205" s="8"/>
      <c r="CP205" s="8"/>
      <c r="CQ205" s="8"/>
      <c r="CR205" s="8"/>
      <c r="CS205" s="8"/>
      <c r="CT205" s="8"/>
      <c r="CU205" s="8"/>
      <c r="CV205" s="8"/>
      <c r="CW205" s="8"/>
      <c r="CX205" s="9"/>
      <c r="CY205" s="8"/>
      <c r="CZ205" s="8"/>
      <c r="DA205" s="8"/>
      <c r="DB205" s="8"/>
      <c r="DC205" s="8"/>
      <c r="DD205" s="8"/>
      <c r="DE205" s="8"/>
      <c r="DF205" s="8"/>
      <c r="DG205" s="8"/>
      <c r="DH205" s="8"/>
      <c r="DI205" s="8"/>
      <c r="DJ205" s="8"/>
      <c r="DK205" s="8"/>
      <c r="DL205" s="8"/>
      <c r="DM205" s="8"/>
      <c r="DN205" s="8"/>
      <c r="DO205" s="8"/>
      <c r="DP205" s="8"/>
      <c r="DQ205" s="8"/>
      <c r="DR205" s="8"/>
      <c r="DS205" s="8"/>
      <c r="DT205" s="8"/>
      <c r="DU205" s="8"/>
      <c r="DV205" s="8"/>
      <c r="DW205" s="8"/>
      <c r="DX205" s="8"/>
      <c r="DY205" s="8"/>
      <c r="DZ205" s="9"/>
      <c r="EA205" s="8"/>
      <c r="EB205" s="8"/>
      <c r="EC205" s="8"/>
      <c r="ED205" s="8"/>
      <c r="EE205" s="8"/>
      <c r="EF205" s="8"/>
      <c r="EG205" s="8"/>
      <c r="EH205" s="8"/>
      <c r="EI205" s="8"/>
      <c r="EJ205" s="8"/>
      <c r="EK205" s="8"/>
      <c r="EL205" s="8"/>
      <c r="EM205" s="8"/>
      <c r="EN205" s="8"/>
      <c r="EO205" s="8"/>
      <c r="EP205" s="8"/>
      <c r="EQ205" s="8"/>
      <c r="ER205" s="8"/>
      <c r="ES205" s="8"/>
      <c r="ET205" s="8"/>
      <c r="EU205" s="8"/>
      <c r="EV205" s="8"/>
      <c r="EW205" s="8"/>
      <c r="EX205" s="8"/>
      <c r="EY205" s="8"/>
      <c r="EZ205" s="8"/>
      <c r="FA205" s="8"/>
      <c r="FB205" s="9"/>
      <c r="FC205" s="8"/>
      <c r="FD205" s="8"/>
      <c r="FE205" s="8"/>
      <c r="FF205" s="8"/>
      <c r="FG205" s="8"/>
      <c r="FH205" s="8"/>
      <c r="FI205" s="8"/>
      <c r="FJ205" s="8"/>
      <c r="FK205" s="8"/>
      <c r="FL205" s="8"/>
      <c r="FM205" s="8"/>
      <c r="FN205" s="8"/>
      <c r="FO205" s="8"/>
      <c r="FP205" s="8"/>
      <c r="FQ205" s="8"/>
      <c r="FR205" s="8"/>
      <c r="FS205" s="8"/>
      <c r="FT205" s="8"/>
      <c r="FU205" s="8"/>
      <c r="FV205" s="8"/>
      <c r="FW205" s="8"/>
      <c r="FX205" s="8"/>
      <c r="FY205" s="8"/>
      <c r="FZ205" s="8"/>
      <c r="GA205" s="8"/>
      <c r="GB205" s="8"/>
      <c r="GC205" s="8"/>
      <c r="GD205" s="9"/>
      <c r="GE205" s="8"/>
      <c r="GF205" s="8"/>
    </row>
    <row r="206" spans="1:188" s="2" customFormat="1" ht="17.100000000000001" customHeight="1">
      <c r="A206" s="13" t="s">
        <v>187</v>
      </c>
      <c r="B206" s="24">
        <v>287.89999999999998</v>
      </c>
      <c r="C206" s="24">
        <v>217.2</v>
      </c>
      <c r="D206" s="4">
        <f t="shared" si="86"/>
        <v>0.75442862104897535</v>
      </c>
      <c r="E206" s="10">
        <v>15</v>
      </c>
      <c r="F206" s="5">
        <v>1</v>
      </c>
      <c r="G206" s="5">
        <v>10</v>
      </c>
      <c r="H206" s="5"/>
      <c r="I206" s="5"/>
      <c r="J206" s="4">
        <f t="shared" ref="J206:J215" si="98">J$44</f>
        <v>0.90804042179261857</v>
      </c>
      <c r="K206" s="5">
        <v>10</v>
      </c>
      <c r="L206" s="5"/>
      <c r="M206" s="5"/>
      <c r="N206" s="4">
        <f t="shared" ref="N206:N215" si="99">N$44</f>
        <v>1.0013531799729365</v>
      </c>
      <c r="O206" s="73">
        <v>15</v>
      </c>
      <c r="P206" s="5"/>
      <c r="Q206" s="5"/>
      <c r="R206" s="4">
        <f t="shared" ref="R206:R215" si="100">R$44</f>
        <v>1.0621827411167513</v>
      </c>
      <c r="S206" s="5">
        <v>15</v>
      </c>
      <c r="T206" s="31">
        <f t="shared" si="87"/>
        <v>0.94384419000009434</v>
      </c>
      <c r="U206" s="32">
        <v>1844</v>
      </c>
      <c r="V206" s="24">
        <f t="shared" si="88"/>
        <v>1005.8181818181818</v>
      </c>
      <c r="W206" s="24">
        <f t="shared" si="89"/>
        <v>949.3</v>
      </c>
      <c r="X206" s="24">
        <f t="shared" si="90"/>
        <v>-56.518181818181802</v>
      </c>
      <c r="Y206" s="24"/>
      <c r="Z206" s="24">
        <v>171.2</v>
      </c>
      <c r="AA206" s="24">
        <v>112.9</v>
      </c>
      <c r="AB206" s="24">
        <v>95.7</v>
      </c>
      <c r="AC206" s="24">
        <v>149.6</v>
      </c>
      <c r="AD206" s="24"/>
      <c r="AE206" s="24">
        <v>156.69999999999999</v>
      </c>
      <c r="AF206" s="24">
        <v>101.1</v>
      </c>
      <c r="AG206" s="24">
        <f t="shared" si="91"/>
        <v>162.1</v>
      </c>
      <c r="AH206" s="65"/>
      <c r="AI206" s="40"/>
      <c r="AJ206" s="40"/>
      <c r="AK206" s="65"/>
      <c r="AL206" s="65"/>
      <c r="AM206" s="24">
        <f t="shared" si="92"/>
        <v>162.1</v>
      </c>
      <c r="AN206" s="24"/>
      <c r="AO206" s="24">
        <f t="shared" si="93"/>
        <v>162.1</v>
      </c>
      <c r="AP206" s="24">
        <v>86.3</v>
      </c>
      <c r="AQ206" s="24">
        <f t="shared" si="94"/>
        <v>75.8</v>
      </c>
      <c r="AR206" s="81"/>
      <c r="AS206" s="38"/>
      <c r="AT206" s="1"/>
      <c r="AU206" s="1"/>
      <c r="AV206" s="1"/>
      <c r="AW206" s="1"/>
      <c r="AX206" s="1"/>
      <c r="AY206" s="1"/>
      <c r="AZ206" s="1"/>
      <c r="BA206" s="1"/>
      <c r="BB206" s="1"/>
      <c r="BC206" s="8"/>
      <c r="BD206" s="8"/>
      <c r="BE206" s="8"/>
      <c r="BF206" s="8"/>
      <c r="BG206" s="8"/>
      <c r="BH206" s="8"/>
      <c r="BI206" s="8"/>
      <c r="BJ206" s="8"/>
      <c r="BK206" s="8"/>
      <c r="BL206" s="8"/>
      <c r="BM206" s="8"/>
      <c r="BN206" s="8"/>
      <c r="BO206" s="8"/>
      <c r="BP206" s="8"/>
      <c r="BQ206" s="8"/>
      <c r="BR206" s="8"/>
      <c r="BS206" s="8"/>
      <c r="BT206" s="8"/>
      <c r="BU206" s="8"/>
      <c r="BV206" s="9"/>
      <c r="BW206" s="8"/>
      <c r="BX206" s="8"/>
      <c r="BY206" s="8"/>
      <c r="BZ206" s="8"/>
      <c r="CA206" s="8"/>
      <c r="CB206" s="8"/>
      <c r="CC206" s="8"/>
      <c r="CD206" s="8"/>
      <c r="CE206" s="8"/>
      <c r="CF206" s="8"/>
      <c r="CG206" s="8"/>
      <c r="CH206" s="8"/>
      <c r="CI206" s="8"/>
      <c r="CJ206" s="8"/>
      <c r="CK206" s="8"/>
      <c r="CL206" s="8"/>
      <c r="CM206" s="8"/>
      <c r="CN206" s="8"/>
      <c r="CO206" s="8"/>
      <c r="CP206" s="8"/>
      <c r="CQ206" s="8"/>
      <c r="CR206" s="8"/>
      <c r="CS206" s="8"/>
      <c r="CT206" s="8"/>
      <c r="CU206" s="8"/>
      <c r="CV206" s="8"/>
      <c r="CW206" s="8"/>
      <c r="CX206" s="9"/>
      <c r="CY206" s="8"/>
      <c r="CZ206" s="8"/>
      <c r="DA206" s="8"/>
      <c r="DB206" s="8"/>
      <c r="DC206" s="8"/>
      <c r="DD206" s="8"/>
      <c r="DE206" s="8"/>
      <c r="DF206" s="8"/>
      <c r="DG206" s="8"/>
      <c r="DH206" s="8"/>
      <c r="DI206" s="8"/>
      <c r="DJ206" s="8"/>
      <c r="DK206" s="8"/>
      <c r="DL206" s="8"/>
      <c r="DM206" s="8"/>
      <c r="DN206" s="8"/>
      <c r="DO206" s="8"/>
      <c r="DP206" s="8"/>
      <c r="DQ206" s="8"/>
      <c r="DR206" s="8"/>
      <c r="DS206" s="8"/>
      <c r="DT206" s="8"/>
      <c r="DU206" s="8"/>
      <c r="DV206" s="8"/>
      <c r="DW206" s="8"/>
      <c r="DX206" s="8"/>
      <c r="DY206" s="8"/>
      <c r="DZ206" s="9"/>
      <c r="EA206" s="8"/>
      <c r="EB206" s="8"/>
      <c r="EC206" s="8"/>
      <c r="ED206" s="8"/>
      <c r="EE206" s="8"/>
      <c r="EF206" s="8"/>
      <c r="EG206" s="8"/>
      <c r="EH206" s="8"/>
      <c r="EI206" s="8"/>
      <c r="EJ206" s="8"/>
      <c r="EK206" s="8"/>
      <c r="EL206" s="8"/>
      <c r="EM206" s="8"/>
      <c r="EN206" s="8"/>
      <c r="EO206" s="8"/>
      <c r="EP206" s="8"/>
      <c r="EQ206" s="8"/>
      <c r="ER206" s="8"/>
      <c r="ES206" s="8"/>
      <c r="ET206" s="8"/>
      <c r="EU206" s="8"/>
      <c r="EV206" s="8"/>
      <c r="EW206" s="8"/>
      <c r="EX206" s="8"/>
      <c r="EY206" s="8"/>
      <c r="EZ206" s="8"/>
      <c r="FA206" s="8"/>
      <c r="FB206" s="9"/>
      <c r="FC206" s="8"/>
      <c r="FD206" s="8"/>
      <c r="FE206" s="8"/>
      <c r="FF206" s="8"/>
      <c r="FG206" s="8"/>
      <c r="FH206" s="8"/>
      <c r="FI206" s="8"/>
      <c r="FJ206" s="8"/>
      <c r="FK206" s="8"/>
      <c r="FL206" s="8"/>
      <c r="FM206" s="8"/>
      <c r="FN206" s="8"/>
      <c r="FO206" s="8"/>
      <c r="FP206" s="8"/>
      <c r="FQ206" s="8"/>
      <c r="FR206" s="8"/>
      <c r="FS206" s="8"/>
      <c r="FT206" s="8"/>
      <c r="FU206" s="8"/>
      <c r="FV206" s="8"/>
      <c r="FW206" s="8"/>
      <c r="FX206" s="8"/>
      <c r="FY206" s="8"/>
      <c r="FZ206" s="8"/>
      <c r="GA206" s="8"/>
      <c r="GB206" s="8"/>
      <c r="GC206" s="8"/>
      <c r="GD206" s="9"/>
      <c r="GE206" s="8"/>
      <c r="GF206" s="8"/>
    </row>
    <row r="207" spans="1:188" s="2" customFormat="1" ht="17.100000000000001" customHeight="1">
      <c r="A207" s="13" t="s">
        <v>188</v>
      </c>
      <c r="B207" s="24">
        <v>1113.8</v>
      </c>
      <c r="C207" s="24">
        <v>1206.0999999999999</v>
      </c>
      <c r="D207" s="4">
        <f t="shared" si="86"/>
        <v>1.0828694559166816</v>
      </c>
      <c r="E207" s="10">
        <v>15</v>
      </c>
      <c r="F207" s="5">
        <v>1</v>
      </c>
      <c r="G207" s="5">
        <v>10</v>
      </c>
      <c r="H207" s="5"/>
      <c r="I207" s="5"/>
      <c r="J207" s="4">
        <f t="shared" si="98"/>
        <v>0.90804042179261857</v>
      </c>
      <c r="K207" s="5">
        <v>10</v>
      </c>
      <c r="L207" s="5"/>
      <c r="M207" s="5"/>
      <c r="N207" s="4">
        <f t="shared" si="99"/>
        <v>1.0013531799729365</v>
      </c>
      <c r="O207" s="73">
        <v>15</v>
      </c>
      <c r="P207" s="5"/>
      <c r="Q207" s="5"/>
      <c r="R207" s="4">
        <f t="shared" si="100"/>
        <v>1.0621827411167513</v>
      </c>
      <c r="S207" s="5">
        <v>15</v>
      </c>
      <c r="T207" s="31">
        <f t="shared" si="87"/>
        <v>1.0196382288157189</v>
      </c>
      <c r="U207" s="32">
        <v>3236</v>
      </c>
      <c r="V207" s="24">
        <f t="shared" si="88"/>
        <v>1765.090909090909</v>
      </c>
      <c r="W207" s="24">
        <f t="shared" si="89"/>
        <v>1799.8</v>
      </c>
      <c r="X207" s="24">
        <f t="shared" si="90"/>
        <v>34.709090909090946</v>
      </c>
      <c r="Y207" s="24"/>
      <c r="Z207" s="24">
        <v>302.2</v>
      </c>
      <c r="AA207" s="24">
        <v>242.8</v>
      </c>
      <c r="AB207" s="24">
        <v>204.5</v>
      </c>
      <c r="AC207" s="24">
        <v>117.7</v>
      </c>
      <c r="AD207" s="24"/>
      <c r="AE207" s="24">
        <v>335.3</v>
      </c>
      <c r="AF207" s="24">
        <v>306</v>
      </c>
      <c r="AG207" s="24">
        <f t="shared" si="91"/>
        <v>291.3</v>
      </c>
      <c r="AH207" s="65"/>
      <c r="AI207" s="40"/>
      <c r="AJ207" s="40"/>
      <c r="AK207" s="65"/>
      <c r="AL207" s="65"/>
      <c r="AM207" s="24">
        <f t="shared" si="92"/>
        <v>291.3</v>
      </c>
      <c r="AN207" s="24"/>
      <c r="AO207" s="24">
        <f t="shared" si="93"/>
        <v>291.3</v>
      </c>
      <c r="AP207" s="24">
        <v>272.89999999999998</v>
      </c>
      <c r="AQ207" s="24">
        <f t="shared" si="94"/>
        <v>18.399999999999999</v>
      </c>
      <c r="AR207" s="81"/>
      <c r="AS207" s="38"/>
      <c r="AT207" s="1"/>
      <c r="AU207" s="1"/>
      <c r="AV207" s="1"/>
      <c r="AW207" s="1"/>
      <c r="AX207" s="1"/>
      <c r="AY207" s="1"/>
      <c r="AZ207" s="1"/>
      <c r="BA207" s="1"/>
      <c r="BB207" s="1"/>
      <c r="BC207" s="8"/>
      <c r="BD207" s="8"/>
      <c r="BE207" s="8"/>
      <c r="BF207" s="8"/>
      <c r="BG207" s="8"/>
      <c r="BH207" s="8"/>
      <c r="BI207" s="8"/>
      <c r="BJ207" s="8"/>
      <c r="BK207" s="8"/>
      <c r="BL207" s="8"/>
      <c r="BM207" s="8"/>
      <c r="BN207" s="8"/>
      <c r="BO207" s="8"/>
      <c r="BP207" s="8"/>
      <c r="BQ207" s="8"/>
      <c r="BR207" s="8"/>
      <c r="BS207" s="8"/>
      <c r="BT207" s="8"/>
      <c r="BU207" s="8"/>
      <c r="BV207" s="9"/>
      <c r="BW207" s="8"/>
      <c r="BX207" s="8"/>
      <c r="BY207" s="8"/>
      <c r="BZ207" s="8"/>
      <c r="CA207" s="8"/>
      <c r="CB207" s="8"/>
      <c r="CC207" s="8"/>
      <c r="CD207" s="8"/>
      <c r="CE207" s="8"/>
      <c r="CF207" s="8"/>
      <c r="CG207" s="8"/>
      <c r="CH207" s="8"/>
      <c r="CI207" s="8"/>
      <c r="CJ207" s="8"/>
      <c r="CK207" s="8"/>
      <c r="CL207" s="8"/>
      <c r="CM207" s="8"/>
      <c r="CN207" s="8"/>
      <c r="CO207" s="8"/>
      <c r="CP207" s="8"/>
      <c r="CQ207" s="8"/>
      <c r="CR207" s="8"/>
      <c r="CS207" s="8"/>
      <c r="CT207" s="8"/>
      <c r="CU207" s="8"/>
      <c r="CV207" s="8"/>
      <c r="CW207" s="8"/>
      <c r="CX207" s="9"/>
      <c r="CY207" s="8"/>
      <c r="CZ207" s="8"/>
      <c r="DA207" s="8"/>
      <c r="DB207" s="8"/>
      <c r="DC207" s="8"/>
      <c r="DD207" s="8"/>
      <c r="DE207" s="8"/>
      <c r="DF207" s="8"/>
      <c r="DG207" s="8"/>
      <c r="DH207" s="8"/>
      <c r="DI207" s="8"/>
      <c r="DJ207" s="8"/>
      <c r="DK207" s="8"/>
      <c r="DL207" s="8"/>
      <c r="DM207" s="8"/>
      <c r="DN207" s="8"/>
      <c r="DO207" s="8"/>
      <c r="DP207" s="8"/>
      <c r="DQ207" s="8"/>
      <c r="DR207" s="8"/>
      <c r="DS207" s="8"/>
      <c r="DT207" s="8"/>
      <c r="DU207" s="8"/>
      <c r="DV207" s="8"/>
      <c r="DW207" s="8"/>
      <c r="DX207" s="8"/>
      <c r="DY207" s="8"/>
      <c r="DZ207" s="9"/>
      <c r="EA207" s="8"/>
      <c r="EB207" s="8"/>
      <c r="EC207" s="8"/>
      <c r="ED207" s="8"/>
      <c r="EE207" s="8"/>
      <c r="EF207" s="8"/>
      <c r="EG207" s="8"/>
      <c r="EH207" s="8"/>
      <c r="EI207" s="8"/>
      <c r="EJ207" s="8"/>
      <c r="EK207" s="8"/>
      <c r="EL207" s="8"/>
      <c r="EM207" s="8"/>
      <c r="EN207" s="8"/>
      <c r="EO207" s="8"/>
      <c r="EP207" s="8"/>
      <c r="EQ207" s="8"/>
      <c r="ER207" s="8"/>
      <c r="ES207" s="8"/>
      <c r="ET207" s="8"/>
      <c r="EU207" s="8"/>
      <c r="EV207" s="8"/>
      <c r="EW207" s="8"/>
      <c r="EX207" s="8"/>
      <c r="EY207" s="8"/>
      <c r="EZ207" s="8"/>
      <c r="FA207" s="8"/>
      <c r="FB207" s="9"/>
      <c r="FC207" s="8"/>
      <c r="FD207" s="8"/>
      <c r="FE207" s="8"/>
      <c r="FF207" s="8"/>
      <c r="FG207" s="8"/>
      <c r="FH207" s="8"/>
      <c r="FI207" s="8"/>
      <c r="FJ207" s="8"/>
      <c r="FK207" s="8"/>
      <c r="FL207" s="8"/>
      <c r="FM207" s="8"/>
      <c r="FN207" s="8"/>
      <c r="FO207" s="8"/>
      <c r="FP207" s="8"/>
      <c r="FQ207" s="8"/>
      <c r="FR207" s="8"/>
      <c r="FS207" s="8"/>
      <c r="FT207" s="8"/>
      <c r="FU207" s="8"/>
      <c r="FV207" s="8"/>
      <c r="FW207" s="8"/>
      <c r="FX207" s="8"/>
      <c r="FY207" s="8"/>
      <c r="FZ207" s="8"/>
      <c r="GA207" s="8"/>
      <c r="GB207" s="8"/>
      <c r="GC207" s="8"/>
      <c r="GD207" s="9"/>
      <c r="GE207" s="8"/>
      <c r="GF207" s="8"/>
    </row>
    <row r="208" spans="1:188" s="2" customFormat="1" ht="17.100000000000001" customHeight="1">
      <c r="A208" s="13" t="s">
        <v>189</v>
      </c>
      <c r="B208" s="24">
        <v>383.3</v>
      </c>
      <c r="C208" s="24">
        <v>732.5</v>
      </c>
      <c r="D208" s="4">
        <f t="shared" si="86"/>
        <v>1.2711035742238455</v>
      </c>
      <c r="E208" s="10">
        <v>15</v>
      </c>
      <c r="F208" s="5">
        <v>1</v>
      </c>
      <c r="G208" s="5">
        <v>10</v>
      </c>
      <c r="H208" s="5"/>
      <c r="I208" s="5"/>
      <c r="J208" s="4">
        <f t="shared" si="98"/>
        <v>0.90804042179261857</v>
      </c>
      <c r="K208" s="5">
        <v>10</v>
      </c>
      <c r="L208" s="5"/>
      <c r="M208" s="5"/>
      <c r="N208" s="4">
        <f t="shared" si="99"/>
        <v>1.0013531799729365</v>
      </c>
      <c r="O208" s="73">
        <v>15</v>
      </c>
      <c r="P208" s="5"/>
      <c r="Q208" s="5"/>
      <c r="R208" s="4">
        <f t="shared" si="100"/>
        <v>1.0621827411167513</v>
      </c>
      <c r="S208" s="5">
        <v>15</v>
      </c>
      <c r="T208" s="31">
        <f t="shared" si="87"/>
        <v>1.0630768715019874</v>
      </c>
      <c r="U208" s="32">
        <v>1786</v>
      </c>
      <c r="V208" s="24">
        <f t="shared" si="88"/>
        <v>974.18181818181824</v>
      </c>
      <c r="W208" s="24">
        <f t="shared" si="89"/>
        <v>1035.5999999999999</v>
      </c>
      <c r="X208" s="24">
        <f t="shared" si="90"/>
        <v>61.418181818181665</v>
      </c>
      <c r="Y208" s="24"/>
      <c r="Z208" s="24">
        <v>132.80000000000001</v>
      </c>
      <c r="AA208" s="24">
        <v>103.3</v>
      </c>
      <c r="AB208" s="24">
        <v>250.4</v>
      </c>
      <c r="AC208" s="24">
        <v>93.9</v>
      </c>
      <c r="AD208" s="24"/>
      <c r="AE208" s="24">
        <v>191.6</v>
      </c>
      <c r="AF208" s="24">
        <v>40</v>
      </c>
      <c r="AG208" s="24">
        <f t="shared" si="91"/>
        <v>223.6</v>
      </c>
      <c r="AH208" s="65"/>
      <c r="AI208" s="40"/>
      <c r="AJ208" s="40"/>
      <c r="AK208" s="65"/>
      <c r="AL208" s="65"/>
      <c r="AM208" s="24">
        <f t="shared" si="92"/>
        <v>223.6</v>
      </c>
      <c r="AN208" s="24"/>
      <c r="AO208" s="24">
        <f t="shared" si="93"/>
        <v>223.6</v>
      </c>
      <c r="AP208" s="24">
        <v>249.8</v>
      </c>
      <c r="AQ208" s="24">
        <f t="shared" si="94"/>
        <v>-26.2</v>
      </c>
      <c r="AR208" s="81"/>
      <c r="AS208" s="38"/>
      <c r="AT208" s="1"/>
      <c r="AU208" s="1"/>
      <c r="AV208" s="1"/>
      <c r="AW208" s="1"/>
      <c r="AX208" s="1"/>
      <c r="AY208" s="1"/>
      <c r="AZ208" s="1"/>
      <c r="BA208" s="1"/>
      <c r="BB208" s="1"/>
      <c r="BC208" s="8"/>
      <c r="BD208" s="8"/>
      <c r="BE208" s="8"/>
      <c r="BF208" s="8"/>
      <c r="BG208" s="8"/>
      <c r="BH208" s="8"/>
      <c r="BI208" s="8"/>
      <c r="BJ208" s="8"/>
      <c r="BK208" s="8"/>
      <c r="BL208" s="8"/>
      <c r="BM208" s="8"/>
      <c r="BN208" s="8"/>
      <c r="BO208" s="8"/>
      <c r="BP208" s="8"/>
      <c r="BQ208" s="8"/>
      <c r="BR208" s="8"/>
      <c r="BS208" s="8"/>
      <c r="BT208" s="8"/>
      <c r="BU208" s="8"/>
      <c r="BV208" s="9"/>
      <c r="BW208" s="8"/>
      <c r="BX208" s="8"/>
      <c r="BY208" s="8"/>
      <c r="BZ208" s="8"/>
      <c r="CA208" s="8"/>
      <c r="CB208" s="8"/>
      <c r="CC208" s="8"/>
      <c r="CD208" s="8"/>
      <c r="CE208" s="8"/>
      <c r="CF208" s="8"/>
      <c r="CG208" s="8"/>
      <c r="CH208" s="8"/>
      <c r="CI208" s="8"/>
      <c r="CJ208" s="8"/>
      <c r="CK208" s="8"/>
      <c r="CL208" s="8"/>
      <c r="CM208" s="8"/>
      <c r="CN208" s="8"/>
      <c r="CO208" s="8"/>
      <c r="CP208" s="8"/>
      <c r="CQ208" s="8"/>
      <c r="CR208" s="8"/>
      <c r="CS208" s="8"/>
      <c r="CT208" s="8"/>
      <c r="CU208" s="8"/>
      <c r="CV208" s="8"/>
      <c r="CW208" s="8"/>
      <c r="CX208" s="9"/>
      <c r="CY208" s="8"/>
      <c r="CZ208" s="8"/>
      <c r="DA208" s="8"/>
      <c r="DB208" s="8"/>
      <c r="DC208" s="8"/>
      <c r="DD208" s="8"/>
      <c r="DE208" s="8"/>
      <c r="DF208" s="8"/>
      <c r="DG208" s="8"/>
      <c r="DH208" s="8"/>
      <c r="DI208" s="8"/>
      <c r="DJ208" s="8"/>
      <c r="DK208" s="8"/>
      <c r="DL208" s="8"/>
      <c r="DM208" s="8"/>
      <c r="DN208" s="8"/>
      <c r="DO208" s="8"/>
      <c r="DP208" s="8"/>
      <c r="DQ208" s="8"/>
      <c r="DR208" s="8"/>
      <c r="DS208" s="8"/>
      <c r="DT208" s="8"/>
      <c r="DU208" s="8"/>
      <c r="DV208" s="8"/>
      <c r="DW208" s="8"/>
      <c r="DX208" s="8"/>
      <c r="DY208" s="8"/>
      <c r="DZ208" s="9"/>
      <c r="EA208" s="8"/>
      <c r="EB208" s="8"/>
      <c r="EC208" s="8"/>
      <c r="ED208" s="8"/>
      <c r="EE208" s="8"/>
      <c r="EF208" s="8"/>
      <c r="EG208" s="8"/>
      <c r="EH208" s="8"/>
      <c r="EI208" s="8"/>
      <c r="EJ208" s="8"/>
      <c r="EK208" s="8"/>
      <c r="EL208" s="8"/>
      <c r="EM208" s="8"/>
      <c r="EN208" s="8"/>
      <c r="EO208" s="8"/>
      <c r="EP208" s="8"/>
      <c r="EQ208" s="8"/>
      <c r="ER208" s="8"/>
      <c r="ES208" s="8"/>
      <c r="ET208" s="8"/>
      <c r="EU208" s="8"/>
      <c r="EV208" s="8"/>
      <c r="EW208" s="8"/>
      <c r="EX208" s="8"/>
      <c r="EY208" s="8"/>
      <c r="EZ208" s="8"/>
      <c r="FA208" s="8"/>
      <c r="FB208" s="9"/>
      <c r="FC208" s="8"/>
      <c r="FD208" s="8"/>
      <c r="FE208" s="8"/>
      <c r="FF208" s="8"/>
      <c r="FG208" s="8"/>
      <c r="FH208" s="8"/>
      <c r="FI208" s="8"/>
      <c r="FJ208" s="8"/>
      <c r="FK208" s="8"/>
      <c r="FL208" s="8"/>
      <c r="FM208" s="8"/>
      <c r="FN208" s="8"/>
      <c r="FO208" s="8"/>
      <c r="FP208" s="8"/>
      <c r="FQ208" s="8"/>
      <c r="FR208" s="8"/>
      <c r="FS208" s="8"/>
      <c r="FT208" s="8"/>
      <c r="FU208" s="8"/>
      <c r="FV208" s="8"/>
      <c r="FW208" s="8"/>
      <c r="FX208" s="8"/>
      <c r="FY208" s="8"/>
      <c r="FZ208" s="8"/>
      <c r="GA208" s="8"/>
      <c r="GB208" s="8"/>
      <c r="GC208" s="8"/>
      <c r="GD208" s="9"/>
      <c r="GE208" s="8"/>
      <c r="GF208" s="8"/>
    </row>
    <row r="209" spans="1:188" s="2" customFormat="1" ht="17.100000000000001" customHeight="1">
      <c r="A209" s="13" t="s">
        <v>190</v>
      </c>
      <c r="B209" s="24">
        <v>1861.5</v>
      </c>
      <c r="C209" s="24">
        <v>1688.7</v>
      </c>
      <c r="D209" s="4">
        <f t="shared" si="86"/>
        <v>0.90717163577759874</v>
      </c>
      <c r="E209" s="10">
        <v>15</v>
      </c>
      <c r="F209" s="5">
        <v>1</v>
      </c>
      <c r="G209" s="5">
        <v>10</v>
      </c>
      <c r="H209" s="5"/>
      <c r="I209" s="5"/>
      <c r="J209" s="4">
        <f t="shared" si="98"/>
        <v>0.90804042179261857</v>
      </c>
      <c r="K209" s="5">
        <v>10</v>
      </c>
      <c r="L209" s="5"/>
      <c r="M209" s="5"/>
      <c r="N209" s="4">
        <f t="shared" si="99"/>
        <v>1.0013531799729365</v>
      </c>
      <c r="O209" s="73">
        <v>15</v>
      </c>
      <c r="P209" s="5"/>
      <c r="Q209" s="5"/>
      <c r="R209" s="4">
        <f t="shared" si="100"/>
        <v>1.0621827411167513</v>
      </c>
      <c r="S209" s="5">
        <v>15</v>
      </c>
      <c r="T209" s="31">
        <f t="shared" si="87"/>
        <v>0.97909257801439198</v>
      </c>
      <c r="U209" s="32">
        <v>1832</v>
      </c>
      <c r="V209" s="24">
        <f t="shared" si="88"/>
        <v>999.27272727272725</v>
      </c>
      <c r="W209" s="24">
        <f t="shared" si="89"/>
        <v>978.4</v>
      </c>
      <c r="X209" s="24">
        <f t="shared" si="90"/>
        <v>-20.872727272727275</v>
      </c>
      <c r="Y209" s="24"/>
      <c r="Z209" s="24">
        <v>154</v>
      </c>
      <c r="AA209" s="24">
        <v>187.1</v>
      </c>
      <c r="AB209" s="24">
        <v>86</v>
      </c>
      <c r="AC209" s="24">
        <v>121.9</v>
      </c>
      <c r="AD209" s="24"/>
      <c r="AE209" s="24">
        <v>139.5</v>
      </c>
      <c r="AF209" s="24">
        <v>123.2</v>
      </c>
      <c r="AG209" s="24">
        <f t="shared" si="91"/>
        <v>166.7</v>
      </c>
      <c r="AH209" s="65"/>
      <c r="AI209" s="40"/>
      <c r="AJ209" s="40"/>
      <c r="AK209" s="65"/>
      <c r="AL209" s="65"/>
      <c r="AM209" s="24">
        <f t="shared" si="92"/>
        <v>166.7</v>
      </c>
      <c r="AN209" s="24"/>
      <c r="AO209" s="24">
        <f t="shared" si="93"/>
        <v>166.7</v>
      </c>
      <c r="AP209" s="24">
        <v>121.6</v>
      </c>
      <c r="AQ209" s="24">
        <f t="shared" si="94"/>
        <v>45.1</v>
      </c>
      <c r="AR209" s="81"/>
      <c r="AS209" s="38"/>
      <c r="AT209" s="1"/>
      <c r="AU209" s="1"/>
      <c r="AV209" s="1"/>
      <c r="AW209" s="1"/>
      <c r="AX209" s="1"/>
      <c r="AY209" s="1"/>
      <c r="AZ209" s="1"/>
      <c r="BA209" s="1"/>
      <c r="BB209" s="1"/>
      <c r="BC209" s="8"/>
      <c r="BD209" s="8"/>
      <c r="BE209" s="8"/>
      <c r="BF209" s="8"/>
      <c r="BG209" s="8"/>
      <c r="BH209" s="8"/>
      <c r="BI209" s="8"/>
      <c r="BJ209" s="8"/>
      <c r="BK209" s="8"/>
      <c r="BL209" s="8"/>
      <c r="BM209" s="8"/>
      <c r="BN209" s="8"/>
      <c r="BO209" s="8"/>
      <c r="BP209" s="8"/>
      <c r="BQ209" s="8"/>
      <c r="BR209" s="8"/>
      <c r="BS209" s="8"/>
      <c r="BT209" s="8"/>
      <c r="BU209" s="8"/>
      <c r="BV209" s="9"/>
      <c r="BW209" s="8"/>
      <c r="BX209" s="8"/>
      <c r="BY209" s="8"/>
      <c r="BZ209" s="8"/>
      <c r="CA209" s="8"/>
      <c r="CB209" s="8"/>
      <c r="CC209" s="8"/>
      <c r="CD209" s="8"/>
      <c r="CE209" s="8"/>
      <c r="CF209" s="8"/>
      <c r="CG209" s="8"/>
      <c r="CH209" s="8"/>
      <c r="CI209" s="8"/>
      <c r="CJ209" s="8"/>
      <c r="CK209" s="8"/>
      <c r="CL209" s="8"/>
      <c r="CM209" s="8"/>
      <c r="CN209" s="8"/>
      <c r="CO209" s="8"/>
      <c r="CP209" s="8"/>
      <c r="CQ209" s="8"/>
      <c r="CR209" s="8"/>
      <c r="CS209" s="8"/>
      <c r="CT209" s="8"/>
      <c r="CU209" s="8"/>
      <c r="CV209" s="8"/>
      <c r="CW209" s="8"/>
      <c r="CX209" s="9"/>
      <c r="CY209" s="8"/>
      <c r="CZ209" s="8"/>
      <c r="DA209" s="8"/>
      <c r="DB209" s="8"/>
      <c r="DC209" s="8"/>
      <c r="DD209" s="8"/>
      <c r="DE209" s="8"/>
      <c r="DF209" s="8"/>
      <c r="DG209" s="8"/>
      <c r="DH209" s="8"/>
      <c r="DI209" s="8"/>
      <c r="DJ209" s="8"/>
      <c r="DK209" s="8"/>
      <c r="DL209" s="8"/>
      <c r="DM209" s="8"/>
      <c r="DN209" s="8"/>
      <c r="DO209" s="8"/>
      <c r="DP209" s="8"/>
      <c r="DQ209" s="8"/>
      <c r="DR209" s="8"/>
      <c r="DS209" s="8"/>
      <c r="DT209" s="8"/>
      <c r="DU209" s="8"/>
      <c r="DV209" s="8"/>
      <c r="DW209" s="8"/>
      <c r="DX209" s="8"/>
      <c r="DY209" s="8"/>
      <c r="DZ209" s="9"/>
      <c r="EA209" s="8"/>
      <c r="EB209" s="8"/>
      <c r="EC209" s="8"/>
      <c r="ED209" s="8"/>
      <c r="EE209" s="8"/>
      <c r="EF209" s="8"/>
      <c r="EG209" s="8"/>
      <c r="EH209" s="8"/>
      <c r="EI209" s="8"/>
      <c r="EJ209" s="8"/>
      <c r="EK209" s="8"/>
      <c r="EL209" s="8"/>
      <c r="EM209" s="8"/>
      <c r="EN209" s="8"/>
      <c r="EO209" s="8"/>
      <c r="EP209" s="8"/>
      <c r="EQ209" s="8"/>
      <c r="ER209" s="8"/>
      <c r="ES209" s="8"/>
      <c r="ET209" s="8"/>
      <c r="EU209" s="8"/>
      <c r="EV209" s="8"/>
      <c r="EW209" s="8"/>
      <c r="EX209" s="8"/>
      <c r="EY209" s="8"/>
      <c r="EZ209" s="8"/>
      <c r="FA209" s="8"/>
      <c r="FB209" s="9"/>
      <c r="FC209" s="8"/>
      <c r="FD209" s="8"/>
      <c r="FE209" s="8"/>
      <c r="FF209" s="8"/>
      <c r="FG209" s="8"/>
      <c r="FH209" s="8"/>
      <c r="FI209" s="8"/>
      <c r="FJ209" s="8"/>
      <c r="FK209" s="8"/>
      <c r="FL209" s="8"/>
      <c r="FM209" s="8"/>
      <c r="FN209" s="8"/>
      <c r="FO209" s="8"/>
      <c r="FP209" s="8"/>
      <c r="FQ209" s="8"/>
      <c r="FR209" s="8"/>
      <c r="FS209" s="8"/>
      <c r="FT209" s="8"/>
      <c r="FU209" s="8"/>
      <c r="FV209" s="8"/>
      <c r="FW209" s="8"/>
      <c r="FX209" s="8"/>
      <c r="FY209" s="8"/>
      <c r="FZ209" s="8"/>
      <c r="GA209" s="8"/>
      <c r="GB209" s="8"/>
      <c r="GC209" s="8"/>
      <c r="GD209" s="9"/>
      <c r="GE209" s="8"/>
      <c r="GF209" s="8"/>
    </row>
    <row r="210" spans="1:188" s="2" customFormat="1" ht="17.100000000000001" customHeight="1">
      <c r="A210" s="13" t="s">
        <v>191</v>
      </c>
      <c r="B210" s="24">
        <v>1337.8</v>
      </c>
      <c r="C210" s="24">
        <v>967.8</v>
      </c>
      <c r="D210" s="4">
        <f t="shared" si="86"/>
        <v>0.72342652115413364</v>
      </c>
      <c r="E210" s="10">
        <v>15</v>
      </c>
      <c r="F210" s="5">
        <v>1</v>
      </c>
      <c r="G210" s="5">
        <v>10</v>
      </c>
      <c r="H210" s="5"/>
      <c r="I210" s="5"/>
      <c r="J210" s="4">
        <f t="shared" si="98"/>
        <v>0.90804042179261857</v>
      </c>
      <c r="K210" s="5">
        <v>10</v>
      </c>
      <c r="L210" s="5"/>
      <c r="M210" s="5"/>
      <c r="N210" s="4">
        <f t="shared" si="99"/>
        <v>1.0013531799729365</v>
      </c>
      <c r="O210" s="73">
        <v>15</v>
      </c>
      <c r="P210" s="5"/>
      <c r="Q210" s="5"/>
      <c r="R210" s="4">
        <f t="shared" si="100"/>
        <v>1.0621827411167513</v>
      </c>
      <c r="S210" s="5">
        <v>15</v>
      </c>
      <c r="T210" s="31">
        <f t="shared" si="87"/>
        <v>0.93668985925513082</v>
      </c>
      <c r="U210" s="32">
        <v>3980</v>
      </c>
      <c r="V210" s="24">
        <f t="shared" si="88"/>
        <v>2170.909090909091</v>
      </c>
      <c r="W210" s="24">
        <f t="shared" si="89"/>
        <v>2033.5</v>
      </c>
      <c r="X210" s="24">
        <f t="shared" si="90"/>
        <v>-137.40909090909099</v>
      </c>
      <c r="Y210" s="24"/>
      <c r="Z210" s="24">
        <v>414</v>
      </c>
      <c r="AA210" s="24">
        <v>347.1</v>
      </c>
      <c r="AB210" s="24">
        <v>66.400000000000006</v>
      </c>
      <c r="AC210" s="24">
        <v>302.7</v>
      </c>
      <c r="AD210" s="24"/>
      <c r="AE210" s="24">
        <v>216.7</v>
      </c>
      <c r="AF210" s="24">
        <v>324.2</v>
      </c>
      <c r="AG210" s="24">
        <f t="shared" si="91"/>
        <v>362.4</v>
      </c>
      <c r="AH210" s="65"/>
      <c r="AI210" s="40"/>
      <c r="AJ210" s="40"/>
      <c r="AK210" s="65"/>
      <c r="AL210" s="65"/>
      <c r="AM210" s="24">
        <f t="shared" si="92"/>
        <v>362.4</v>
      </c>
      <c r="AN210" s="24"/>
      <c r="AO210" s="24">
        <f t="shared" si="93"/>
        <v>362.4</v>
      </c>
      <c r="AP210" s="24">
        <v>185.4</v>
      </c>
      <c r="AQ210" s="24">
        <f t="shared" si="94"/>
        <v>177</v>
      </c>
      <c r="AR210" s="81"/>
      <c r="AS210" s="38"/>
      <c r="AT210" s="1"/>
      <c r="AU210" s="1"/>
      <c r="AV210" s="1"/>
      <c r="AW210" s="1"/>
      <c r="AX210" s="1"/>
      <c r="AY210" s="1"/>
      <c r="AZ210" s="1"/>
      <c r="BA210" s="1"/>
      <c r="BB210" s="1"/>
      <c r="BC210" s="8"/>
      <c r="BD210" s="8"/>
      <c r="BE210" s="8"/>
      <c r="BF210" s="8"/>
      <c r="BG210" s="8"/>
      <c r="BH210" s="8"/>
      <c r="BI210" s="8"/>
      <c r="BJ210" s="8"/>
      <c r="BK210" s="8"/>
      <c r="BL210" s="8"/>
      <c r="BM210" s="8"/>
      <c r="BN210" s="8"/>
      <c r="BO210" s="8"/>
      <c r="BP210" s="8"/>
      <c r="BQ210" s="8"/>
      <c r="BR210" s="8"/>
      <c r="BS210" s="8"/>
      <c r="BT210" s="8"/>
      <c r="BU210" s="8"/>
      <c r="BV210" s="9"/>
      <c r="BW210" s="8"/>
      <c r="BX210" s="8"/>
      <c r="BY210" s="8"/>
      <c r="BZ210" s="8"/>
      <c r="CA210" s="8"/>
      <c r="CB210" s="8"/>
      <c r="CC210" s="8"/>
      <c r="CD210" s="8"/>
      <c r="CE210" s="8"/>
      <c r="CF210" s="8"/>
      <c r="CG210" s="8"/>
      <c r="CH210" s="8"/>
      <c r="CI210" s="8"/>
      <c r="CJ210" s="8"/>
      <c r="CK210" s="8"/>
      <c r="CL210" s="8"/>
      <c r="CM210" s="8"/>
      <c r="CN210" s="8"/>
      <c r="CO210" s="8"/>
      <c r="CP210" s="8"/>
      <c r="CQ210" s="8"/>
      <c r="CR210" s="8"/>
      <c r="CS210" s="8"/>
      <c r="CT210" s="8"/>
      <c r="CU210" s="8"/>
      <c r="CV210" s="8"/>
      <c r="CW210" s="8"/>
      <c r="CX210" s="9"/>
      <c r="CY210" s="8"/>
      <c r="CZ210" s="8"/>
      <c r="DA210" s="8"/>
      <c r="DB210" s="8"/>
      <c r="DC210" s="8"/>
      <c r="DD210" s="8"/>
      <c r="DE210" s="8"/>
      <c r="DF210" s="8"/>
      <c r="DG210" s="8"/>
      <c r="DH210" s="8"/>
      <c r="DI210" s="8"/>
      <c r="DJ210" s="8"/>
      <c r="DK210" s="8"/>
      <c r="DL210" s="8"/>
      <c r="DM210" s="8"/>
      <c r="DN210" s="8"/>
      <c r="DO210" s="8"/>
      <c r="DP210" s="8"/>
      <c r="DQ210" s="8"/>
      <c r="DR210" s="8"/>
      <c r="DS210" s="8"/>
      <c r="DT210" s="8"/>
      <c r="DU210" s="8"/>
      <c r="DV210" s="8"/>
      <c r="DW210" s="8"/>
      <c r="DX210" s="8"/>
      <c r="DY210" s="8"/>
      <c r="DZ210" s="9"/>
      <c r="EA210" s="8"/>
      <c r="EB210" s="8"/>
      <c r="EC210" s="8"/>
      <c r="ED210" s="8"/>
      <c r="EE210" s="8"/>
      <c r="EF210" s="8"/>
      <c r="EG210" s="8"/>
      <c r="EH210" s="8"/>
      <c r="EI210" s="8"/>
      <c r="EJ210" s="8"/>
      <c r="EK210" s="8"/>
      <c r="EL210" s="8"/>
      <c r="EM210" s="8"/>
      <c r="EN210" s="8"/>
      <c r="EO210" s="8"/>
      <c r="EP210" s="8"/>
      <c r="EQ210" s="8"/>
      <c r="ER210" s="8"/>
      <c r="ES210" s="8"/>
      <c r="ET210" s="8"/>
      <c r="EU210" s="8"/>
      <c r="EV210" s="8"/>
      <c r="EW210" s="8"/>
      <c r="EX210" s="8"/>
      <c r="EY210" s="8"/>
      <c r="EZ210" s="8"/>
      <c r="FA210" s="8"/>
      <c r="FB210" s="9"/>
      <c r="FC210" s="8"/>
      <c r="FD210" s="8"/>
      <c r="FE210" s="8"/>
      <c r="FF210" s="8"/>
      <c r="FG210" s="8"/>
      <c r="FH210" s="8"/>
      <c r="FI210" s="8"/>
      <c r="FJ210" s="8"/>
      <c r="FK210" s="8"/>
      <c r="FL210" s="8"/>
      <c r="FM210" s="8"/>
      <c r="FN210" s="8"/>
      <c r="FO210" s="8"/>
      <c r="FP210" s="8"/>
      <c r="FQ210" s="8"/>
      <c r="FR210" s="8"/>
      <c r="FS210" s="8"/>
      <c r="FT210" s="8"/>
      <c r="FU210" s="8"/>
      <c r="FV210" s="8"/>
      <c r="FW210" s="8"/>
      <c r="FX210" s="8"/>
      <c r="FY210" s="8"/>
      <c r="FZ210" s="8"/>
      <c r="GA210" s="8"/>
      <c r="GB210" s="8"/>
      <c r="GC210" s="8"/>
      <c r="GD210" s="9"/>
      <c r="GE210" s="8"/>
      <c r="GF210" s="8"/>
    </row>
    <row r="211" spans="1:188" s="2" customFormat="1" ht="17.100000000000001" customHeight="1">
      <c r="A211" s="13" t="s">
        <v>192</v>
      </c>
      <c r="B211" s="24">
        <v>6445.1</v>
      </c>
      <c r="C211" s="24">
        <v>6018.7</v>
      </c>
      <c r="D211" s="4">
        <f t="shared" si="86"/>
        <v>0.93384121270422482</v>
      </c>
      <c r="E211" s="10">
        <v>15</v>
      </c>
      <c r="F211" s="5">
        <v>1</v>
      </c>
      <c r="G211" s="5">
        <v>10</v>
      </c>
      <c r="H211" s="5"/>
      <c r="I211" s="5"/>
      <c r="J211" s="4">
        <f t="shared" si="98"/>
        <v>0.90804042179261857</v>
      </c>
      <c r="K211" s="5">
        <v>10</v>
      </c>
      <c r="L211" s="5"/>
      <c r="M211" s="5"/>
      <c r="N211" s="4">
        <f t="shared" si="99"/>
        <v>1.0013531799729365</v>
      </c>
      <c r="O211" s="73">
        <v>15</v>
      </c>
      <c r="P211" s="5"/>
      <c r="Q211" s="5"/>
      <c r="R211" s="4">
        <f t="shared" si="100"/>
        <v>1.0621827411167513</v>
      </c>
      <c r="S211" s="5">
        <v>15</v>
      </c>
      <c r="T211" s="31">
        <f t="shared" si="87"/>
        <v>0.98524709576669045</v>
      </c>
      <c r="U211" s="32">
        <v>3770</v>
      </c>
      <c r="V211" s="24">
        <f t="shared" si="88"/>
        <v>2056.3636363636365</v>
      </c>
      <c r="W211" s="24">
        <f t="shared" si="89"/>
        <v>2026</v>
      </c>
      <c r="X211" s="24">
        <f t="shared" si="90"/>
        <v>-30.363636363636488</v>
      </c>
      <c r="Y211" s="24"/>
      <c r="Z211" s="24">
        <v>341.4</v>
      </c>
      <c r="AA211" s="24">
        <v>384.3</v>
      </c>
      <c r="AB211" s="24">
        <v>95.7</v>
      </c>
      <c r="AC211" s="24">
        <v>339.7</v>
      </c>
      <c r="AD211" s="24"/>
      <c r="AE211" s="24">
        <v>346.5</v>
      </c>
      <c r="AF211" s="24">
        <v>177.3</v>
      </c>
      <c r="AG211" s="24">
        <f t="shared" si="91"/>
        <v>341.1</v>
      </c>
      <c r="AH211" s="65"/>
      <c r="AI211" s="40"/>
      <c r="AJ211" s="40"/>
      <c r="AK211" s="65"/>
      <c r="AL211" s="65"/>
      <c r="AM211" s="24">
        <f t="shared" si="92"/>
        <v>341.1</v>
      </c>
      <c r="AN211" s="24"/>
      <c r="AO211" s="24">
        <f t="shared" si="93"/>
        <v>341.1</v>
      </c>
      <c r="AP211" s="24">
        <v>259.10000000000002</v>
      </c>
      <c r="AQ211" s="24">
        <f t="shared" si="94"/>
        <v>82</v>
      </c>
      <c r="AR211" s="81"/>
      <c r="AS211" s="38"/>
      <c r="AT211" s="1"/>
      <c r="AU211" s="1"/>
      <c r="AV211" s="1"/>
      <c r="AW211" s="1"/>
      <c r="AX211" s="1"/>
      <c r="AY211" s="1"/>
      <c r="AZ211" s="1"/>
      <c r="BA211" s="1"/>
      <c r="BB211" s="1"/>
      <c r="BC211" s="8"/>
      <c r="BD211" s="8"/>
      <c r="BE211" s="8"/>
      <c r="BF211" s="8"/>
      <c r="BG211" s="8"/>
      <c r="BH211" s="8"/>
      <c r="BI211" s="8"/>
      <c r="BJ211" s="8"/>
      <c r="BK211" s="8"/>
      <c r="BL211" s="8"/>
      <c r="BM211" s="8"/>
      <c r="BN211" s="8"/>
      <c r="BO211" s="8"/>
      <c r="BP211" s="8"/>
      <c r="BQ211" s="8"/>
      <c r="BR211" s="8"/>
      <c r="BS211" s="8"/>
      <c r="BT211" s="8"/>
      <c r="BU211" s="8"/>
      <c r="BV211" s="9"/>
      <c r="BW211" s="8"/>
      <c r="BX211" s="8"/>
      <c r="BY211" s="8"/>
      <c r="BZ211" s="8"/>
      <c r="CA211" s="8"/>
      <c r="CB211" s="8"/>
      <c r="CC211" s="8"/>
      <c r="CD211" s="8"/>
      <c r="CE211" s="8"/>
      <c r="CF211" s="8"/>
      <c r="CG211" s="8"/>
      <c r="CH211" s="8"/>
      <c r="CI211" s="8"/>
      <c r="CJ211" s="8"/>
      <c r="CK211" s="8"/>
      <c r="CL211" s="8"/>
      <c r="CM211" s="8"/>
      <c r="CN211" s="8"/>
      <c r="CO211" s="8"/>
      <c r="CP211" s="8"/>
      <c r="CQ211" s="8"/>
      <c r="CR211" s="8"/>
      <c r="CS211" s="8"/>
      <c r="CT211" s="8"/>
      <c r="CU211" s="8"/>
      <c r="CV211" s="8"/>
      <c r="CW211" s="8"/>
      <c r="CX211" s="9"/>
      <c r="CY211" s="8"/>
      <c r="CZ211" s="8"/>
      <c r="DA211" s="8"/>
      <c r="DB211" s="8"/>
      <c r="DC211" s="8"/>
      <c r="DD211" s="8"/>
      <c r="DE211" s="8"/>
      <c r="DF211" s="8"/>
      <c r="DG211" s="8"/>
      <c r="DH211" s="8"/>
      <c r="DI211" s="8"/>
      <c r="DJ211" s="8"/>
      <c r="DK211" s="8"/>
      <c r="DL211" s="8"/>
      <c r="DM211" s="8"/>
      <c r="DN211" s="8"/>
      <c r="DO211" s="8"/>
      <c r="DP211" s="8"/>
      <c r="DQ211" s="8"/>
      <c r="DR211" s="8"/>
      <c r="DS211" s="8"/>
      <c r="DT211" s="8"/>
      <c r="DU211" s="8"/>
      <c r="DV211" s="8"/>
      <c r="DW211" s="8"/>
      <c r="DX211" s="8"/>
      <c r="DY211" s="8"/>
      <c r="DZ211" s="9"/>
      <c r="EA211" s="8"/>
      <c r="EB211" s="8"/>
      <c r="EC211" s="8"/>
      <c r="ED211" s="8"/>
      <c r="EE211" s="8"/>
      <c r="EF211" s="8"/>
      <c r="EG211" s="8"/>
      <c r="EH211" s="8"/>
      <c r="EI211" s="8"/>
      <c r="EJ211" s="8"/>
      <c r="EK211" s="8"/>
      <c r="EL211" s="8"/>
      <c r="EM211" s="8"/>
      <c r="EN211" s="8"/>
      <c r="EO211" s="8"/>
      <c r="EP211" s="8"/>
      <c r="EQ211" s="8"/>
      <c r="ER211" s="8"/>
      <c r="ES211" s="8"/>
      <c r="ET211" s="8"/>
      <c r="EU211" s="8"/>
      <c r="EV211" s="8"/>
      <c r="EW211" s="8"/>
      <c r="EX211" s="8"/>
      <c r="EY211" s="8"/>
      <c r="EZ211" s="8"/>
      <c r="FA211" s="8"/>
      <c r="FB211" s="9"/>
      <c r="FC211" s="8"/>
      <c r="FD211" s="8"/>
      <c r="FE211" s="8"/>
      <c r="FF211" s="8"/>
      <c r="FG211" s="8"/>
      <c r="FH211" s="8"/>
      <c r="FI211" s="8"/>
      <c r="FJ211" s="8"/>
      <c r="FK211" s="8"/>
      <c r="FL211" s="8"/>
      <c r="FM211" s="8"/>
      <c r="FN211" s="8"/>
      <c r="FO211" s="8"/>
      <c r="FP211" s="8"/>
      <c r="FQ211" s="8"/>
      <c r="FR211" s="8"/>
      <c r="FS211" s="8"/>
      <c r="FT211" s="8"/>
      <c r="FU211" s="8"/>
      <c r="FV211" s="8"/>
      <c r="FW211" s="8"/>
      <c r="FX211" s="8"/>
      <c r="FY211" s="8"/>
      <c r="FZ211" s="8"/>
      <c r="GA211" s="8"/>
      <c r="GB211" s="8"/>
      <c r="GC211" s="8"/>
      <c r="GD211" s="9"/>
      <c r="GE211" s="8"/>
      <c r="GF211" s="8"/>
    </row>
    <row r="212" spans="1:188" s="2" customFormat="1" ht="17.100000000000001" customHeight="1">
      <c r="A212" s="13" t="s">
        <v>193</v>
      </c>
      <c r="B212" s="24">
        <v>1968</v>
      </c>
      <c r="C212" s="24">
        <v>362.8</v>
      </c>
      <c r="D212" s="4">
        <f t="shared" si="86"/>
        <v>0.18434959349593497</v>
      </c>
      <c r="E212" s="10">
        <v>15</v>
      </c>
      <c r="F212" s="5">
        <v>1</v>
      </c>
      <c r="G212" s="5">
        <v>10</v>
      </c>
      <c r="H212" s="5"/>
      <c r="I212" s="5"/>
      <c r="J212" s="4">
        <f t="shared" si="98"/>
        <v>0.90804042179261857</v>
      </c>
      <c r="K212" s="5">
        <v>10</v>
      </c>
      <c r="L212" s="5"/>
      <c r="M212" s="5"/>
      <c r="N212" s="4">
        <f t="shared" si="99"/>
        <v>1.0013531799729365</v>
      </c>
      <c r="O212" s="73">
        <v>15</v>
      </c>
      <c r="P212" s="5"/>
      <c r="Q212" s="5"/>
      <c r="R212" s="4">
        <f t="shared" si="100"/>
        <v>1.0621827411167513</v>
      </c>
      <c r="S212" s="5">
        <v>15</v>
      </c>
      <c r="T212" s="31">
        <f t="shared" si="87"/>
        <v>0.81228749133400802</v>
      </c>
      <c r="U212" s="32">
        <v>1897</v>
      </c>
      <c r="V212" s="24">
        <f t="shared" si="88"/>
        <v>1034.7272727272727</v>
      </c>
      <c r="W212" s="24">
        <f t="shared" si="89"/>
        <v>840.5</v>
      </c>
      <c r="X212" s="24">
        <f t="shared" si="90"/>
        <v>-194.22727272727275</v>
      </c>
      <c r="Y212" s="24"/>
      <c r="Z212" s="24">
        <v>73.8</v>
      </c>
      <c r="AA212" s="24">
        <v>110.4</v>
      </c>
      <c r="AB212" s="24">
        <v>207.4</v>
      </c>
      <c r="AC212" s="24">
        <v>107.2</v>
      </c>
      <c r="AD212" s="24"/>
      <c r="AE212" s="24">
        <v>79.7</v>
      </c>
      <c r="AF212" s="24"/>
      <c r="AG212" s="24">
        <f t="shared" si="91"/>
        <v>262</v>
      </c>
      <c r="AH212" s="65"/>
      <c r="AI212" s="40"/>
      <c r="AJ212" s="40"/>
      <c r="AK212" s="65"/>
      <c r="AL212" s="65"/>
      <c r="AM212" s="24">
        <f t="shared" si="92"/>
        <v>262</v>
      </c>
      <c r="AN212" s="24"/>
      <c r="AO212" s="24">
        <f t="shared" si="93"/>
        <v>262</v>
      </c>
      <c r="AP212" s="24">
        <v>67.3</v>
      </c>
      <c r="AQ212" s="24">
        <f t="shared" si="94"/>
        <v>194.7</v>
      </c>
      <c r="AR212" s="81"/>
      <c r="AS212" s="38"/>
      <c r="AT212" s="1"/>
      <c r="AU212" s="1"/>
      <c r="AV212" s="1"/>
      <c r="AW212" s="1"/>
      <c r="AX212" s="1"/>
      <c r="AY212" s="1"/>
      <c r="AZ212" s="1"/>
      <c r="BA212" s="1"/>
      <c r="BB212" s="1"/>
      <c r="BC212" s="8"/>
      <c r="BD212" s="8"/>
      <c r="BE212" s="8"/>
      <c r="BF212" s="8"/>
      <c r="BG212" s="8"/>
      <c r="BH212" s="8"/>
      <c r="BI212" s="8"/>
      <c r="BJ212" s="8"/>
      <c r="BK212" s="8"/>
      <c r="BL212" s="8"/>
      <c r="BM212" s="8"/>
      <c r="BN212" s="8"/>
      <c r="BO212" s="8"/>
      <c r="BP212" s="8"/>
      <c r="BQ212" s="8"/>
      <c r="BR212" s="8"/>
      <c r="BS212" s="8"/>
      <c r="BT212" s="8"/>
      <c r="BU212" s="8"/>
      <c r="BV212" s="9"/>
      <c r="BW212" s="8"/>
      <c r="BX212" s="8"/>
      <c r="BY212" s="8"/>
      <c r="BZ212" s="8"/>
      <c r="CA212" s="8"/>
      <c r="CB212" s="8"/>
      <c r="CC212" s="8"/>
      <c r="CD212" s="8"/>
      <c r="CE212" s="8"/>
      <c r="CF212" s="8"/>
      <c r="CG212" s="8"/>
      <c r="CH212" s="8"/>
      <c r="CI212" s="8"/>
      <c r="CJ212" s="8"/>
      <c r="CK212" s="8"/>
      <c r="CL212" s="8"/>
      <c r="CM212" s="8"/>
      <c r="CN212" s="8"/>
      <c r="CO212" s="8"/>
      <c r="CP212" s="8"/>
      <c r="CQ212" s="8"/>
      <c r="CR212" s="8"/>
      <c r="CS212" s="8"/>
      <c r="CT212" s="8"/>
      <c r="CU212" s="8"/>
      <c r="CV212" s="8"/>
      <c r="CW212" s="8"/>
      <c r="CX212" s="9"/>
      <c r="CY212" s="8"/>
      <c r="CZ212" s="8"/>
      <c r="DA212" s="8"/>
      <c r="DB212" s="8"/>
      <c r="DC212" s="8"/>
      <c r="DD212" s="8"/>
      <c r="DE212" s="8"/>
      <c r="DF212" s="8"/>
      <c r="DG212" s="8"/>
      <c r="DH212" s="8"/>
      <c r="DI212" s="8"/>
      <c r="DJ212" s="8"/>
      <c r="DK212" s="8"/>
      <c r="DL212" s="8"/>
      <c r="DM212" s="8"/>
      <c r="DN212" s="8"/>
      <c r="DO212" s="8"/>
      <c r="DP212" s="8"/>
      <c r="DQ212" s="8"/>
      <c r="DR212" s="8"/>
      <c r="DS212" s="8"/>
      <c r="DT212" s="8"/>
      <c r="DU212" s="8"/>
      <c r="DV212" s="8"/>
      <c r="DW212" s="8"/>
      <c r="DX212" s="8"/>
      <c r="DY212" s="8"/>
      <c r="DZ212" s="9"/>
      <c r="EA212" s="8"/>
      <c r="EB212" s="8"/>
      <c r="EC212" s="8"/>
      <c r="ED212" s="8"/>
      <c r="EE212" s="8"/>
      <c r="EF212" s="8"/>
      <c r="EG212" s="8"/>
      <c r="EH212" s="8"/>
      <c r="EI212" s="8"/>
      <c r="EJ212" s="8"/>
      <c r="EK212" s="8"/>
      <c r="EL212" s="8"/>
      <c r="EM212" s="8"/>
      <c r="EN212" s="8"/>
      <c r="EO212" s="8"/>
      <c r="EP212" s="8"/>
      <c r="EQ212" s="8"/>
      <c r="ER212" s="8"/>
      <c r="ES212" s="8"/>
      <c r="ET212" s="8"/>
      <c r="EU212" s="8"/>
      <c r="EV212" s="8"/>
      <c r="EW212" s="8"/>
      <c r="EX212" s="8"/>
      <c r="EY212" s="8"/>
      <c r="EZ212" s="8"/>
      <c r="FA212" s="8"/>
      <c r="FB212" s="9"/>
      <c r="FC212" s="8"/>
      <c r="FD212" s="8"/>
      <c r="FE212" s="8"/>
      <c r="FF212" s="8"/>
      <c r="FG212" s="8"/>
      <c r="FH212" s="8"/>
      <c r="FI212" s="8"/>
      <c r="FJ212" s="8"/>
      <c r="FK212" s="8"/>
      <c r="FL212" s="8"/>
      <c r="FM212" s="8"/>
      <c r="FN212" s="8"/>
      <c r="FO212" s="8"/>
      <c r="FP212" s="8"/>
      <c r="FQ212" s="8"/>
      <c r="FR212" s="8"/>
      <c r="FS212" s="8"/>
      <c r="FT212" s="8"/>
      <c r="FU212" s="8"/>
      <c r="FV212" s="8"/>
      <c r="FW212" s="8"/>
      <c r="FX212" s="8"/>
      <c r="FY212" s="8"/>
      <c r="FZ212" s="8"/>
      <c r="GA212" s="8"/>
      <c r="GB212" s="8"/>
      <c r="GC212" s="8"/>
      <c r="GD212" s="9"/>
      <c r="GE212" s="8"/>
      <c r="GF212" s="8"/>
    </row>
    <row r="213" spans="1:188" s="2" customFormat="1" ht="17.100000000000001" customHeight="1">
      <c r="A213" s="13" t="s">
        <v>194</v>
      </c>
      <c r="B213" s="24">
        <v>358.2</v>
      </c>
      <c r="C213" s="24">
        <v>214.2</v>
      </c>
      <c r="D213" s="4">
        <f t="shared" si="86"/>
        <v>0.59798994974874375</v>
      </c>
      <c r="E213" s="10">
        <v>15</v>
      </c>
      <c r="F213" s="5">
        <v>1</v>
      </c>
      <c r="G213" s="5">
        <v>10</v>
      </c>
      <c r="H213" s="5"/>
      <c r="I213" s="5"/>
      <c r="J213" s="4">
        <f t="shared" si="98"/>
        <v>0.90804042179261857</v>
      </c>
      <c r="K213" s="5">
        <v>10</v>
      </c>
      <c r="L213" s="5"/>
      <c r="M213" s="5"/>
      <c r="N213" s="4">
        <f t="shared" si="99"/>
        <v>1.0013531799729365</v>
      </c>
      <c r="O213" s="73">
        <v>15</v>
      </c>
      <c r="P213" s="5"/>
      <c r="Q213" s="5"/>
      <c r="R213" s="4">
        <f t="shared" si="100"/>
        <v>1.0621827411167513</v>
      </c>
      <c r="S213" s="5">
        <v>15</v>
      </c>
      <c r="T213" s="31">
        <f t="shared" si="87"/>
        <v>0.90774295816157935</v>
      </c>
      <c r="U213" s="32">
        <v>1764</v>
      </c>
      <c r="V213" s="24">
        <f t="shared" si="88"/>
        <v>962.18181818181824</v>
      </c>
      <c r="W213" s="24">
        <f t="shared" si="89"/>
        <v>873.4</v>
      </c>
      <c r="X213" s="24">
        <f t="shared" si="90"/>
        <v>-88.781818181818267</v>
      </c>
      <c r="Y213" s="24"/>
      <c r="Z213" s="24">
        <v>150.4</v>
      </c>
      <c r="AA213" s="24">
        <v>106.3</v>
      </c>
      <c r="AB213" s="24">
        <v>61.1</v>
      </c>
      <c r="AC213" s="24">
        <v>66.5</v>
      </c>
      <c r="AD213" s="24"/>
      <c r="AE213" s="24">
        <v>93.9</v>
      </c>
      <c r="AF213" s="24">
        <v>185.2</v>
      </c>
      <c r="AG213" s="24">
        <f t="shared" si="91"/>
        <v>210</v>
      </c>
      <c r="AH213" s="65"/>
      <c r="AI213" s="40"/>
      <c r="AJ213" s="40"/>
      <c r="AK213" s="65"/>
      <c r="AL213" s="65"/>
      <c r="AM213" s="24">
        <f t="shared" si="92"/>
        <v>210</v>
      </c>
      <c r="AN213" s="24"/>
      <c r="AO213" s="24">
        <f t="shared" si="93"/>
        <v>210</v>
      </c>
      <c r="AP213" s="24">
        <v>107.7</v>
      </c>
      <c r="AQ213" s="24">
        <f t="shared" si="94"/>
        <v>102.3</v>
      </c>
      <c r="AR213" s="81"/>
      <c r="AS213" s="38"/>
      <c r="AT213" s="1"/>
      <c r="AU213" s="1"/>
      <c r="AV213" s="1"/>
      <c r="AW213" s="1"/>
      <c r="AX213" s="1"/>
      <c r="AY213" s="1"/>
      <c r="AZ213" s="1"/>
      <c r="BA213" s="1"/>
      <c r="BB213" s="1"/>
      <c r="BC213" s="8"/>
      <c r="BD213" s="8"/>
      <c r="BE213" s="8"/>
      <c r="BF213" s="8"/>
      <c r="BG213" s="8"/>
      <c r="BH213" s="8"/>
      <c r="BI213" s="8"/>
      <c r="BJ213" s="8"/>
      <c r="BK213" s="8"/>
      <c r="BL213" s="8"/>
      <c r="BM213" s="8"/>
      <c r="BN213" s="8"/>
      <c r="BO213" s="8"/>
      <c r="BP213" s="8"/>
      <c r="BQ213" s="8"/>
      <c r="BR213" s="8"/>
      <c r="BS213" s="8"/>
      <c r="BT213" s="8"/>
      <c r="BU213" s="8"/>
      <c r="BV213" s="9"/>
      <c r="BW213" s="8"/>
      <c r="BX213" s="8"/>
      <c r="BY213" s="8"/>
      <c r="BZ213" s="8"/>
      <c r="CA213" s="8"/>
      <c r="CB213" s="8"/>
      <c r="CC213" s="8"/>
      <c r="CD213" s="8"/>
      <c r="CE213" s="8"/>
      <c r="CF213" s="8"/>
      <c r="CG213" s="8"/>
      <c r="CH213" s="8"/>
      <c r="CI213" s="8"/>
      <c r="CJ213" s="8"/>
      <c r="CK213" s="8"/>
      <c r="CL213" s="8"/>
      <c r="CM213" s="8"/>
      <c r="CN213" s="8"/>
      <c r="CO213" s="8"/>
      <c r="CP213" s="8"/>
      <c r="CQ213" s="8"/>
      <c r="CR213" s="8"/>
      <c r="CS213" s="8"/>
      <c r="CT213" s="8"/>
      <c r="CU213" s="8"/>
      <c r="CV213" s="8"/>
      <c r="CW213" s="8"/>
      <c r="CX213" s="9"/>
      <c r="CY213" s="8"/>
      <c r="CZ213" s="8"/>
      <c r="DA213" s="8"/>
      <c r="DB213" s="8"/>
      <c r="DC213" s="8"/>
      <c r="DD213" s="8"/>
      <c r="DE213" s="8"/>
      <c r="DF213" s="8"/>
      <c r="DG213" s="8"/>
      <c r="DH213" s="8"/>
      <c r="DI213" s="8"/>
      <c r="DJ213" s="8"/>
      <c r="DK213" s="8"/>
      <c r="DL213" s="8"/>
      <c r="DM213" s="8"/>
      <c r="DN213" s="8"/>
      <c r="DO213" s="8"/>
      <c r="DP213" s="8"/>
      <c r="DQ213" s="8"/>
      <c r="DR213" s="8"/>
      <c r="DS213" s="8"/>
      <c r="DT213" s="8"/>
      <c r="DU213" s="8"/>
      <c r="DV213" s="8"/>
      <c r="DW213" s="8"/>
      <c r="DX213" s="8"/>
      <c r="DY213" s="8"/>
      <c r="DZ213" s="9"/>
      <c r="EA213" s="8"/>
      <c r="EB213" s="8"/>
      <c r="EC213" s="8"/>
      <c r="ED213" s="8"/>
      <c r="EE213" s="8"/>
      <c r="EF213" s="8"/>
      <c r="EG213" s="8"/>
      <c r="EH213" s="8"/>
      <c r="EI213" s="8"/>
      <c r="EJ213" s="8"/>
      <c r="EK213" s="8"/>
      <c r="EL213" s="8"/>
      <c r="EM213" s="8"/>
      <c r="EN213" s="8"/>
      <c r="EO213" s="8"/>
      <c r="EP213" s="8"/>
      <c r="EQ213" s="8"/>
      <c r="ER213" s="8"/>
      <c r="ES213" s="8"/>
      <c r="ET213" s="8"/>
      <c r="EU213" s="8"/>
      <c r="EV213" s="8"/>
      <c r="EW213" s="8"/>
      <c r="EX213" s="8"/>
      <c r="EY213" s="8"/>
      <c r="EZ213" s="8"/>
      <c r="FA213" s="8"/>
      <c r="FB213" s="9"/>
      <c r="FC213" s="8"/>
      <c r="FD213" s="8"/>
      <c r="FE213" s="8"/>
      <c r="FF213" s="8"/>
      <c r="FG213" s="8"/>
      <c r="FH213" s="8"/>
      <c r="FI213" s="8"/>
      <c r="FJ213" s="8"/>
      <c r="FK213" s="8"/>
      <c r="FL213" s="8"/>
      <c r="FM213" s="8"/>
      <c r="FN213" s="8"/>
      <c r="FO213" s="8"/>
      <c r="FP213" s="8"/>
      <c r="FQ213" s="8"/>
      <c r="FR213" s="8"/>
      <c r="FS213" s="8"/>
      <c r="FT213" s="8"/>
      <c r="FU213" s="8"/>
      <c r="FV213" s="8"/>
      <c r="FW213" s="8"/>
      <c r="FX213" s="8"/>
      <c r="FY213" s="8"/>
      <c r="FZ213" s="8"/>
      <c r="GA213" s="8"/>
      <c r="GB213" s="8"/>
      <c r="GC213" s="8"/>
      <c r="GD213" s="9"/>
      <c r="GE213" s="8"/>
      <c r="GF213" s="8"/>
    </row>
    <row r="214" spans="1:188" s="2" customFormat="1" ht="17.100000000000001" customHeight="1">
      <c r="A214" s="13" t="s">
        <v>195</v>
      </c>
      <c r="B214" s="24">
        <v>1705</v>
      </c>
      <c r="C214" s="24">
        <v>1356</v>
      </c>
      <c r="D214" s="4">
        <f t="shared" si="86"/>
        <v>0.79530791788856303</v>
      </c>
      <c r="E214" s="10">
        <v>15</v>
      </c>
      <c r="F214" s="5">
        <v>1</v>
      </c>
      <c r="G214" s="5">
        <v>10</v>
      </c>
      <c r="H214" s="5"/>
      <c r="I214" s="5"/>
      <c r="J214" s="4">
        <f t="shared" si="98"/>
        <v>0.90804042179261857</v>
      </c>
      <c r="K214" s="5">
        <v>10</v>
      </c>
      <c r="L214" s="5"/>
      <c r="M214" s="5"/>
      <c r="N214" s="4">
        <f t="shared" si="99"/>
        <v>1.0013531799729365</v>
      </c>
      <c r="O214" s="73">
        <v>15</v>
      </c>
      <c r="P214" s="5"/>
      <c r="Q214" s="5"/>
      <c r="R214" s="4">
        <f t="shared" si="100"/>
        <v>1.0621827411167513</v>
      </c>
      <c r="S214" s="5">
        <v>15</v>
      </c>
      <c r="T214" s="31">
        <f t="shared" si="87"/>
        <v>0.95327787388615304</v>
      </c>
      <c r="U214" s="32">
        <v>3383</v>
      </c>
      <c r="V214" s="24">
        <f t="shared" si="88"/>
        <v>1845.2727272727275</v>
      </c>
      <c r="W214" s="24">
        <f t="shared" si="89"/>
        <v>1759.1</v>
      </c>
      <c r="X214" s="24">
        <f t="shared" si="90"/>
        <v>-86.17272727272757</v>
      </c>
      <c r="Y214" s="24"/>
      <c r="Z214" s="24">
        <v>244</v>
      </c>
      <c r="AA214" s="24">
        <v>362.9</v>
      </c>
      <c r="AB214" s="24">
        <v>205.9</v>
      </c>
      <c r="AC214" s="24">
        <v>198</v>
      </c>
      <c r="AD214" s="24"/>
      <c r="AE214" s="24">
        <v>264.39999999999998</v>
      </c>
      <c r="AF214" s="24">
        <v>108.6</v>
      </c>
      <c r="AG214" s="24">
        <f t="shared" si="91"/>
        <v>375.3</v>
      </c>
      <c r="AH214" s="65"/>
      <c r="AI214" s="40"/>
      <c r="AJ214" s="40"/>
      <c r="AK214" s="65"/>
      <c r="AL214" s="65"/>
      <c r="AM214" s="24">
        <f t="shared" si="92"/>
        <v>375.3</v>
      </c>
      <c r="AN214" s="24"/>
      <c r="AO214" s="24">
        <f t="shared" si="93"/>
        <v>375.3</v>
      </c>
      <c r="AP214" s="24">
        <v>251.1</v>
      </c>
      <c r="AQ214" s="24">
        <f t="shared" si="94"/>
        <v>124.2</v>
      </c>
      <c r="AR214" s="81"/>
      <c r="AS214" s="38"/>
      <c r="AT214" s="1"/>
      <c r="AU214" s="1"/>
      <c r="AV214" s="1"/>
      <c r="AW214" s="1"/>
      <c r="AX214" s="1"/>
      <c r="AY214" s="1"/>
      <c r="AZ214" s="1"/>
      <c r="BA214" s="1"/>
      <c r="BB214" s="1"/>
      <c r="BC214" s="8"/>
      <c r="BD214" s="8"/>
      <c r="BE214" s="8"/>
      <c r="BF214" s="8"/>
      <c r="BG214" s="8"/>
      <c r="BH214" s="8"/>
      <c r="BI214" s="8"/>
      <c r="BJ214" s="8"/>
      <c r="BK214" s="8"/>
      <c r="BL214" s="8"/>
      <c r="BM214" s="8"/>
      <c r="BN214" s="8"/>
      <c r="BO214" s="8"/>
      <c r="BP214" s="8"/>
      <c r="BQ214" s="8"/>
      <c r="BR214" s="8"/>
      <c r="BS214" s="8"/>
      <c r="BT214" s="8"/>
      <c r="BU214" s="8"/>
      <c r="BV214" s="9"/>
      <c r="BW214" s="8"/>
      <c r="BX214" s="8"/>
      <c r="BY214" s="8"/>
      <c r="BZ214" s="8"/>
      <c r="CA214" s="8"/>
      <c r="CB214" s="8"/>
      <c r="CC214" s="8"/>
      <c r="CD214" s="8"/>
      <c r="CE214" s="8"/>
      <c r="CF214" s="8"/>
      <c r="CG214" s="8"/>
      <c r="CH214" s="8"/>
      <c r="CI214" s="8"/>
      <c r="CJ214" s="8"/>
      <c r="CK214" s="8"/>
      <c r="CL214" s="8"/>
      <c r="CM214" s="8"/>
      <c r="CN214" s="8"/>
      <c r="CO214" s="8"/>
      <c r="CP214" s="8"/>
      <c r="CQ214" s="8"/>
      <c r="CR214" s="8"/>
      <c r="CS214" s="8"/>
      <c r="CT214" s="8"/>
      <c r="CU214" s="8"/>
      <c r="CV214" s="8"/>
      <c r="CW214" s="8"/>
      <c r="CX214" s="9"/>
      <c r="CY214" s="8"/>
      <c r="CZ214" s="8"/>
      <c r="DA214" s="8"/>
      <c r="DB214" s="8"/>
      <c r="DC214" s="8"/>
      <c r="DD214" s="8"/>
      <c r="DE214" s="8"/>
      <c r="DF214" s="8"/>
      <c r="DG214" s="8"/>
      <c r="DH214" s="8"/>
      <c r="DI214" s="8"/>
      <c r="DJ214" s="8"/>
      <c r="DK214" s="8"/>
      <c r="DL214" s="8"/>
      <c r="DM214" s="8"/>
      <c r="DN214" s="8"/>
      <c r="DO214" s="8"/>
      <c r="DP214" s="8"/>
      <c r="DQ214" s="8"/>
      <c r="DR214" s="8"/>
      <c r="DS214" s="8"/>
      <c r="DT214" s="8"/>
      <c r="DU214" s="8"/>
      <c r="DV214" s="8"/>
      <c r="DW214" s="8"/>
      <c r="DX214" s="8"/>
      <c r="DY214" s="8"/>
      <c r="DZ214" s="9"/>
      <c r="EA214" s="8"/>
      <c r="EB214" s="8"/>
      <c r="EC214" s="8"/>
      <c r="ED214" s="8"/>
      <c r="EE214" s="8"/>
      <c r="EF214" s="8"/>
      <c r="EG214" s="8"/>
      <c r="EH214" s="8"/>
      <c r="EI214" s="8"/>
      <c r="EJ214" s="8"/>
      <c r="EK214" s="8"/>
      <c r="EL214" s="8"/>
      <c r="EM214" s="8"/>
      <c r="EN214" s="8"/>
      <c r="EO214" s="8"/>
      <c r="EP214" s="8"/>
      <c r="EQ214" s="8"/>
      <c r="ER214" s="8"/>
      <c r="ES214" s="8"/>
      <c r="ET214" s="8"/>
      <c r="EU214" s="8"/>
      <c r="EV214" s="8"/>
      <c r="EW214" s="8"/>
      <c r="EX214" s="8"/>
      <c r="EY214" s="8"/>
      <c r="EZ214" s="8"/>
      <c r="FA214" s="8"/>
      <c r="FB214" s="9"/>
      <c r="FC214" s="8"/>
      <c r="FD214" s="8"/>
      <c r="FE214" s="8"/>
      <c r="FF214" s="8"/>
      <c r="FG214" s="8"/>
      <c r="FH214" s="8"/>
      <c r="FI214" s="8"/>
      <c r="FJ214" s="8"/>
      <c r="FK214" s="8"/>
      <c r="FL214" s="8"/>
      <c r="FM214" s="8"/>
      <c r="FN214" s="8"/>
      <c r="FO214" s="8"/>
      <c r="FP214" s="8"/>
      <c r="FQ214" s="8"/>
      <c r="FR214" s="8"/>
      <c r="FS214" s="8"/>
      <c r="FT214" s="8"/>
      <c r="FU214" s="8"/>
      <c r="FV214" s="8"/>
      <c r="FW214" s="8"/>
      <c r="FX214" s="8"/>
      <c r="FY214" s="8"/>
      <c r="FZ214" s="8"/>
      <c r="GA214" s="8"/>
      <c r="GB214" s="8"/>
      <c r="GC214" s="8"/>
      <c r="GD214" s="9"/>
      <c r="GE214" s="8"/>
      <c r="GF214" s="8"/>
    </row>
    <row r="215" spans="1:188" s="2" customFormat="1" ht="17.100000000000001" customHeight="1">
      <c r="A215" s="13" t="s">
        <v>196</v>
      </c>
      <c r="B215" s="24">
        <v>123.6</v>
      </c>
      <c r="C215" s="24">
        <v>78.7</v>
      </c>
      <c r="D215" s="4">
        <f t="shared" si="86"/>
        <v>0.63673139158576053</v>
      </c>
      <c r="E215" s="10">
        <v>15</v>
      </c>
      <c r="F215" s="5">
        <v>1</v>
      </c>
      <c r="G215" s="5">
        <v>10</v>
      </c>
      <c r="H215" s="5"/>
      <c r="I215" s="5"/>
      <c r="J215" s="4">
        <f t="shared" si="98"/>
        <v>0.90804042179261857</v>
      </c>
      <c r="K215" s="5">
        <v>10</v>
      </c>
      <c r="L215" s="5"/>
      <c r="M215" s="5"/>
      <c r="N215" s="4">
        <f t="shared" si="99"/>
        <v>1.0013531799729365</v>
      </c>
      <c r="O215" s="73">
        <v>15</v>
      </c>
      <c r="P215" s="5"/>
      <c r="Q215" s="5"/>
      <c r="R215" s="4">
        <f t="shared" si="100"/>
        <v>1.0621827411167513</v>
      </c>
      <c r="S215" s="5">
        <v>15</v>
      </c>
      <c r="T215" s="31">
        <f t="shared" si="87"/>
        <v>0.91668329089319855</v>
      </c>
      <c r="U215" s="32">
        <v>1908</v>
      </c>
      <c r="V215" s="24">
        <f t="shared" si="88"/>
        <v>1040.7272727272727</v>
      </c>
      <c r="W215" s="24">
        <f t="shared" si="89"/>
        <v>954</v>
      </c>
      <c r="X215" s="24">
        <f t="shared" si="90"/>
        <v>-86.727272727272748</v>
      </c>
      <c r="Y215" s="24"/>
      <c r="Z215" s="24">
        <v>204.1</v>
      </c>
      <c r="AA215" s="24">
        <v>100.6</v>
      </c>
      <c r="AB215" s="24">
        <v>141.1</v>
      </c>
      <c r="AC215" s="24">
        <v>211.7</v>
      </c>
      <c r="AD215" s="24"/>
      <c r="AE215" s="24">
        <v>90.4</v>
      </c>
      <c r="AF215" s="24"/>
      <c r="AG215" s="24">
        <f t="shared" si="91"/>
        <v>206.1</v>
      </c>
      <c r="AH215" s="65"/>
      <c r="AI215" s="40"/>
      <c r="AJ215" s="40"/>
      <c r="AK215" s="65"/>
      <c r="AL215" s="65"/>
      <c r="AM215" s="24">
        <f t="shared" si="92"/>
        <v>206.1</v>
      </c>
      <c r="AN215" s="24"/>
      <c r="AO215" s="24">
        <f t="shared" si="93"/>
        <v>206.1</v>
      </c>
      <c r="AP215" s="24">
        <v>103.5</v>
      </c>
      <c r="AQ215" s="24">
        <f t="shared" si="94"/>
        <v>102.6</v>
      </c>
      <c r="AR215" s="81"/>
      <c r="AS215" s="38"/>
      <c r="AT215" s="1"/>
      <c r="AU215" s="1"/>
      <c r="AV215" s="1"/>
      <c r="AW215" s="1"/>
      <c r="AX215" s="1"/>
      <c r="AY215" s="1"/>
      <c r="AZ215" s="1"/>
      <c r="BA215" s="1"/>
      <c r="BB215" s="1"/>
      <c r="BC215" s="8"/>
      <c r="BD215" s="8"/>
      <c r="BE215" s="8"/>
      <c r="BF215" s="8"/>
      <c r="BG215" s="8"/>
      <c r="BH215" s="8"/>
      <c r="BI215" s="8"/>
      <c r="BJ215" s="8"/>
      <c r="BK215" s="8"/>
      <c r="BL215" s="8"/>
      <c r="BM215" s="8"/>
      <c r="BN215" s="8"/>
      <c r="BO215" s="8"/>
      <c r="BP215" s="8"/>
      <c r="BQ215" s="8"/>
      <c r="BR215" s="8"/>
      <c r="BS215" s="8"/>
      <c r="BT215" s="8"/>
      <c r="BU215" s="8"/>
      <c r="BV215" s="9"/>
      <c r="BW215" s="8"/>
      <c r="BX215" s="8"/>
      <c r="BY215" s="8"/>
      <c r="BZ215" s="8"/>
      <c r="CA215" s="8"/>
      <c r="CB215" s="8"/>
      <c r="CC215" s="8"/>
      <c r="CD215" s="8"/>
      <c r="CE215" s="8"/>
      <c r="CF215" s="8"/>
      <c r="CG215" s="8"/>
      <c r="CH215" s="8"/>
      <c r="CI215" s="8"/>
      <c r="CJ215" s="8"/>
      <c r="CK215" s="8"/>
      <c r="CL215" s="8"/>
      <c r="CM215" s="8"/>
      <c r="CN215" s="8"/>
      <c r="CO215" s="8"/>
      <c r="CP215" s="8"/>
      <c r="CQ215" s="8"/>
      <c r="CR215" s="8"/>
      <c r="CS215" s="8"/>
      <c r="CT215" s="8"/>
      <c r="CU215" s="8"/>
      <c r="CV215" s="8"/>
      <c r="CW215" s="8"/>
      <c r="CX215" s="9"/>
      <c r="CY215" s="8"/>
      <c r="CZ215" s="8"/>
      <c r="DA215" s="8"/>
      <c r="DB215" s="8"/>
      <c r="DC215" s="8"/>
      <c r="DD215" s="8"/>
      <c r="DE215" s="8"/>
      <c r="DF215" s="8"/>
      <c r="DG215" s="8"/>
      <c r="DH215" s="8"/>
      <c r="DI215" s="8"/>
      <c r="DJ215" s="8"/>
      <c r="DK215" s="8"/>
      <c r="DL215" s="8"/>
      <c r="DM215" s="8"/>
      <c r="DN215" s="8"/>
      <c r="DO215" s="8"/>
      <c r="DP215" s="8"/>
      <c r="DQ215" s="8"/>
      <c r="DR215" s="8"/>
      <c r="DS215" s="8"/>
      <c r="DT215" s="8"/>
      <c r="DU215" s="8"/>
      <c r="DV215" s="8"/>
      <c r="DW215" s="8"/>
      <c r="DX215" s="8"/>
      <c r="DY215" s="8"/>
      <c r="DZ215" s="9"/>
      <c r="EA215" s="8"/>
      <c r="EB215" s="8"/>
      <c r="EC215" s="8"/>
      <c r="ED215" s="8"/>
      <c r="EE215" s="8"/>
      <c r="EF215" s="8"/>
      <c r="EG215" s="8"/>
      <c r="EH215" s="8"/>
      <c r="EI215" s="8"/>
      <c r="EJ215" s="8"/>
      <c r="EK215" s="8"/>
      <c r="EL215" s="8"/>
      <c r="EM215" s="8"/>
      <c r="EN215" s="8"/>
      <c r="EO215" s="8"/>
      <c r="EP215" s="8"/>
      <c r="EQ215" s="8"/>
      <c r="ER215" s="8"/>
      <c r="ES215" s="8"/>
      <c r="ET215" s="8"/>
      <c r="EU215" s="8"/>
      <c r="EV215" s="8"/>
      <c r="EW215" s="8"/>
      <c r="EX215" s="8"/>
      <c r="EY215" s="8"/>
      <c r="EZ215" s="8"/>
      <c r="FA215" s="8"/>
      <c r="FB215" s="9"/>
      <c r="FC215" s="8"/>
      <c r="FD215" s="8"/>
      <c r="FE215" s="8"/>
      <c r="FF215" s="8"/>
      <c r="FG215" s="8"/>
      <c r="FH215" s="8"/>
      <c r="FI215" s="8"/>
      <c r="FJ215" s="8"/>
      <c r="FK215" s="8"/>
      <c r="FL215" s="8"/>
      <c r="FM215" s="8"/>
      <c r="FN215" s="8"/>
      <c r="FO215" s="8"/>
      <c r="FP215" s="8"/>
      <c r="FQ215" s="8"/>
      <c r="FR215" s="8"/>
      <c r="FS215" s="8"/>
      <c r="FT215" s="8"/>
      <c r="FU215" s="8"/>
      <c r="FV215" s="8"/>
      <c r="FW215" s="8"/>
      <c r="FX215" s="8"/>
      <c r="FY215" s="8"/>
      <c r="FZ215" s="8"/>
      <c r="GA215" s="8"/>
      <c r="GB215" s="8"/>
      <c r="GC215" s="8"/>
      <c r="GD215" s="9"/>
      <c r="GE215" s="8"/>
      <c r="GF215" s="8"/>
    </row>
    <row r="216" spans="1:188" s="2" customFormat="1" ht="17.100000000000001" customHeight="1">
      <c r="A216" s="13" t="s">
        <v>197</v>
      </c>
      <c r="B216" s="24">
        <v>495.6</v>
      </c>
      <c r="C216" s="24">
        <v>1122</v>
      </c>
      <c r="D216" s="4">
        <f t="shared" si="86"/>
        <v>1.3</v>
      </c>
      <c r="E216" s="10">
        <v>15</v>
      </c>
      <c r="F216" s="5">
        <v>1</v>
      </c>
      <c r="G216" s="5">
        <v>10</v>
      </c>
      <c r="H216" s="5"/>
      <c r="I216" s="5"/>
      <c r="J216" s="4">
        <f>J$44</f>
        <v>0.90804042179261857</v>
      </c>
      <c r="K216" s="5">
        <v>10</v>
      </c>
      <c r="L216" s="5"/>
      <c r="M216" s="5"/>
      <c r="N216" s="4">
        <f>N$44</f>
        <v>1.0013531799729365</v>
      </c>
      <c r="O216" s="73">
        <v>15</v>
      </c>
      <c r="P216" s="5"/>
      <c r="Q216" s="5"/>
      <c r="R216" s="4">
        <f>R$44</f>
        <v>1.0621827411167513</v>
      </c>
      <c r="S216" s="5">
        <v>15</v>
      </c>
      <c r="T216" s="31">
        <f t="shared" si="87"/>
        <v>1.0697452774503307</v>
      </c>
      <c r="U216" s="32">
        <v>1295</v>
      </c>
      <c r="V216" s="24">
        <f t="shared" si="88"/>
        <v>706.36363636363637</v>
      </c>
      <c r="W216" s="24">
        <f t="shared" si="89"/>
        <v>755.6</v>
      </c>
      <c r="X216" s="24">
        <f t="shared" si="90"/>
        <v>49.236363636363649</v>
      </c>
      <c r="Y216" s="24"/>
      <c r="Z216" s="24">
        <v>138.9</v>
      </c>
      <c r="AA216" s="24">
        <v>138.9</v>
      </c>
      <c r="AB216" s="24">
        <v>98.9</v>
      </c>
      <c r="AC216" s="24">
        <v>93.2</v>
      </c>
      <c r="AD216" s="24"/>
      <c r="AE216" s="24">
        <v>115.9</v>
      </c>
      <c r="AF216" s="24">
        <v>5</v>
      </c>
      <c r="AG216" s="24">
        <f t="shared" si="91"/>
        <v>164.8</v>
      </c>
      <c r="AH216" s="65"/>
      <c r="AI216" s="40"/>
      <c r="AJ216" s="40"/>
      <c r="AK216" s="65"/>
      <c r="AL216" s="65"/>
      <c r="AM216" s="24">
        <f t="shared" si="92"/>
        <v>164.8</v>
      </c>
      <c r="AN216" s="24"/>
      <c r="AO216" s="24">
        <f t="shared" si="93"/>
        <v>164.8</v>
      </c>
      <c r="AP216" s="24">
        <v>187.8</v>
      </c>
      <c r="AQ216" s="24">
        <f t="shared" si="94"/>
        <v>-23</v>
      </c>
      <c r="AR216" s="81"/>
      <c r="AS216" s="38"/>
      <c r="AT216" s="1"/>
      <c r="AU216" s="1"/>
      <c r="AV216" s="1"/>
      <c r="AW216" s="1"/>
      <c r="AX216" s="1"/>
      <c r="AY216" s="1"/>
      <c r="AZ216" s="1"/>
      <c r="BA216" s="1"/>
      <c r="BB216" s="1"/>
      <c r="BC216" s="8"/>
      <c r="BD216" s="8"/>
      <c r="BE216" s="8"/>
      <c r="BF216" s="8"/>
      <c r="BG216" s="8"/>
      <c r="BH216" s="8"/>
      <c r="BI216" s="8"/>
      <c r="BJ216" s="8"/>
      <c r="BK216" s="8"/>
      <c r="BL216" s="8"/>
      <c r="BM216" s="8"/>
      <c r="BN216" s="8"/>
      <c r="BO216" s="8"/>
      <c r="BP216" s="8"/>
      <c r="BQ216" s="8"/>
      <c r="BR216" s="8"/>
      <c r="BS216" s="8"/>
      <c r="BT216" s="8"/>
      <c r="BU216" s="8"/>
      <c r="BV216" s="9"/>
      <c r="BW216" s="8"/>
      <c r="BX216" s="8"/>
      <c r="BY216" s="8"/>
      <c r="BZ216" s="8"/>
      <c r="CA216" s="8"/>
      <c r="CB216" s="8"/>
      <c r="CC216" s="8"/>
      <c r="CD216" s="8"/>
      <c r="CE216" s="8"/>
      <c r="CF216" s="8"/>
      <c r="CG216" s="8"/>
      <c r="CH216" s="8"/>
      <c r="CI216" s="8"/>
      <c r="CJ216" s="8"/>
      <c r="CK216" s="8"/>
      <c r="CL216" s="8"/>
      <c r="CM216" s="8"/>
      <c r="CN216" s="8"/>
      <c r="CO216" s="8"/>
      <c r="CP216" s="8"/>
      <c r="CQ216" s="8"/>
      <c r="CR216" s="8"/>
      <c r="CS216" s="8"/>
      <c r="CT216" s="8"/>
      <c r="CU216" s="8"/>
      <c r="CV216" s="8"/>
      <c r="CW216" s="8"/>
      <c r="CX216" s="9"/>
      <c r="CY216" s="8"/>
      <c r="CZ216" s="8"/>
      <c r="DA216" s="8"/>
      <c r="DB216" s="8"/>
      <c r="DC216" s="8"/>
      <c r="DD216" s="8"/>
      <c r="DE216" s="8"/>
      <c r="DF216" s="8"/>
      <c r="DG216" s="8"/>
      <c r="DH216" s="8"/>
      <c r="DI216" s="8"/>
      <c r="DJ216" s="8"/>
      <c r="DK216" s="8"/>
      <c r="DL216" s="8"/>
      <c r="DM216" s="8"/>
      <c r="DN216" s="8"/>
      <c r="DO216" s="8"/>
      <c r="DP216" s="8"/>
      <c r="DQ216" s="8"/>
      <c r="DR216" s="8"/>
      <c r="DS216" s="8"/>
      <c r="DT216" s="8"/>
      <c r="DU216" s="8"/>
      <c r="DV216" s="8"/>
      <c r="DW216" s="8"/>
      <c r="DX216" s="8"/>
      <c r="DY216" s="8"/>
      <c r="DZ216" s="9"/>
      <c r="EA216" s="8"/>
      <c r="EB216" s="8"/>
      <c r="EC216" s="8"/>
      <c r="ED216" s="8"/>
      <c r="EE216" s="8"/>
      <c r="EF216" s="8"/>
      <c r="EG216" s="8"/>
      <c r="EH216" s="8"/>
      <c r="EI216" s="8"/>
      <c r="EJ216" s="8"/>
      <c r="EK216" s="8"/>
      <c r="EL216" s="8"/>
      <c r="EM216" s="8"/>
      <c r="EN216" s="8"/>
      <c r="EO216" s="8"/>
      <c r="EP216" s="8"/>
      <c r="EQ216" s="8"/>
      <c r="ER216" s="8"/>
      <c r="ES216" s="8"/>
      <c r="ET216" s="8"/>
      <c r="EU216" s="8"/>
      <c r="EV216" s="8"/>
      <c r="EW216" s="8"/>
      <c r="EX216" s="8"/>
      <c r="EY216" s="8"/>
      <c r="EZ216" s="8"/>
      <c r="FA216" s="8"/>
      <c r="FB216" s="9"/>
      <c r="FC216" s="8"/>
      <c r="FD216" s="8"/>
      <c r="FE216" s="8"/>
      <c r="FF216" s="8"/>
      <c r="FG216" s="8"/>
      <c r="FH216" s="8"/>
      <c r="FI216" s="8"/>
      <c r="FJ216" s="8"/>
      <c r="FK216" s="8"/>
      <c r="FL216" s="8"/>
      <c r="FM216" s="8"/>
      <c r="FN216" s="8"/>
      <c r="FO216" s="8"/>
      <c r="FP216" s="8"/>
      <c r="FQ216" s="8"/>
      <c r="FR216" s="8"/>
      <c r="FS216" s="8"/>
      <c r="FT216" s="8"/>
      <c r="FU216" s="8"/>
      <c r="FV216" s="8"/>
      <c r="FW216" s="8"/>
      <c r="FX216" s="8"/>
      <c r="FY216" s="8"/>
      <c r="FZ216" s="8"/>
      <c r="GA216" s="8"/>
      <c r="GB216" s="8"/>
      <c r="GC216" s="8"/>
      <c r="GD216" s="9"/>
      <c r="GE216" s="8"/>
      <c r="GF216" s="8"/>
    </row>
    <row r="217" spans="1:188" s="2" customFormat="1" ht="17.100000000000001" customHeight="1">
      <c r="A217" s="17" t="s">
        <v>198</v>
      </c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77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24"/>
      <c r="AQ217" s="24"/>
      <c r="AR217" s="81"/>
      <c r="AS217" s="38"/>
      <c r="AT217" s="1"/>
      <c r="AU217" s="1"/>
      <c r="AV217" s="1"/>
      <c r="AW217" s="1"/>
      <c r="AX217" s="1"/>
      <c r="AY217" s="1"/>
      <c r="AZ217" s="1"/>
      <c r="BA217" s="1"/>
      <c r="BB217" s="1"/>
      <c r="BC217" s="8"/>
      <c r="BD217" s="8"/>
      <c r="BE217" s="8"/>
      <c r="BF217" s="8"/>
      <c r="BG217" s="8"/>
      <c r="BH217" s="8"/>
      <c r="BI217" s="8"/>
      <c r="BJ217" s="8"/>
      <c r="BK217" s="8"/>
      <c r="BL217" s="8"/>
      <c r="BM217" s="8"/>
      <c r="BN217" s="8"/>
      <c r="BO217" s="8"/>
      <c r="BP217" s="8"/>
      <c r="BQ217" s="8"/>
      <c r="BR217" s="8"/>
      <c r="BS217" s="8"/>
      <c r="BT217" s="8"/>
      <c r="BU217" s="8"/>
      <c r="BV217" s="9"/>
      <c r="BW217" s="8"/>
      <c r="BX217" s="8"/>
      <c r="BY217" s="8"/>
      <c r="BZ217" s="8"/>
      <c r="CA217" s="8"/>
      <c r="CB217" s="8"/>
      <c r="CC217" s="8"/>
      <c r="CD217" s="8"/>
      <c r="CE217" s="8"/>
      <c r="CF217" s="8"/>
      <c r="CG217" s="8"/>
      <c r="CH217" s="8"/>
      <c r="CI217" s="8"/>
      <c r="CJ217" s="8"/>
      <c r="CK217" s="8"/>
      <c r="CL217" s="8"/>
      <c r="CM217" s="8"/>
      <c r="CN217" s="8"/>
      <c r="CO217" s="8"/>
      <c r="CP217" s="8"/>
      <c r="CQ217" s="8"/>
      <c r="CR217" s="8"/>
      <c r="CS217" s="8"/>
      <c r="CT217" s="8"/>
      <c r="CU217" s="8"/>
      <c r="CV217" s="8"/>
      <c r="CW217" s="8"/>
      <c r="CX217" s="9"/>
      <c r="CY217" s="8"/>
      <c r="CZ217" s="8"/>
      <c r="DA217" s="8"/>
      <c r="DB217" s="8"/>
      <c r="DC217" s="8"/>
      <c r="DD217" s="8"/>
      <c r="DE217" s="8"/>
      <c r="DF217" s="8"/>
      <c r="DG217" s="8"/>
      <c r="DH217" s="8"/>
      <c r="DI217" s="8"/>
      <c r="DJ217" s="8"/>
      <c r="DK217" s="8"/>
      <c r="DL217" s="8"/>
      <c r="DM217" s="8"/>
      <c r="DN217" s="8"/>
      <c r="DO217" s="8"/>
      <c r="DP217" s="8"/>
      <c r="DQ217" s="8"/>
      <c r="DR217" s="8"/>
      <c r="DS217" s="8"/>
      <c r="DT217" s="8"/>
      <c r="DU217" s="8"/>
      <c r="DV217" s="8"/>
      <c r="DW217" s="8"/>
      <c r="DX217" s="8"/>
      <c r="DY217" s="8"/>
      <c r="DZ217" s="9"/>
      <c r="EA217" s="8"/>
      <c r="EB217" s="8"/>
      <c r="EC217" s="8"/>
      <c r="ED217" s="8"/>
      <c r="EE217" s="8"/>
      <c r="EF217" s="8"/>
      <c r="EG217" s="8"/>
      <c r="EH217" s="8"/>
      <c r="EI217" s="8"/>
      <c r="EJ217" s="8"/>
      <c r="EK217" s="8"/>
      <c r="EL217" s="8"/>
      <c r="EM217" s="8"/>
      <c r="EN217" s="8"/>
      <c r="EO217" s="8"/>
      <c r="EP217" s="8"/>
      <c r="EQ217" s="8"/>
      <c r="ER217" s="8"/>
      <c r="ES217" s="8"/>
      <c r="ET217" s="8"/>
      <c r="EU217" s="8"/>
      <c r="EV217" s="8"/>
      <c r="EW217" s="8"/>
      <c r="EX217" s="8"/>
      <c r="EY217" s="8"/>
      <c r="EZ217" s="8"/>
      <c r="FA217" s="8"/>
      <c r="FB217" s="9"/>
      <c r="FC217" s="8"/>
      <c r="FD217" s="8"/>
      <c r="FE217" s="8"/>
      <c r="FF217" s="8"/>
      <c r="FG217" s="8"/>
      <c r="FH217" s="8"/>
      <c r="FI217" s="8"/>
      <c r="FJ217" s="8"/>
      <c r="FK217" s="8"/>
      <c r="FL217" s="8"/>
      <c r="FM217" s="8"/>
      <c r="FN217" s="8"/>
      <c r="FO217" s="8"/>
      <c r="FP217" s="8"/>
      <c r="FQ217" s="8"/>
      <c r="FR217" s="8"/>
      <c r="FS217" s="8"/>
      <c r="FT217" s="8"/>
      <c r="FU217" s="8"/>
      <c r="FV217" s="8"/>
      <c r="FW217" s="8"/>
      <c r="FX217" s="8"/>
      <c r="FY217" s="8"/>
      <c r="FZ217" s="8"/>
      <c r="GA217" s="8"/>
      <c r="GB217" s="8"/>
      <c r="GC217" s="8"/>
      <c r="GD217" s="9"/>
      <c r="GE217" s="8"/>
      <c r="GF217" s="8"/>
    </row>
    <row r="218" spans="1:188" s="2" customFormat="1" ht="16.7" customHeight="1">
      <c r="A218" s="33" t="s">
        <v>199</v>
      </c>
      <c r="B218" s="24">
        <v>1371.8</v>
      </c>
      <c r="C218" s="24">
        <v>393.6</v>
      </c>
      <c r="D218" s="4">
        <f t="shared" si="86"/>
        <v>0.2869222918792827</v>
      </c>
      <c r="E218" s="10">
        <v>15</v>
      </c>
      <c r="F218" s="5">
        <v>1</v>
      </c>
      <c r="G218" s="5">
        <v>10</v>
      </c>
      <c r="H218" s="5"/>
      <c r="I218" s="5"/>
      <c r="J218" s="4">
        <f>J$45</f>
        <v>1.0267097701149426</v>
      </c>
      <c r="K218" s="5">
        <v>10</v>
      </c>
      <c r="L218" s="5"/>
      <c r="M218" s="5"/>
      <c r="N218" s="4">
        <f>N$45</f>
        <v>1.3</v>
      </c>
      <c r="O218" s="73">
        <v>15</v>
      </c>
      <c r="P218" s="5"/>
      <c r="Q218" s="5"/>
      <c r="R218" s="4">
        <f>R$45</f>
        <v>1.0090090090090089</v>
      </c>
      <c r="S218" s="5">
        <v>15</v>
      </c>
      <c r="T218" s="31">
        <f t="shared" si="87"/>
        <v>0.91086257253036618</v>
      </c>
      <c r="U218" s="32">
        <v>330</v>
      </c>
      <c r="V218" s="24">
        <f t="shared" si="88"/>
        <v>180</v>
      </c>
      <c r="W218" s="24">
        <f t="shared" si="89"/>
        <v>164</v>
      </c>
      <c r="X218" s="24">
        <f t="shared" si="90"/>
        <v>-16</v>
      </c>
      <c r="Y218" s="24"/>
      <c r="Z218" s="24">
        <v>13.6</v>
      </c>
      <c r="AA218" s="24">
        <v>14.9</v>
      </c>
      <c r="AB218" s="24">
        <v>35.799999999999997</v>
      </c>
      <c r="AC218" s="24">
        <v>25.2</v>
      </c>
      <c r="AD218" s="24"/>
      <c r="AE218" s="24">
        <v>18.5</v>
      </c>
      <c r="AF218" s="24"/>
      <c r="AG218" s="24">
        <f t="shared" si="91"/>
        <v>56</v>
      </c>
      <c r="AH218" s="65"/>
      <c r="AI218" s="40"/>
      <c r="AJ218" s="40"/>
      <c r="AK218" s="65"/>
      <c r="AL218" s="65"/>
      <c r="AM218" s="24">
        <f t="shared" si="92"/>
        <v>56</v>
      </c>
      <c r="AN218" s="24"/>
      <c r="AO218" s="24">
        <f t="shared" si="93"/>
        <v>56</v>
      </c>
      <c r="AP218" s="24">
        <v>18.399999999999999</v>
      </c>
      <c r="AQ218" s="24">
        <f t="shared" si="94"/>
        <v>37.6</v>
      </c>
      <c r="AR218" s="81"/>
      <c r="AS218" s="38"/>
      <c r="AT218" s="1"/>
      <c r="AU218" s="1"/>
      <c r="AV218" s="1"/>
      <c r="AW218" s="1"/>
      <c r="AX218" s="1"/>
      <c r="AY218" s="1"/>
      <c r="AZ218" s="1"/>
      <c r="BA218" s="1"/>
      <c r="BB218" s="1"/>
      <c r="BC218" s="8"/>
      <c r="BD218" s="8"/>
      <c r="BE218" s="8"/>
      <c r="BF218" s="8"/>
      <c r="BG218" s="8"/>
      <c r="BH218" s="8"/>
      <c r="BI218" s="8"/>
      <c r="BJ218" s="8"/>
      <c r="BK218" s="8"/>
      <c r="BL218" s="8"/>
      <c r="BM218" s="8"/>
      <c r="BN218" s="8"/>
      <c r="BO218" s="8"/>
      <c r="BP218" s="8"/>
      <c r="BQ218" s="8"/>
      <c r="BR218" s="8"/>
      <c r="BS218" s="8"/>
      <c r="BT218" s="8"/>
      <c r="BU218" s="8"/>
      <c r="BV218" s="9"/>
      <c r="BW218" s="8"/>
      <c r="BX218" s="8"/>
      <c r="BY218" s="8"/>
      <c r="BZ218" s="8"/>
      <c r="CA218" s="8"/>
      <c r="CB218" s="8"/>
      <c r="CC218" s="8"/>
      <c r="CD218" s="8"/>
      <c r="CE218" s="8"/>
      <c r="CF218" s="8"/>
      <c r="CG218" s="8"/>
      <c r="CH218" s="8"/>
      <c r="CI218" s="8"/>
      <c r="CJ218" s="8"/>
      <c r="CK218" s="8"/>
      <c r="CL218" s="8"/>
      <c r="CM218" s="8"/>
      <c r="CN218" s="8"/>
      <c r="CO218" s="8"/>
      <c r="CP218" s="8"/>
      <c r="CQ218" s="8"/>
      <c r="CR218" s="8"/>
      <c r="CS218" s="8"/>
      <c r="CT218" s="8"/>
      <c r="CU218" s="8"/>
      <c r="CV218" s="8"/>
      <c r="CW218" s="8"/>
      <c r="CX218" s="9"/>
      <c r="CY218" s="8"/>
      <c r="CZ218" s="8"/>
      <c r="DA218" s="8"/>
      <c r="DB218" s="8"/>
      <c r="DC218" s="8"/>
      <c r="DD218" s="8"/>
      <c r="DE218" s="8"/>
      <c r="DF218" s="8"/>
      <c r="DG218" s="8"/>
      <c r="DH218" s="8"/>
      <c r="DI218" s="8"/>
      <c r="DJ218" s="8"/>
      <c r="DK218" s="8"/>
      <c r="DL218" s="8"/>
      <c r="DM218" s="8"/>
      <c r="DN218" s="8"/>
      <c r="DO218" s="8"/>
      <c r="DP218" s="8"/>
      <c r="DQ218" s="8"/>
      <c r="DR218" s="8"/>
      <c r="DS218" s="8"/>
      <c r="DT218" s="8"/>
      <c r="DU218" s="8"/>
      <c r="DV218" s="8"/>
      <c r="DW218" s="8"/>
      <c r="DX218" s="8"/>
      <c r="DY218" s="8"/>
      <c r="DZ218" s="9"/>
      <c r="EA218" s="8"/>
      <c r="EB218" s="8"/>
      <c r="EC218" s="8"/>
      <c r="ED218" s="8"/>
      <c r="EE218" s="8"/>
      <c r="EF218" s="8"/>
      <c r="EG218" s="8"/>
      <c r="EH218" s="8"/>
      <c r="EI218" s="8"/>
      <c r="EJ218" s="8"/>
      <c r="EK218" s="8"/>
      <c r="EL218" s="8"/>
      <c r="EM218" s="8"/>
      <c r="EN218" s="8"/>
      <c r="EO218" s="8"/>
      <c r="EP218" s="8"/>
      <c r="EQ218" s="8"/>
      <c r="ER218" s="8"/>
      <c r="ES218" s="8"/>
      <c r="ET218" s="8"/>
      <c r="EU218" s="8"/>
      <c r="EV218" s="8"/>
      <c r="EW218" s="8"/>
      <c r="EX218" s="8"/>
      <c r="EY218" s="8"/>
      <c r="EZ218" s="8"/>
      <c r="FA218" s="8"/>
      <c r="FB218" s="9"/>
      <c r="FC218" s="8"/>
      <c r="FD218" s="8"/>
      <c r="FE218" s="8"/>
      <c r="FF218" s="8"/>
      <c r="FG218" s="8"/>
      <c r="FH218" s="8"/>
      <c r="FI218" s="8"/>
      <c r="FJ218" s="8"/>
      <c r="FK218" s="8"/>
      <c r="FL218" s="8"/>
      <c r="FM218" s="8"/>
      <c r="FN218" s="8"/>
      <c r="FO218" s="8"/>
      <c r="FP218" s="8"/>
      <c r="FQ218" s="8"/>
      <c r="FR218" s="8"/>
      <c r="FS218" s="8"/>
      <c r="FT218" s="8"/>
      <c r="FU218" s="8"/>
      <c r="FV218" s="8"/>
      <c r="FW218" s="8"/>
      <c r="FX218" s="8"/>
      <c r="FY218" s="8"/>
      <c r="FZ218" s="8"/>
      <c r="GA218" s="8"/>
      <c r="GB218" s="8"/>
      <c r="GC218" s="8"/>
      <c r="GD218" s="9"/>
      <c r="GE218" s="8"/>
      <c r="GF218" s="8"/>
    </row>
    <row r="219" spans="1:188" s="2" customFormat="1" ht="17.100000000000001" customHeight="1">
      <c r="A219" s="33" t="s">
        <v>200</v>
      </c>
      <c r="B219" s="24">
        <v>1904.1</v>
      </c>
      <c r="C219" s="24">
        <v>1232.0999999999999</v>
      </c>
      <c r="D219" s="4">
        <f t="shared" si="86"/>
        <v>0.64707735938238531</v>
      </c>
      <c r="E219" s="10">
        <v>15</v>
      </c>
      <c r="F219" s="5">
        <v>1</v>
      </c>
      <c r="G219" s="5">
        <v>10</v>
      </c>
      <c r="H219" s="5"/>
      <c r="I219" s="5"/>
      <c r="J219" s="4">
        <f t="shared" ref="J219:J230" si="101">J$45</f>
        <v>1.0267097701149426</v>
      </c>
      <c r="K219" s="5">
        <v>10</v>
      </c>
      <c r="L219" s="5"/>
      <c r="M219" s="5"/>
      <c r="N219" s="4">
        <f t="shared" ref="N219:N230" si="102">N$45</f>
        <v>1.3</v>
      </c>
      <c r="O219" s="73">
        <v>15</v>
      </c>
      <c r="P219" s="5"/>
      <c r="Q219" s="5"/>
      <c r="R219" s="4">
        <f t="shared" ref="R219:R230" si="103">R$45</f>
        <v>1.0090090090090089</v>
      </c>
      <c r="S219" s="5">
        <v>15</v>
      </c>
      <c r="T219" s="31">
        <f t="shared" si="87"/>
        <v>0.9939752804156976</v>
      </c>
      <c r="U219" s="32">
        <v>2112</v>
      </c>
      <c r="V219" s="24">
        <f t="shared" si="88"/>
        <v>1152</v>
      </c>
      <c r="W219" s="24">
        <f t="shared" si="89"/>
        <v>1145.0999999999999</v>
      </c>
      <c r="X219" s="24">
        <f t="shared" si="90"/>
        <v>-6.9000000000000909</v>
      </c>
      <c r="Y219" s="24"/>
      <c r="Z219" s="24">
        <v>154.19999999999999</v>
      </c>
      <c r="AA219" s="24">
        <v>226.6</v>
      </c>
      <c r="AB219" s="24">
        <v>190.5</v>
      </c>
      <c r="AC219" s="24">
        <v>187.2</v>
      </c>
      <c r="AD219" s="24"/>
      <c r="AE219" s="24">
        <v>145.6</v>
      </c>
      <c r="AF219" s="24"/>
      <c r="AG219" s="24">
        <f t="shared" si="91"/>
        <v>241</v>
      </c>
      <c r="AH219" s="65"/>
      <c r="AI219" s="40"/>
      <c r="AJ219" s="40"/>
      <c r="AK219" s="65"/>
      <c r="AL219" s="65"/>
      <c r="AM219" s="24">
        <f t="shared" si="92"/>
        <v>241</v>
      </c>
      <c r="AN219" s="24"/>
      <c r="AO219" s="24">
        <f t="shared" si="93"/>
        <v>241</v>
      </c>
      <c r="AP219" s="24">
        <v>82.4</v>
      </c>
      <c r="AQ219" s="24">
        <f t="shared" si="94"/>
        <v>158.6</v>
      </c>
      <c r="AR219" s="81"/>
      <c r="AS219" s="38"/>
      <c r="AT219" s="1"/>
      <c r="AU219" s="1"/>
      <c r="AV219" s="1"/>
      <c r="AW219" s="1"/>
      <c r="AX219" s="1"/>
      <c r="AY219" s="1"/>
      <c r="AZ219" s="1"/>
      <c r="BA219" s="1"/>
      <c r="BB219" s="1"/>
      <c r="BC219" s="8"/>
      <c r="BD219" s="8"/>
      <c r="BE219" s="8"/>
      <c r="BF219" s="8"/>
      <c r="BG219" s="8"/>
      <c r="BH219" s="8"/>
      <c r="BI219" s="8"/>
      <c r="BJ219" s="8"/>
      <c r="BK219" s="8"/>
      <c r="BL219" s="8"/>
      <c r="BM219" s="8"/>
      <c r="BN219" s="8"/>
      <c r="BO219" s="8"/>
      <c r="BP219" s="8"/>
      <c r="BQ219" s="8"/>
      <c r="BR219" s="8"/>
      <c r="BS219" s="8"/>
      <c r="BT219" s="8"/>
      <c r="BU219" s="8"/>
      <c r="BV219" s="9"/>
      <c r="BW219" s="8"/>
      <c r="BX219" s="8"/>
      <c r="BY219" s="8"/>
      <c r="BZ219" s="8"/>
      <c r="CA219" s="8"/>
      <c r="CB219" s="8"/>
      <c r="CC219" s="8"/>
      <c r="CD219" s="8"/>
      <c r="CE219" s="8"/>
      <c r="CF219" s="8"/>
      <c r="CG219" s="8"/>
      <c r="CH219" s="8"/>
      <c r="CI219" s="8"/>
      <c r="CJ219" s="8"/>
      <c r="CK219" s="8"/>
      <c r="CL219" s="8"/>
      <c r="CM219" s="8"/>
      <c r="CN219" s="8"/>
      <c r="CO219" s="8"/>
      <c r="CP219" s="8"/>
      <c r="CQ219" s="8"/>
      <c r="CR219" s="8"/>
      <c r="CS219" s="8"/>
      <c r="CT219" s="8"/>
      <c r="CU219" s="8"/>
      <c r="CV219" s="8"/>
      <c r="CW219" s="8"/>
      <c r="CX219" s="9"/>
      <c r="CY219" s="8"/>
      <c r="CZ219" s="8"/>
      <c r="DA219" s="8"/>
      <c r="DB219" s="8"/>
      <c r="DC219" s="8"/>
      <c r="DD219" s="8"/>
      <c r="DE219" s="8"/>
      <c r="DF219" s="8"/>
      <c r="DG219" s="8"/>
      <c r="DH219" s="8"/>
      <c r="DI219" s="8"/>
      <c r="DJ219" s="8"/>
      <c r="DK219" s="8"/>
      <c r="DL219" s="8"/>
      <c r="DM219" s="8"/>
      <c r="DN219" s="8"/>
      <c r="DO219" s="8"/>
      <c r="DP219" s="8"/>
      <c r="DQ219" s="8"/>
      <c r="DR219" s="8"/>
      <c r="DS219" s="8"/>
      <c r="DT219" s="8"/>
      <c r="DU219" s="8"/>
      <c r="DV219" s="8"/>
      <c r="DW219" s="8"/>
      <c r="DX219" s="8"/>
      <c r="DY219" s="8"/>
      <c r="DZ219" s="9"/>
      <c r="EA219" s="8"/>
      <c r="EB219" s="8"/>
      <c r="EC219" s="8"/>
      <c r="ED219" s="8"/>
      <c r="EE219" s="8"/>
      <c r="EF219" s="8"/>
      <c r="EG219" s="8"/>
      <c r="EH219" s="8"/>
      <c r="EI219" s="8"/>
      <c r="EJ219" s="8"/>
      <c r="EK219" s="8"/>
      <c r="EL219" s="8"/>
      <c r="EM219" s="8"/>
      <c r="EN219" s="8"/>
      <c r="EO219" s="8"/>
      <c r="EP219" s="8"/>
      <c r="EQ219" s="8"/>
      <c r="ER219" s="8"/>
      <c r="ES219" s="8"/>
      <c r="ET219" s="8"/>
      <c r="EU219" s="8"/>
      <c r="EV219" s="8"/>
      <c r="EW219" s="8"/>
      <c r="EX219" s="8"/>
      <c r="EY219" s="8"/>
      <c r="EZ219" s="8"/>
      <c r="FA219" s="8"/>
      <c r="FB219" s="9"/>
      <c r="FC219" s="8"/>
      <c r="FD219" s="8"/>
      <c r="FE219" s="8"/>
      <c r="FF219" s="8"/>
      <c r="FG219" s="8"/>
      <c r="FH219" s="8"/>
      <c r="FI219" s="8"/>
      <c r="FJ219" s="8"/>
      <c r="FK219" s="8"/>
      <c r="FL219" s="8"/>
      <c r="FM219" s="8"/>
      <c r="FN219" s="8"/>
      <c r="FO219" s="8"/>
      <c r="FP219" s="8"/>
      <c r="FQ219" s="8"/>
      <c r="FR219" s="8"/>
      <c r="FS219" s="8"/>
      <c r="FT219" s="8"/>
      <c r="FU219" s="8"/>
      <c r="FV219" s="8"/>
      <c r="FW219" s="8"/>
      <c r="FX219" s="8"/>
      <c r="FY219" s="8"/>
      <c r="FZ219" s="8"/>
      <c r="GA219" s="8"/>
      <c r="GB219" s="8"/>
      <c r="GC219" s="8"/>
      <c r="GD219" s="9"/>
      <c r="GE219" s="8"/>
      <c r="GF219" s="8"/>
    </row>
    <row r="220" spans="1:188" s="2" customFormat="1" ht="17.100000000000001" customHeight="1">
      <c r="A220" s="33" t="s">
        <v>201</v>
      </c>
      <c r="B220" s="24">
        <v>11661.3</v>
      </c>
      <c r="C220" s="24">
        <v>12062.6</v>
      </c>
      <c r="D220" s="4">
        <f t="shared" si="86"/>
        <v>1.0344129728246423</v>
      </c>
      <c r="E220" s="10">
        <v>15</v>
      </c>
      <c r="F220" s="5">
        <v>1</v>
      </c>
      <c r="G220" s="5">
        <v>10</v>
      </c>
      <c r="H220" s="5"/>
      <c r="I220" s="5"/>
      <c r="J220" s="4">
        <f t="shared" si="101"/>
        <v>1.0267097701149426</v>
      </c>
      <c r="K220" s="5">
        <v>10</v>
      </c>
      <c r="L220" s="5"/>
      <c r="M220" s="5"/>
      <c r="N220" s="4">
        <f t="shared" si="102"/>
        <v>1.3</v>
      </c>
      <c r="O220" s="73">
        <v>15</v>
      </c>
      <c r="P220" s="5"/>
      <c r="Q220" s="5"/>
      <c r="R220" s="4">
        <f t="shared" si="103"/>
        <v>1.0090090090090089</v>
      </c>
      <c r="S220" s="5">
        <v>15</v>
      </c>
      <c r="T220" s="31">
        <f t="shared" si="87"/>
        <v>1.0833604219792954</v>
      </c>
      <c r="U220" s="32">
        <v>22</v>
      </c>
      <c r="V220" s="24">
        <f t="shared" si="88"/>
        <v>12</v>
      </c>
      <c r="W220" s="24">
        <f t="shared" si="89"/>
        <v>13</v>
      </c>
      <c r="X220" s="24">
        <f t="shared" si="90"/>
        <v>1</v>
      </c>
      <c r="Y220" s="24"/>
      <c r="Z220" s="24">
        <v>2.2000000000000002</v>
      </c>
      <c r="AA220" s="24">
        <v>2.1</v>
      </c>
      <c r="AB220" s="24">
        <v>1.9</v>
      </c>
      <c r="AC220" s="24">
        <v>2.4</v>
      </c>
      <c r="AD220" s="24"/>
      <c r="AE220" s="24">
        <v>1.8</v>
      </c>
      <c r="AF220" s="24"/>
      <c r="AG220" s="24">
        <f t="shared" si="91"/>
        <v>2.6</v>
      </c>
      <c r="AH220" s="65"/>
      <c r="AI220" s="40"/>
      <c r="AJ220" s="40"/>
      <c r="AK220" s="65"/>
      <c r="AL220" s="65"/>
      <c r="AM220" s="24">
        <f t="shared" si="92"/>
        <v>2.6</v>
      </c>
      <c r="AN220" s="24"/>
      <c r="AO220" s="24">
        <f t="shared" si="93"/>
        <v>2.6</v>
      </c>
      <c r="AP220" s="24">
        <v>1.9</v>
      </c>
      <c r="AQ220" s="24">
        <f t="shared" si="94"/>
        <v>0.7</v>
      </c>
      <c r="AR220" s="81"/>
      <c r="AS220" s="38"/>
      <c r="AT220" s="1"/>
      <c r="AU220" s="1"/>
      <c r="AV220" s="1"/>
      <c r="AW220" s="1"/>
      <c r="AX220" s="1"/>
      <c r="AY220" s="1"/>
      <c r="AZ220" s="1"/>
      <c r="BA220" s="1"/>
      <c r="BB220" s="1"/>
      <c r="BC220" s="8"/>
      <c r="BD220" s="8"/>
      <c r="BE220" s="8"/>
      <c r="BF220" s="8"/>
      <c r="BG220" s="8"/>
      <c r="BH220" s="8"/>
      <c r="BI220" s="8"/>
      <c r="BJ220" s="8"/>
      <c r="BK220" s="8"/>
      <c r="BL220" s="8"/>
      <c r="BM220" s="8"/>
      <c r="BN220" s="8"/>
      <c r="BO220" s="8"/>
      <c r="BP220" s="8"/>
      <c r="BQ220" s="8"/>
      <c r="BR220" s="8"/>
      <c r="BS220" s="8"/>
      <c r="BT220" s="8"/>
      <c r="BU220" s="8"/>
      <c r="BV220" s="9"/>
      <c r="BW220" s="8"/>
      <c r="BX220" s="8"/>
      <c r="BY220" s="8"/>
      <c r="BZ220" s="8"/>
      <c r="CA220" s="8"/>
      <c r="CB220" s="8"/>
      <c r="CC220" s="8"/>
      <c r="CD220" s="8"/>
      <c r="CE220" s="8"/>
      <c r="CF220" s="8"/>
      <c r="CG220" s="8"/>
      <c r="CH220" s="8"/>
      <c r="CI220" s="8"/>
      <c r="CJ220" s="8"/>
      <c r="CK220" s="8"/>
      <c r="CL220" s="8"/>
      <c r="CM220" s="8"/>
      <c r="CN220" s="8"/>
      <c r="CO220" s="8"/>
      <c r="CP220" s="8"/>
      <c r="CQ220" s="8"/>
      <c r="CR220" s="8"/>
      <c r="CS220" s="8"/>
      <c r="CT220" s="8"/>
      <c r="CU220" s="8"/>
      <c r="CV220" s="8"/>
      <c r="CW220" s="8"/>
      <c r="CX220" s="9"/>
      <c r="CY220" s="8"/>
      <c r="CZ220" s="8"/>
      <c r="DA220" s="8"/>
      <c r="DB220" s="8"/>
      <c r="DC220" s="8"/>
      <c r="DD220" s="8"/>
      <c r="DE220" s="8"/>
      <c r="DF220" s="8"/>
      <c r="DG220" s="8"/>
      <c r="DH220" s="8"/>
      <c r="DI220" s="8"/>
      <c r="DJ220" s="8"/>
      <c r="DK220" s="8"/>
      <c r="DL220" s="8"/>
      <c r="DM220" s="8"/>
      <c r="DN220" s="8"/>
      <c r="DO220" s="8"/>
      <c r="DP220" s="8"/>
      <c r="DQ220" s="8"/>
      <c r="DR220" s="8"/>
      <c r="DS220" s="8"/>
      <c r="DT220" s="8"/>
      <c r="DU220" s="8"/>
      <c r="DV220" s="8"/>
      <c r="DW220" s="8"/>
      <c r="DX220" s="8"/>
      <c r="DY220" s="8"/>
      <c r="DZ220" s="9"/>
      <c r="EA220" s="8"/>
      <c r="EB220" s="8"/>
      <c r="EC220" s="8"/>
      <c r="ED220" s="8"/>
      <c r="EE220" s="8"/>
      <c r="EF220" s="8"/>
      <c r="EG220" s="8"/>
      <c r="EH220" s="8"/>
      <c r="EI220" s="8"/>
      <c r="EJ220" s="8"/>
      <c r="EK220" s="8"/>
      <c r="EL220" s="8"/>
      <c r="EM220" s="8"/>
      <c r="EN220" s="8"/>
      <c r="EO220" s="8"/>
      <c r="EP220" s="8"/>
      <c r="EQ220" s="8"/>
      <c r="ER220" s="8"/>
      <c r="ES220" s="8"/>
      <c r="ET220" s="8"/>
      <c r="EU220" s="8"/>
      <c r="EV220" s="8"/>
      <c r="EW220" s="8"/>
      <c r="EX220" s="8"/>
      <c r="EY220" s="8"/>
      <c r="EZ220" s="8"/>
      <c r="FA220" s="8"/>
      <c r="FB220" s="9"/>
      <c r="FC220" s="8"/>
      <c r="FD220" s="8"/>
      <c r="FE220" s="8"/>
      <c r="FF220" s="8"/>
      <c r="FG220" s="8"/>
      <c r="FH220" s="8"/>
      <c r="FI220" s="8"/>
      <c r="FJ220" s="8"/>
      <c r="FK220" s="8"/>
      <c r="FL220" s="8"/>
      <c r="FM220" s="8"/>
      <c r="FN220" s="8"/>
      <c r="FO220" s="8"/>
      <c r="FP220" s="8"/>
      <c r="FQ220" s="8"/>
      <c r="FR220" s="8"/>
      <c r="FS220" s="8"/>
      <c r="FT220" s="8"/>
      <c r="FU220" s="8"/>
      <c r="FV220" s="8"/>
      <c r="FW220" s="8"/>
      <c r="FX220" s="8"/>
      <c r="FY220" s="8"/>
      <c r="FZ220" s="8"/>
      <c r="GA220" s="8"/>
      <c r="GB220" s="8"/>
      <c r="GC220" s="8"/>
      <c r="GD220" s="9"/>
      <c r="GE220" s="8"/>
      <c r="GF220" s="8"/>
    </row>
    <row r="221" spans="1:188" s="2" customFormat="1" ht="17.100000000000001" customHeight="1">
      <c r="A221" s="33" t="s">
        <v>202</v>
      </c>
      <c r="B221" s="24">
        <v>1677.6</v>
      </c>
      <c r="C221" s="24">
        <v>1145.4000000000001</v>
      </c>
      <c r="D221" s="4">
        <f t="shared" si="86"/>
        <v>0.68276108726752516</v>
      </c>
      <c r="E221" s="10">
        <v>15</v>
      </c>
      <c r="F221" s="5">
        <v>1</v>
      </c>
      <c r="G221" s="5">
        <v>10</v>
      </c>
      <c r="H221" s="5"/>
      <c r="I221" s="5"/>
      <c r="J221" s="4">
        <f t="shared" si="101"/>
        <v>1.0267097701149426</v>
      </c>
      <c r="K221" s="5">
        <v>10</v>
      </c>
      <c r="L221" s="5"/>
      <c r="M221" s="5"/>
      <c r="N221" s="4">
        <f t="shared" si="102"/>
        <v>1.3</v>
      </c>
      <c r="O221" s="73">
        <v>15</v>
      </c>
      <c r="P221" s="5"/>
      <c r="Q221" s="5"/>
      <c r="R221" s="4">
        <f t="shared" si="103"/>
        <v>1.0090090090090089</v>
      </c>
      <c r="S221" s="5">
        <v>15</v>
      </c>
      <c r="T221" s="31">
        <f t="shared" si="87"/>
        <v>1.0022099868507297</v>
      </c>
      <c r="U221" s="32">
        <v>1429</v>
      </c>
      <c r="V221" s="24">
        <f t="shared" si="88"/>
        <v>779.4545454545455</v>
      </c>
      <c r="W221" s="24">
        <f t="shared" si="89"/>
        <v>781.2</v>
      </c>
      <c r="X221" s="24">
        <f t="shared" si="90"/>
        <v>1.7454545454545496</v>
      </c>
      <c r="Y221" s="24"/>
      <c r="Z221" s="24">
        <v>95.4</v>
      </c>
      <c r="AA221" s="24">
        <v>112.4</v>
      </c>
      <c r="AB221" s="24">
        <v>135.19999999999999</v>
      </c>
      <c r="AC221" s="24">
        <v>150.69999999999999</v>
      </c>
      <c r="AD221" s="24"/>
      <c r="AE221" s="24">
        <v>145.69999999999999</v>
      </c>
      <c r="AF221" s="24"/>
      <c r="AG221" s="24">
        <f t="shared" si="91"/>
        <v>141.80000000000001</v>
      </c>
      <c r="AH221" s="65"/>
      <c r="AI221" s="40"/>
      <c r="AJ221" s="40"/>
      <c r="AK221" s="65"/>
      <c r="AL221" s="65"/>
      <c r="AM221" s="24">
        <f t="shared" si="92"/>
        <v>141.80000000000001</v>
      </c>
      <c r="AN221" s="24"/>
      <c r="AO221" s="24">
        <f t="shared" si="93"/>
        <v>141.80000000000001</v>
      </c>
      <c r="AP221" s="24">
        <v>40</v>
      </c>
      <c r="AQ221" s="24">
        <f t="shared" si="94"/>
        <v>101.8</v>
      </c>
      <c r="AR221" s="81"/>
      <c r="AS221" s="38"/>
      <c r="AT221" s="1"/>
      <c r="AU221" s="1"/>
      <c r="AV221" s="1"/>
      <c r="AW221" s="1"/>
      <c r="AX221" s="1"/>
      <c r="AY221" s="1"/>
      <c r="AZ221" s="1"/>
      <c r="BA221" s="1"/>
      <c r="BB221" s="1"/>
      <c r="BC221" s="8"/>
      <c r="BD221" s="8"/>
      <c r="BE221" s="8"/>
      <c r="BF221" s="8"/>
      <c r="BG221" s="8"/>
      <c r="BH221" s="8"/>
      <c r="BI221" s="8"/>
      <c r="BJ221" s="8"/>
      <c r="BK221" s="8"/>
      <c r="BL221" s="8"/>
      <c r="BM221" s="8"/>
      <c r="BN221" s="8"/>
      <c r="BO221" s="8"/>
      <c r="BP221" s="8"/>
      <c r="BQ221" s="8"/>
      <c r="BR221" s="8"/>
      <c r="BS221" s="8"/>
      <c r="BT221" s="8"/>
      <c r="BU221" s="8"/>
      <c r="BV221" s="9"/>
      <c r="BW221" s="8"/>
      <c r="BX221" s="8"/>
      <c r="BY221" s="8"/>
      <c r="BZ221" s="8"/>
      <c r="CA221" s="8"/>
      <c r="CB221" s="8"/>
      <c r="CC221" s="8"/>
      <c r="CD221" s="8"/>
      <c r="CE221" s="8"/>
      <c r="CF221" s="8"/>
      <c r="CG221" s="8"/>
      <c r="CH221" s="8"/>
      <c r="CI221" s="8"/>
      <c r="CJ221" s="8"/>
      <c r="CK221" s="8"/>
      <c r="CL221" s="8"/>
      <c r="CM221" s="8"/>
      <c r="CN221" s="8"/>
      <c r="CO221" s="8"/>
      <c r="CP221" s="8"/>
      <c r="CQ221" s="8"/>
      <c r="CR221" s="8"/>
      <c r="CS221" s="8"/>
      <c r="CT221" s="8"/>
      <c r="CU221" s="8"/>
      <c r="CV221" s="8"/>
      <c r="CW221" s="8"/>
      <c r="CX221" s="9"/>
      <c r="CY221" s="8"/>
      <c r="CZ221" s="8"/>
      <c r="DA221" s="8"/>
      <c r="DB221" s="8"/>
      <c r="DC221" s="8"/>
      <c r="DD221" s="8"/>
      <c r="DE221" s="8"/>
      <c r="DF221" s="8"/>
      <c r="DG221" s="8"/>
      <c r="DH221" s="8"/>
      <c r="DI221" s="8"/>
      <c r="DJ221" s="8"/>
      <c r="DK221" s="8"/>
      <c r="DL221" s="8"/>
      <c r="DM221" s="8"/>
      <c r="DN221" s="8"/>
      <c r="DO221" s="8"/>
      <c r="DP221" s="8"/>
      <c r="DQ221" s="8"/>
      <c r="DR221" s="8"/>
      <c r="DS221" s="8"/>
      <c r="DT221" s="8"/>
      <c r="DU221" s="8"/>
      <c r="DV221" s="8"/>
      <c r="DW221" s="8"/>
      <c r="DX221" s="8"/>
      <c r="DY221" s="8"/>
      <c r="DZ221" s="9"/>
      <c r="EA221" s="8"/>
      <c r="EB221" s="8"/>
      <c r="EC221" s="8"/>
      <c r="ED221" s="8"/>
      <c r="EE221" s="8"/>
      <c r="EF221" s="8"/>
      <c r="EG221" s="8"/>
      <c r="EH221" s="8"/>
      <c r="EI221" s="8"/>
      <c r="EJ221" s="8"/>
      <c r="EK221" s="8"/>
      <c r="EL221" s="8"/>
      <c r="EM221" s="8"/>
      <c r="EN221" s="8"/>
      <c r="EO221" s="8"/>
      <c r="EP221" s="8"/>
      <c r="EQ221" s="8"/>
      <c r="ER221" s="8"/>
      <c r="ES221" s="8"/>
      <c r="ET221" s="8"/>
      <c r="EU221" s="8"/>
      <c r="EV221" s="8"/>
      <c r="EW221" s="8"/>
      <c r="EX221" s="8"/>
      <c r="EY221" s="8"/>
      <c r="EZ221" s="8"/>
      <c r="FA221" s="8"/>
      <c r="FB221" s="9"/>
      <c r="FC221" s="8"/>
      <c r="FD221" s="8"/>
      <c r="FE221" s="8"/>
      <c r="FF221" s="8"/>
      <c r="FG221" s="8"/>
      <c r="FH221" s="8"/>
      <c r="FI221" s="8"/>
      <c r="FJ221" s="8"/>
      <c r="FK221" s="8"/>
      <c r="FL221" s="8"/>
      <c r="FM221" s="8"/>
      <c r="FN221" s="8"/>
      <c r="FO221" s="8"/>
      <c r="FP221" s="8"/>
      <c r="FQ221" s="8"/>
      <c r="FR221" s="8"/>
      <c r="FS221" s="8"/>
      <c r="FT221" s="8"/>
      <c r="FU221" s="8"/>
      <c r="FV221" s="8"/>
      <c r="FW221" s="8"/>
      <c r="FX221" s="8"/>
      <c r="FY221" s="8"/>
      <c r="FZ221" s="8"/>
      <c r="GA221" s="8"/>
      <c r="GB221" s="8"/>
      <c r="GC221" s="8"/>
      <c r="GD221" s="9"/>
      <c r="GE221" s="8"/>
      <c r="GF221" s="8"/>
    </row>
    <row r="222" spans="1:188" s="2" customFormat="1" ht="17.100000000000001" customHeight="1">
      <c r="A222" s="33" t="s">
        <v>203</v>
      </c>
      <c r="B222" s="24">
        <v>33928.5</v>
      </c>
      <c r="C222" s="24">
        <v>23961.3</v>
      </c>
      <c r="D222" s="4">
        <f t="shared" si="86"/>
        <v>0.70622927627216059</v>
      </c>
      <c r="E222" s="10">
        <v>15</v>
      </c>
      <c r="F222" s="5">
        <v>1</v>
      </c>
      <c r="G222" s="5">
        <v>10</v>
      </c>
      <c r="H222" s="5"/>
      <c r="I222" s="5"/>
      <c r="J222" s="4">
        <f t="shared" si="101"/>
        <v>1.0267097701149426</v>
      </c>
      <c r="K222" s="5">
        <v>10</v>
      </c>
      <c r="L222" s="5"/>
      <c r="M222" s="5"/>
      <c r="N222" s="4">
        <f t="shared" si="102"/>
        <v>1.3</v>
      </c>
      <c r="O222" s="73">
        <v>15</v>
      </c>
      <c r="P222" s="5"/>
      <c r="Q222" s="5"/>
      <c r="R222" s="4">
        <f t="shared" si="103"/>
        <v>1.0090090090090089</v>
      </c>
      <c r="S222" s="5">
        <v>15</v>
      </c>
      <c r="T222" s="31">
        <f t="shared" si="87"/>
        <v>1.0076257227748764</v>
      </c>
      <c r="U222" s="32">
        <v>3133</v>
      </c>
      <c r="V222" s="24">
        <f t="shared" si="88"/>
        <v>1708.909090909091</v>
      </c>
      <c r="W222" s="24">
        <f t="shared" si="89"/>
        <v>1721.9</v>
      </c>
      <c r="X222" s="24">
        <f t="shared" si="90"/>
        <v>12.990909090909099</v>
      </c>
      <c r="Y222" s="24"/>
      <c r="Z222" s="24">
        <v>188.3</v>
      </c>
      <c r="AA222" s="24">
        <v>244.5</v>
      </c>
      <c r="AB222" s="24">
        <v>322.39999999999998</v>
      </c>
      <c r="AC222" s="24">
        <v>310.39999999999998</v>
      </c>
      <c r="AD222" s="24"/>
      <c r="AE222" s="24">
        <v>269.39999999999998</v>
      </c>
      <c r="AF222" s="24"/>
      <c r="AG222" s="24">
        <f t="shared" si="91"/>
        <v>386.9</v>
      </c>
      <c r="AH222" s="65"/>
      <c r="AI222" s="40"/>
      <c r="AJ222" s="40"/>
      <c r="AK222" s="65"/>
      <c r="AL222" s="65"/>
      <c r="AM222" s="24">
        <f t="shared" si="92"/>
        <v>386.9</v>
      </c>
      <c r="AN222" s="24"/>
      <c r="AO222" s="24">
        <f t="shared" si="93"/>
        <v>386.9</v>
      </c>
      <c r="AP222" s="24">
        <v>171.8</v>
      </c>
      <c r="AQ222" s="24">
        <f t="shared" si="94"/>
        <v>215.1</v>
      </c>
      <c r="AR222" s="81"/>
      <c r="AS222" s="38"/>
      <c r="AT222" s="1"/>
      <c r="AU222" s="1"/>
      <c r="AV222" s="1"/>
      <c r="AW222" s="1"/>
      <c r="AX222" s="1"/>
      <c r="AY222" s="1"/>
      <c r="AZ222" s="1"/>
      <c r="BA222" s="1"/>
      <c r="BB222" s="1"/>
      <c r="BC222" s="8"/>
      <c r="BD222" s="8"/>
      <c r="BE222" s="8"/>
      <c r="BF222" s="8"/>
      <c r="BG222" s="8"/>
      <c r="BH222" s="8"/>
      <c r="BI222" s="8"/>
      <c r="BJ222" s="8"/>
      <c r="BK222" s="8"/>
      <c r="BL222" s="8"/>
      <c r="BM222" s="8"/>
      <c r="BN222" s="8"/>
      <c r="BO222" s="8"/>
      <c r="BP222" s="8"/>
      <c r="BQ222" s="8"/>
      <c r="BR222" s="8"/>
      <c r="BS222" s="8"/>
      <c r="BT222" s="8"/>
      <c r="BU222" s="8"/>
      <c r="BV222" s="9"/>
      <c r="BW222" s="8"/>
      <c r="BX222" s="8"/>
      <c r="BY222" s="8"/>
      <c r="BZ222" s="8"/>
      <c r="CA222" s="8"/>
      <c r="CB222" s="8"/>
      <c r="CC222" s="8"/>
      <c r="CD222" s="8"/>
      <c r="CE222" s="8"/>
      <c r="CF222" s="8"/>
      <c r="CG222" s="8"/>
      <c r="CH222" s="8"/>
      <c r="CI222" s="8"/>
      <c r="CJ222" s="8"/>
      <c r="CK222" s="8"/>
      <c r="CL222" s="8"/>
      <c r="CM222" s="8"/>
      <c r="CN222" s="8"/>
      <c r="CO222" s="8"/>
      <c r="CP222" s="8"/>
      <c r="CQ222" s="8"/>
      <c r="CR222" s="8"/>
      <c r="CS222" s="8"/>
      <c r="CT222" s="8"/>
      <c r="CU222" s="8"/>
      <c r="CV222" s="8"/>
      <c r="CW222" s="8"/>
      <c r="CX222" s="9"/>
      <c r="CY222" s="8"/>
      <c r="CZ222" s="8"/>
      <c r="DA222" s="8"/>
      <c r="DB222" s="8"/>
      <c r="DC222" s="8"/>
      <c r="DD222" s="8"/>
      <c r="DE222" s="8"/>
      <c r="DF222" s="8"/>
      <c r="DG222" s="8"/>
      <c r="DH222" s="8"/>
      <c r="DI222" s="8"/>
      <c r="DJ222" s="8"/>
      <c r="DK222" s="8"/>
      <c r="DL222" s="8"/>
      <c r="DM222" s="8"/>
      <c r="DN222" s="8"/>
      <c r="DO222" s="8"/>
      <c r="DP222" s="8"/>
      <c r="DQ222" s="8"/>
      <c r="DR222" s="8"/>
      <c r="DS222" s="8"/>
      <c r="DT222" s="8"/>
      <c r="DU222" s="8"/>
      <c r="DV222" s="8"/>
      <c r="DW222" s="8"/>
      <c r="DX222" s="8"/>
      <c r="DY222" s="8"/>
      <c r="DZ222" s="9"/>
      <c r="EA222" s="8"/>
      <c r="EB222" s="8"/>
      <c r="EC222" s="8"/>
      <c r="ED222" s="8"/>
      <c r="EE222" s="8"/>
      <c r="EF222" s="8"/>
      <c r="EG222" s="8"/>
      <c r="EH222" s="8"/>
      <c r="EI222" s="8"/>
      <c r="EJ222" s="8"/>
      <c r="EK222" s="8"/>
      <c r="EL222" s="8"/>
      <c r="EM222" s="8"/>
      <c r="EN222" s="8"/>
      <c r="EO222" s="8"/>
      <c r="EP222" s="8"/>
      <c r="EQ222" s="8"/>
      <c r="ER222" s="8"/>
      <c r="ES222" s="8"/>
      <c r="ET222" s="8"/>
      <c r="EU222" s="8"/>
      <c r="EV222" s="8"/>
      <c r="EW222" s="8"/>
      <c r="EX222" s="8"/>
      <c r="EY222" s="8"/>
      <c r="EZ222" s="8"/>
      <c r="FA222" s="8"/>
      <c r="FB222" s="9"/>
      <c r="FC222" s="8"/>
      <c r="FD222" s="8"/>
      <c r="FE222" s="8"/>
      <c r="FF222" s="8"/>
      <c r="FG222" s="8"/>
      <c r="FH222" s="8"/>
      <c r="FI222" s="8"/>
      <c r="FJ222" s="8"/>
      <c r="FK222" s="8"/>
      <c r="FL222" s="8"/>
      <c r="FM222" s="8"/>
      <c r="FN222" s="8"/>
      <c r="FO222" s="8"/>
      <c r="FP222" s="8"/>
      <c r="FQ222" s="8"/>
      <c r="FR222" s="8"/>
      <c r="FS222" s="8"/>
      <c r="FT222" s="8"/>
      <c r="FU222" s="8"/>
      <c r="FV222" s="8"/>
      <c r="FW222" s="8"/>
      <c r="FX222" s="8"/>
      <c r="FY222" s="8"/>
      <c r="FZ222" s="8"/>
      <c r="GA222" s="8"/>
      <c r="GB222" s="8"/>
      <c r="GC222" s="8"/>
      <c r="GD222" s="9"/>
      <c r="GE222" s="8"/>
      <c r="GF222" s="8"/>
    </row>
    <row r="223" spans="1:188" s="2" customFormat="1" ht="17.100000000000001" customHeight="1">
      <c r="A223" s="33" t="s">
        <v>204</v>
      </c>
      <c r="B223" s="24">
        <v>3875.6</v>
      </c>
      <c r="C223" s="24">
        <v>3646.3</v>
      </c>
      <c r="D223" s="4">
        <f t="shared" si="86"/>
        <v>0.94083496748890505</v>
      </c>
      <c r="E223" s="10">
        <v>15</v>
      </c>
      <c r="F223" s="5">
        <v>1</v>
      </c>
      <c r="G223" s="5">
        <v>10</v>
      </c>
      <c r="H223" s="5"/>
      <c r="I223" s="5"/>
      <c r="J223" s="4">
        <f t="shared" si="101"/>
        <v>1.0267097701149426</v>
      </c>
      <c r="K223" s="5">
        <v>10</v>
      </c>
      <c r="L223" s="5"/>
      <c r="M223" s="5"/>
      <c r="N223" s="4">
        <f t="shared" si="102"/>
        <v>1.3</v>
      </c>
      <c r="O223" s="73">
        <v>15</v>
      </c>
      <c r="P223" s="5"/>
      <c r="Q223" s="5"/>
      <c r="R223" s="4">
        <f t="shared" si="103"/>
        <v>1.0090090090090089</v>
      </c>
      <c r="S223" s="5">
        <v>15</v>
      </c>
      <c r="T223" s="31">
        <f t="shared" si="87"/>
        <v>1.0617654976710482</v>
      </c>
      <c r="U223" s="32">
        <v>2244</v>
      </c>
      <c r="V223" s="24">
        <f t="shared" si="88"/>
        <v>1224</v>
      </c>
      <c r="W223" s="24">
        <f t="shared" si="89"/>
        <v>1299.5999999999999</v>
      </c>
      <c r="X223" s="24">
        <f t="shared" si="90"/>
        <v>75.599999999999909</v>
      </c>
      <c r="Y223" s="24"/>
      <c r="Z223" s="24">
        <v>160.6</v>
      </c>
      <c r="AA223" s="24">
        <v>178.1</v>
      </c>
      <c r="AB223" s="24">
        <v>224.8</v>
      </c>
      <c r="AC223" s="24">
        <v>237.4</v>
      </c>
      <c r="AD223" s="24"/>
      <c r="AE223" s="24">
        <v>203.6</v>
      </c>
      <c r="AF223" s="24"/>
      <c r="AG223" s="24">
        <f t="shared" si="91"/>
        <v>295.10000000000002</v>
      </c>
      <c r="AH223" s="65"/>
      <c r="AI223" s="40"/>
      <c r="AJ223" s="40"/>
      <c r="AK223" s="65"/>
      <c r="AL223" s="65"/>
      <c r="AM223" s="24">
        <f t="shared" si="92"/>
        <v>295.10000000000002</v>
      </c>
      <c r="AN223" s="24"/>
      <c r="AO223" s="24">
        <f t="shared" si="93"/>
        <v>295.10000000000002</v>
      </c>
      <c r="AP223" s="24">
        <v>197.8</v>
      </c>
      <c r="AQ223" s="24">
        <f t="shared" si="94"/>
        <v>97.3</v>
      </c>
      <c r="AR223" s="81"/>
      <c r="AS223" s="38"/>
      <c r="AT223" s="1"/>
      <c r="AU223" s="1"/>
      <c r="AV223" s="1"/>
      <c r="AW223" s="1"/>
      <c r="AX223" s="1"/>
      <c r="AY223" s="1"/>
      <c r="AZ223" s="1"/>
      <c r="BA223" s="1"/>
      <c r="BB223" s="1"/>
      <c r="BC223" s="8"/>
      <c r="BD223" s="8"/>
      <c r="BE223" s="8"/>
      <c r="BF223" s="8"/>
      <c r="BG223" s="8"/>
      <c r="BH223" s="8"/>
      <c r="BI223" s="8"/>
      <c r="BJ223" s="8"/>
      <c r="BK223" s="8"/>
      <c r="BL223" s="8"/>
      <c r="BM223" s="8"/>
      <c r="BN223" s="8"/>
      <c r="BO223" s="8"/>
      <c r="BP223" s="8"/>
      <c r="BQ223" s="8"/>
      <c r="BR223" s="8"/>
      <c r="BS223" s="8"/>
      <c r="BT223" s="8"/>
      <c r="BU223" s="8"/>
      <c r="BV223" s="9"/>
      <c r="BW223" s="8"/>
      <c r="BX223" s="8"/>
      <c r="BY223" s="8"/>
      <c r="BZ223" s="8"/>
      <c r="CA223" s="8"/>
      <c r="CB223" s="8"/>
      <c r="CC223" s="8"/>
      <c r="CD223" s="8"/>
      <c r="CE223" s="8"/>
      <c r="CF223" s="8"/>
      <c r="CG223" s="8"/>
      <c r="CH223" s="8"/>
      <c r="CI223" s="8"/>
      <c r="CJ223" s="8"/>
      <c r="CK223" s="8"/>
      <c r="CL223" s="8"/>
      <c r="CM223" s="8"/>
      <c r="CN223" s="8"/>
      <c r="CO223" s="8"/>
      <c r="CP223" s="8"/>
      <c r="CQ223" s="8"/>
      <c r="CR223" s="8"/>
      <c r="CS223" s="8"/>
      <c r="CT223" s="8"/>
      <c r="CU223" s="8"/>
      <c r="CV223" s="8"/>
      <c r="CW223" s="8"/>
      <c r="CX223" s="9"/>
      <c r="CY223" s="8"/>
      <c r="CZ223" s="8"/>
      <c r="DA223" s="8"/>
      <c r="DB223" s="8"/>
      <c r="DC223" s="8"/>
      <c r="DD223" s="8"/>
      <c r="DE223" s="8"/>
      <c r="DF223" s="8"/>
      <c r="DG223" s="8"/>
      <c r="DH223" s="8"/>
      <c r="DI223" s="8"/>
      <c r="DJ223" s="8"/>
      <c r="DK223" s="8"/>
      <c r="DL223" s="8"/>
      <c r="DM223" s="8"/>
      <c r="DN223" s="8"/>
      <c r="DO223" s="8"/>
      <c r="DP223" s="8"/>
      <c r="DQ223" s="8"/>
      <c r="DR223" s="8"/>
      <c r="DS223" s="8"/>
      <c r="DT223" s="8"/>
      <c r="DU223" s="8"/>
      <c r="DV223" s="8"/>
      <c r="DW223" s="8"/>
      <c r="DX223" s="8"/>
      <c r="DY223" s="8"/>
      <c r="DZ223" s="9"/>
      <c r="EA223" s="8"/>
      <c r="EB223" s="8"/>
      <c r="EC223" s="8"/>
      <c r="ED223" s="8"/>
      <c r="EE223" s="8"/>
      <c r="EF223" s="8"/>
      <c r="EG223" s="8"/>
      <c r="EH223" s="8"/>
      <c r="EI223" s="8"/>
      <c r="EJ223" s="8"/>
      <c r="EK223" s="8"/>
      <c r="EL223" s="8"/>
      <c r="EM223" s="8"/>
      <c r="EN223" s="8"/>
      <c r="EO223" s="8"/>
      <c r="EP223" s="8"/>
      <c r="EQ223" s="8"/>
      <c r="ER223" s="8"/>
      <c r="ES223" s="8"/>
      <c r="ET223" s="8"/>
      <c r="EU223" s="8"/>
      <c r="EV223" s="8"/>
      <c r="EW223" s="8"/>
      <c r="EX223" s="8"/>
      <c r="EY223" s="8"/>
      <c r="EZ223" s="8"/>
      <c r="FA223" s="8"/>
      <c r="FB223" s="9"/>
      <c r="FC223" s="8"/>
      <c r="FD223" s="8"/>
      <c r="FE223" s="8"/>
      <c r="FF223" s="8"/>
      <c r="FG223" s="8"/>
      <c r="FH223" s="8"/>
      <c r="FI223" s="8"/>
      <c r="FJ223" s="8"/>
      <c r="FK223" s="8"/>
      <c r="FL223" s="8"/>
      <c r="FM223" s="8"/>
      <c r="FN223" s="8"/>
      <c r="FO223" s="8"/>
      <c r="FP223" s="8"/>
      <c r="FQ223" s="8"/>
      <c r="FR223" s="8"/>
      <c r="FS223" s="8"/>
      <c r="FT223" s="8"/>
      <c r="FU223" s="8"/>
      <c r="FV223" s="8"/>
      <c r="FW223" s="8"/>
      <c r="FX223" s="8"/>
      <c r="FY223" s="8"/>
      <c r="FZ223" s="8"/>
      <c r="GA223" s="8"/>
      <c r="GB223" s="8"/>
      <c r="GC223" s="8"/>
      <c r="GD223" s="9"/>
      <c r="GE223" s="8"/>
      <c r="GF223" s="8"/>
    </row>
    <row r="224" spans="1:188" s="2" customFormat="1" ht="17.100000000000001" customHeight="1">
      <c r="A224" s="33" t="s">
        <v>205</v>
      </c>
      <c r="B224" s="24">
        <v>18012.2</v>
      </c>
      <c r="C224" s="24">
        <v>15116.8</v>
      </c>
      <c r="D224" s="4">
        <f t="shared" si="86"/>
        <v>0.83925339492121998</v>
      </c>
      <c r="E224" s="10">
        <v>15</v>
      </c>
      <c r="F224" s="5">
        <v>1</v>
      </c>
      <c r="G224" s="5">
        <v>10</v>
      </c>
      <c r="H224" s="5"/>
      <c r="I224" s="5"/>
      <c r="J224" s="4">
        <f t="shared" si="101"/>
        <v>1.0267097701149426</v>
      </c>
      <c r="K224" s="5">
        <v>10</v>
      </c>
      <c r="L224" s="5"/>
      <c r="M224" s="5"/>
      <c r="N224" s="4">
        <f t="shared" si="102"/>
        <v>1.3</v>
      </c>
      <c r="O224" s="73">
        <v>15</v>
      </c>
      <c r="P224" s="5"/>
      <c r="Q224" s="5"/>
      <c r="R224" s="4">
        <f t="shared" si="103"/>
        <v>1.0090090090090089</v>
      </c>
      <c r="S224" s="5">
        <v>15</v>
      </c>
      <c r="T224" s="31">
        <f t="shared" si="87"/>
        <v>1.0383235963092747</v>
      </c>
      <c r="U224" s="32">
        <v>64</v>
      </c>
      <c r="V224" s="24">
        <f t="shared" si="88"/>
        <v>34.909090909090907</v>
      </c>
      <c r="W224" s="24">
        <f t="shared" si="89"/>
        <v>36.200000000000003</v>
      </c>
      <c r="X224" s="24">
        <f t="shared" si="90"/>
        <v>1.2909090909090963</v>
      </c>
      <c r="Y224" s="24"/>
      <c r="Z224" s="24">
        <v>5.3</v>
      </c>
      <c r="AA224" s="24">
        <v>4.9000000000000004</v>
      </c>
      <c r="AB224" s="24">
        <v>5.9</v>
      </c>
      <c r="AC224" s="24">
        <v>7</v>
      </c>
      <c r="AD224" s="24"/>
      <c r="AE224" s="24">
        <v>5.7</v>
      </c>
      <c r="AF224" s="24"/>
      <c r="AG224" s="24">
        <f t="shared" si="91"/>
        <v>7.4</v>
      </c>
      <c r="AH224" s="40"/>
      <c r="AI224" s="40"/>
      <c r="AJ224" s="40"/>
      <c r="AK224" s="65"/>
      <c r="AL224" s="65"/>
      <c r="AM224" s="24">
        <f t="shared" si="92"/>
        <v>7.4</v>
      </c>
      <c r="AN224" s="24"/>
      <c r="AO224" s="24">
        <f t="shared" si="93"/>
        <v>7.4</v>
      </c>
      <c r="AP224" s="24">
        <v>4</v>
      </c>
      <c r="AQ224" s="24">
        <f t="shared" si="94"/>
        <v>3.4</v>
      </c>
      <c r="AR224" s="81"/>
      <c r="AS224" s="38"/>
      <c r="AT224" s="1"/>
      <c r="AU224" s="1"/>
      <c r="AV224" s="1"/>
      <c r="AW224" s="1"/>
      <c r="AX224" s="1"/>
      <c r="AY224" s="1"/>
      <c r="AZ224" s="1"/>
      <c r="BA224" s="1"/>
      <c r="BB224" s="1"/>
      <c r="BC224" s="8"/>
      <c r="BD224" s="8"/>
      <c r="BE224" s="8"/>
      <c r="BF224" s="8"/>
      <c r="BG224" s="8"/>
      <c r="BH224" s="8"/>
      <c r="BI224" s="8"/>
      <c r="BJ224" s="8"/>
      <c r="BK224" s="8"/>
      <c r="BL224" s="8"/>
      <c r="BM224" s="8"/>
      <c r="BN224" s="8"/>
      <c r="BO224" s="8"/>
      <c r="BP224" s="8"/>
      <c r="BQ224" s="8"/>
      <c r="BR224" s="8"/>
      <c r="BS224" s="8"/>
      <c r="BT224" s="8"/>
      <c r="BU224" s="8"/>
      <c r="BV224" s="9"/>
      <c r="BW224" s="8"/>
      <c r="BX224" s="8"/>
      <c r="BY224" s="8"/>
      <c r="BZ224" s="8"/>
      <c r="CA224" s="8"/>
      <c r="CB224" s="8"/>
      <c r="CC224" s="8"/>
      <c r="CD224" s="8"/>
      <c r="CE224" s="8"/>
      <c r="CF224" s="8"/>
      <c r="CG224" s="8"/>
      <c r="CH224" s="8"/>
      <c r="CI224" s="8"/>
      <c r="CJ224" s="8"/>
      <c r="CK224" s="8"/>
      <c r="CL224" s="8"/>
      <c r="CM224" s="8"/>
      <c r="CN224" s="8"/>
      <c r="CO224" s="8"/>
      <c r="CP224" s="8"/>
      <c r="CQ224" s="8"/>
      <c r="CR224" s="8"/>
      <c r="CS224" s="8"/>
      <c r="CT224" s="8"/>
      <c r="CU224" s="8"/>
      <c r="CV224" s="8"/>
      <c r="CW224" s="8"/>
      <c r="CX224" s="9"/>
      <c r="CY224" s="8"/>
      <c r="CZ224" s="8"/>
      <c r="DA224" s="8"/>
      <c r="DB224" s="8"/>
      <c r="DC224" s="8"/>
      <c r="DD224" s="8"/>
      <c r="DE224" s="8"/>
      <c r="DF224" s="8"/>
      <c r="DG224" s="8"/>
      <c r="DH224" s="8"/>
      <c r="DI224" s="8"/>
      <c r="DJ224" s="8"/>
      <c r="DK224" s="8"/>
      <c r="DL224" s="8"/>
      <c r="DM224" s="8"/>
      <c r="DN224" s="8"/>
      <c r="DO224" s="8"/>
      <c r="DP224" s="8"/>
      <c r="DQ224" s="8"/>
      <c r="DR224" s="8"/>
      <c r="DS224" s="8"/>
      <c r="DT224" s="8"/>
      <c r="DU224" s="8"/>
      <c r="DV224" s="8"/>
      <c r="DW224" s="8"/>
      <c r="DX224" s="8"/>
      <c r="DY224" s="8"/>
      <c r="DZ224" s="9"/>
      <c r="EA224" s="8"/>
      <c r="EB224" s="8"/>
      <c r="EC224" s="8"/>
      <c r="ED224" s="8"/>
      <c r="EE224" s="8"/>
      <c r="EF224" s="8"/>
      <c r="EG224" s="8"/>
      <c r="EH224" s="8"/>
      <c r="EI224" s="8"/>
      <c r="EJ224" s="8"/>
      <c r="EK224" s="8"/>
      <c r="EL224" s="8"/>
      <c r="EM224" s="8"/>
      <c r="EN224" s="8"/>
      <c r="EO224" s="8"/>
      <c r="EP224" s="8"/>
      <c r="EQ224" s="8"/>
      <c r="ER224" s="8"/>
      <c r="ES224" s="8"/>
      <c r="ET224" s="8"/>
      <c r="EU224" s="8"/>
      <c r="EV224" s="8"/>
      <c r="EW224" s="8"/>
      <c r="EX224" s="8"/>
      <c r="EY224" s="8"/>
      <c r="EZ224" s="8"/>
      <c r="FA224" s="8"/>
      <c r="FB224" s="9"/>
      <c r="FC224" s="8"/>
      <c r="FD224" s="8"/>
      <c r="FE224" s="8"/>
      <c r="FF224" s="8"/>
      <c r="FG224" s="8"/>
      <c r="FH224" s="8"/>
      <c r="FI224" s="8"/>
      <c r="FJ224" s="8"/>
      <c r="FK224" s="8"/>
      <c r="FL224" s="8"/>
      <c r="FM224" s="8"/>
      <c r="FN224" s="8"/>
      <c r="FO224" s="8"/>
      <c r="FP224" s="8"/>
      <c r="FQ224" s="8"/>
      <c r="FR224" s="8"/>
      <c r="FS224" s="8"/>
      <c r="FT224" s="8"/>
      <c r="FU224" s="8"/>
      <c r="FV224" s="8"/>
      <c r="FW224" s="8"/>
      <c r="FX224" s="8"/>
      <c r="FY224" s="8"/>
      <c r="FZ224" s="8"/>
      <c r="GA224" s="8"/>
      <c r="GB224" s="8"/>
      <c r="GC224" s="8"/>
      <c r="GD224" s="9"/>
      <c r="GE224" s="8"/>
      <c r="GF224" s="8"/>
    </row>
    <row r="225" spans="1:188" s="2" customFormat="1" ht="17.100000000000001" customHeight="1">
      <c r="A225" s="33" t="s">
        <v>206</v>
      </c>
      <c r="B225" s="24">
        <v>2746.3</v>
      </c>
      <c r="C225" s="24">
        <v>2140.5</v>
      </c>
      <c r="D225" s="4">
        <f t="shared" si="86"/>
        <v>0.7794123001857044</v>
      </c>
      <c r="E225" s="10">
        <v>15</v>
      </c>
      <c r="F225" s="5">
        <v>1</v>
      </c>
      <c r="G225" s="5">
        <v>10</v>
      </c>
      <c r="H225" s="5"/>
      <c r="I225" s="5"/>
      <c r="J225" s="4">
        <f t="shared" si="101"/>
        <v>1.0267097701149426</v>
      </c>
      <c r="K225" s="5">
        <v>10</v>
      </c>
      <c r="L225" s="5"/>
      <c r="M225" s="5"/>
      <c r="N225" s="4">
        <f t="shared" si="102"/>
        <v>1.3</v>
      </c>
      <c r="O225" s="73">
        <v>15</v>
      </c>
      <c r="P225" s="5"/>
      <c r="Q225" s="5"/>
      <c r="R225" s="4">
        <f t="shared" si="103"/>
        <v>1.0090090090090089</v>
      </c>
      <c r="S225" s="5">
        <v>15</v>
      </c>
      <c r="T225" s="31">
        <f t="shared" si="87"/>
        <v>1.0245141129087711</v>
      </c>
      <c r="U225" s="32">
        <v>2386</v>
      </c>
      <c r="V225" s="24">
        <f t="shared" si="88"/>
        <v>1301.4545454545455</v>
      </c>
      <c r="W225" s="24">
        <f t="shared" si="89"/>
        <v>1333.4</v>
      </c>
      <c r="X225" s="24">
        <f t="shared" si="90"/>
        <v>31.945454545454595</v>
      </c>
      <c r="Y225" s="24"/>
      <c r="Z225" s="24">
        <v>159.69999999999999</v>
      </c>
      <c r="AA225" s="24">
        <v>136.4</v>
      </c>
      <c r="AB225" s="24">
        <v>274.10000000000002</v>
      </c>
      <c r="AC225" s="24">
        <v>275</v>
      </c>
      <c r="AD225" s="24"/>
      <c r="AE225" s="24">
        <v>242.9</v>
      </c>
      <c r="AF225" s="24"/>
      <c r="AG225" s="24">
        <f t="shared" si="91"/>
        <v>245.3</v>
      </c>
      <c r="AH225" s="65"/>
      <c r="AI225" s="40"/>
      <c r="AJ225" s="40"/>
      <c r="AK225" s="65"/>
      <c r="AL225" s="65"/>
      <c r="AM225" s="24">
        <f t="shared" si="92"/>
        <v>245.3</v>
      </c>
      <c r="AN225" s="24"/>
      <c r="AO225" s="24">
        <f t="shared" si="93"/>
        <v>245.3</v>
      </c>
      <c r="AP225" s="24">
        <v>100.3</v>
      </c>
      <c r="AQ225" s="24">
        <f t="shared" si="94"/>
        <v>145</v>
      </c>
      <c r="AR225" s="81"/>
      <c r="AS225" s="38"/>
      <c r="AT225" s="1"/>
      <c r="AU225" s="1"/>
      <c r="AV225" s="1"/>
      <c r="AW225" s="1"/>
      <c r="AX225" s="1"/>
      <c r="AY225" s="1"/>
      <c r="AZ225" s="1"/>
      <c r="BA225" s="1"/>
      <c r="BB225" s="1"/>
      <c r="BC225" s="8"/>
      <c r="BD225" s="8"/>
      <c r="BE225" s="8"/>
      <c r="BF225" s="8"/>
      <c r="BG225" s="8"/>
      <c r="BH225" s="8"/>
      <c r="BI225" s="8"/>
      <c r="BJ225" s="8"/>
      <c r="BK225" s="8"/>
      <c r="BL225" s="8"/>
      <c r="BM225" s="8"/>
      <c r="BN225" s="8"/>
      <c r="BO225" s="8"/>
      <c r="BP225" s="8"/>
      <c r="BQ225" s="8"/>
      <c r="BR225" s="8"/>
      <c r="BS225" s="8"/>
      <c r="BT225" s="8"/>
      <c r="BU225" s="8"/>
      <c r="BV225" s="9"/>
      <c r="BW225" s="8"/>
      <c r="BX225" s="8"/>
      <c r="BY225" s="8"/>
      <c r="BZ225" s="8"/>
      <c r="CA225" s="8"/>
      <c r="CB225" s="8"/>
      <c r="CC225" s="8"/>
      <c r="CD225" s="8"/>
      <c r="CE225" s="8"/>
      <c r="CF225" s="8"/>
      <c r="CG225" s="8"/>
      <c r="CH225" s="8"/>
      <c r="CI225" s="8"/>
      <c r="CJ225" s="8"/>
      <c r="CK225" s="8"/>
      <c r="CL225" s="8"/>
      <c r="CM225" s="8"/>
      <c r="CN225" s="8"/>
      <c r="CO225" s="8"/>
      <c r="CP225" s="8"/>
      <c r="CQ225" s="8"/>
      <c r="CR225" s="8"/>
      <c r="CS225" s="8"/>
      <c r="CT225" s="8"/>
      <c r="CU225" s="8"/>
      <c r="CV225" s="8"/>
      <c r="CW225" s="8"/>
      <c r="CX225" s="9"/>
      <c r="CY225" s="8"/>
      <c r="CZ225" s="8"/>
      <c r="DA225" s="8"/>
      <c r="DB225" s="8"/>
      <c r="DC225" s="8"/>
      <c r="DD225" s="8"/>
      <c r="DE225" s="8"/>
      <c r="DF225" s="8"/>
      <c r="DG225" s="8"/>
      <c r="DH225" s="8"/>
      <c r="DI225" s="8"/>
      <c r="DJ225" s="8"/>
      <c r="DK225" s="8"/>
      <c r="DL225" s="8"/>
      <c r="DM225" s="8"/>
      <c r="DN225" s="8"/>
      <c r="DO225" s="8"/>
      <c r="DP225" s="8"/>
      <c r="DQ225" s="8"/>
      <c r="DR225" s="8"/>
      <c r="DS225" s="8"/>
      <c r="DT225" s="8"/>
      <c r="DU225" s="8"/>
      <c r="DV225" s="8"/>
      <c r="DW225" s="8"/>
      <c r="DX225" s="8"/>
      <c r="DY225" s="8"/>
      <c r="DZ225" s="9"/>
      <c r="EA225" s="8"/>
      <c r="EB225" s="8"/>
      <c r="EC225" s="8"/>
      <c r="ED225" s="8"/>
      <c r="EE225" s="8"/>
      <c r="EF225" s="8"/>
      <c r="EG225" s="8"/>
      <c r="EH225" s="8"/>
      <c r="EI225" s="8"/>
      <c r="EJ225" s="8"/>
      <c r="EK225" s="8"/>
      <c r="EL225" s="8"/>
      <c r="EM225" s="8"/>
      <c r="EN225" s="8"/>
      <c r="EO225" s="8"/>
      <c r="EP225" s="8"/>
      <c r="EQ225" s="8"/>
      <c r="ER225" s="8"/>
      <c r="ES225" s="8"/>
      <c r="ET225" s="8"/>
      <c r="EU225" s="8"/>
      <c r="EV225" s="8"/>
      <c r="EW225" s="8"/>
      <c r="EX225" s="8"/>
      <c r="EY225" s="8"/>
      <c r="EZ225" s="8"/>
      <c r="FA225" s="8"/>
      <c r="FB225" s="9"/>
      <c r="FC225" s="8"/>
      <c r="FD225" s="8"/>
      <c r="FE225" s="8"/>
      <c r="FF225" s="8"/>
      <c r="FG225" s="8"/>
      <c r="FH225" s="8"/>
      <c r="FI225" s="8"/>
      <c r="FJ225" s="8"/>
      <c r="FK225" s="8"/>
      <c r="FL225" s="8"/>
      <c r="FM225" s="8"/>
      <c r="FN225" s="8"/>
      <c r="FO225" s="8"/>
      <c r="FP225" s="8"/>
      <c r="FQ225" s="8"/>
      <c r="FR225" s="8"/>
      <c r="FS225" s="8"/>
      <c r="FT225" s="8"/>
      <c r="FU225" s="8"/>
      <c r="FV225" s="8"/>
      <c r="FW225" s="8"/>
      <c r="FX225" s="8"/>
      <c r="FY225" s="8"/>
      <c r="FZ225" s="8"/>
      <c r="GA225" s="8"/>
      <c r="GB225" s="8"/>
      <c r="GC225" s="8"/>
      <c r="GD225" s="9"/>
      <c r="GE225" s="8"/>
      <c r="GF225" s="8"/>
    </row>
    <row r="226" spans="1:188" s="2" customFormat="1" ht="17.100000000000001" customHeight="1">
      <c r="A226" s="33" t="s">
        <v>207</v>
      </c>
      <c r="B226" s="24">
        <v>13777</v>
      </c>
      <c r="C226" s="24">
        <v>13173.5</v>
      </c>
      <c r="D226" s="4">
        <f t="shared" si="86"/>
        <v>0.95619510778834294</v>
      </c>
      <c r="E226" s="10">
        <v>15</v>
      </c>
      <c r="F226" s="5">
        <v>1</v>
      </c>
      <c r="G226" s="5">
        <v>10</v>
      </c>
      <c r="H226" s="5"/>
      <c r="I226" s="5"/>
      <c r="J226" s="4">
        <f t="shared" si="101"/>
        <v>1.0267097701149426</v>
      </c>
      <c r="K226" s="5">
        <v>10</v>
      </c>
      <c r="L226" s="5"/>
      <c r="M226" s="5"/>
      <c r="N226" s="4">
        <f t="shared" si="102"/>
        <v>1.3</v>
      </c>
      <c r="O226" s="73">
        <v>15</v>
      </c>
      <c r="P226" s="5"/>
      <c r="Q226" s="5"/>
      <c r="R226" s="4">
        <f t="shared" si="103"/>
        <v>1.0090090090090089</v>
      </c>
      <c r="S226" s="5">
        <v>15</v>
      </c>
      <c r="T226" s="31">
        <f t="shared" si="87"/>
        <v>1.0653101454324569</v>
      </c>
      <c r="U226" s="32">
        <v>238</v>
      </c>
      <c r="V226" s="24">
        <f t="shared" si="88"/>
        <v>129.81818181818181</v>
      </c>
      <c r="W226" s="24">
        <f t="shared" si="89"/>
        <v>138.30000000000001</v>
      </c>
      <c r="X226" s="24">
        <f t="shared" si="90"/>
        <v>8.4818181818181984</v>
      </c>
      <c r="Y226" s="24"/>
      <c r="Z226" s="24">
        <v>23.3</v>
      </c>
      <c r="AA226" s="24">
        <v>24.5</v>
      </c>
      <c r="AB226" s="24">
        <v>17.5</v>
      </c>
      <c r="AC226" s="24">
        <v>21.4</v>
      </c>
      <c r="AD226" s="24"/>
      <c r="AE226" s="24">
        <v>24.9</v>
      </c>
      <c r="AF226" s="24"/>
      <c r="AG226" s="24">
        <f t="shared" si="91"/>
        <v>26.7</v>
      </c>
      <c r="AH226" s="40"/>
      <c r="AI226" s="40"/>
      <c r="AJ226" s="40"/>
      <c r="AK226" s="65"/>
      <c r="AL226" s="65"/>
      <c r="AM226" s="24">
        <f t="shared" si="92"/>
        <v>26.7</v>
      </c>
      <c r="AN226" s="24"/>
      <c r="AO226" s="24">
        <f t="shared" si="93"/>
        <v>26.7</v>
      </c>
      <c r="AP226" s="24">
        <v>16.8</v>
      </c>
      <c r="AQ226" s="24">
        <f t="shared" si="94"/>
        <v>9.9</v>
      </c>
      <c r="AR226" s="81"/>
      <c r="AS226" s="38"/>
      <c r="AT226" s="1"/>
      <c r="AU226" s="1"/>
      <c r="AV226" s="1"/>
      <c r="AW226" s="1"/>
      <c r="AX226" s="1"/>
      <c r="AY226" s="1"/>
      <c r="AZ226" s="1"/>
      <c r="BA226" s="1"/>
      <c r="BB226" s="1"/>
      <c r="BC226" s="8"/>
      <c r="BD226" s="8"/>
      <c r="BE226" s="8"/>
      <c r="BF226" s="8"/>
      <c r="BG226" s="8"/>
      <c r="BH226" s="8"/>
      <c r="BI226" s="8"/>
      <c r="BJ226" s="8"/>
      <c r="BK226" s="8"/>
      <c r="BL226" s="8"/>
      <c r="BM226" s="8"/>
      <c r="BN226" s="8"/>
      <c r="BO226" s="8"/>
      <c r="BP226" s="8"/>
      <c r="BQ226" s="8"/>
      <c r="BR226" s="8"/>
      <c r="BS226" s="8"/>
      <c r="BT226" s="8"/>
      <c r="BU226" s="8"/>
      <c r="BV226" s="9"/>
      <c r="BW226" s="8"/>
      <c r="BX226" s="8"/>
      <c r="BY226" s="8"/>
      <c r="BZ226" s="8"/>
      <c r="CA226" s="8"/>
      <c r="CB226" s="8"/>
      <c r="CC226" s="8"/>
      <c r="CD226" s="8"/>
      <c r="CE226" s="8"/>
      <c r="CF226" s="8"/>
      <c r="CG226" s="8"/>
      <c r="CH226" s="8"/>
      <c r="CI226" s="8"/>
      <c r="CJ226" s="8"/>
      <c r="CK226" s="8"/>
      <c r="CL226" s="8"/>
      <c r="CM226" s="8"/>
      <c r="CN226" s="8"/>
      <c r="CO226" s="8"/>
      <c r="CP226" s="8"/>
      <c r="CQ226" s="8"/>
      <c r="CR226" s="8"/>
      <c r="CS226" s="8"/>
      <c r="CT226" s="8"/>
      <c r="CU226" s="8"/>
      <c r="CV226" s="8"/>
      <c r="CW226" s="8"/>
      <c r="CX226" s="9"/>
      <c r="CY226" s="8"/>
      <c r="CZ226" s="8"/>
      <c r="DA226" s="8"/>
      <c r="DB226" s="8"/>
      <c r="DC226" s="8"/>
      <c r="DD226" s="8"/>
      <c r="DE226" s="8"/>
      <c r="DF226" s="8"/>
      <c r="DG226" s="8"/>
      <c r="DH226" s="8"/>
      <c r="DI226" s="8"/>
      <c r="DJ226" s="8"/>
      <c r="DK226" s="8"/>
      <c r="DL226" s="8"/>
      <c r="DM226" s="8"/>
      <c r="DN226" s="8"/>
      <c r="DO226" s="8"/>
      <c r="DP226" s="8"/>
      <c r="DQ226" s="8"/>
      <c r="DR226" s="8"/>
      <c r="DS226" s="8"/>
      <c r="DT226" s="8"/>
      <c r="DU226" s="8"/>
      <c r="DV226" s="8"/>
      <c r="DW226" s="8"/>
      <c r="DX226" s="8"/>
      <c r="DY226" s="8"/>
      <c r="DZ226" s="9"/>
      <c r="EA226" s="8"/>
      <c r="EB226" s="8"/>
      <c r="EC226" s="8"/>
      <c r="ED226" s="8"/>
      <c r="EE226" s="8"/>
      <c r="EF226" s="8"/>
      <c r="EG226" s="8"/>
      <c r="EH226" s="8"/>
      <c r="EI226" s="8"/>
      <c r="EJ226" s="8"/>
      <c r="EK226" s="8"/>
      <c r="EL226" s="8"/>
      <c r="EM226" s="8"/>
      <c r="EN226" s="8"/>
      <c r="EO226" s="8"/>
      <c r="EP226" s="8"/>
      <c r="EQ226" s="8"/>
      <c r="ER226" s="8"/>
      <c r="ES226" s="8"/>
      <c r="ET226" s="8"/>
      <c r="EU226" s="8"/>
      <c r="EV226" s="8"/>
      <c r="EW226" s="8"/>
      <c r="EX226" s="8"/>
      <c r="EY226" s="8"/>
      <c r="EZ226" s="8"/>
      <c r="FA226" s="8"/>
      <c r="FB226" s="9"/>
      <c r="FC226" s="8"/>
      <c r="FD226" s="8"/>
      <c r="FE226" s="8"/>
      <c r="FF226" s="8"/>
      <c r="FG226" s="8"/>
      <c r="FH226" s="8"/>
      <c r="FI226" s="8"/>
      <c r="FJ226" s="8"/>
      <c r="FK226" s="8"/>
      <c r="FL226" s="8"/>
      <c r="FM226" s="8"/>
      <c r="FN226" s="8"/>
      <c r="FO226" s="8"/>
      <c r="FP226" s="8"/>
      <c r="FQ226" s="8"/>
      <c r="FR226" s="8"/>
      <c r="FS226" s="8"/>
      <c r="FT226" s="8"/>
      <c r="FU226" s="8"/>
      <c r="FV226" s="8"/>
      <c r="FW226" s="8"/>
      <c r="FX226" s="8"/>
      <c r="FY226" s="8"/>
      <c r="FZ226" s="8"/>
      <c r="GA226" s="8"/>
      <c r="GB226" s="8"/>
      <c r="GC226" s="8"/>
      <c r="GD226" s="9"/>
      <c r="GE226" s="8"/>
      <c r="GF226" s="8"/>
    </row>
    <row r="227" spans="1:188" s="2" customFormat="1" ht="17.100000000000001" customHeight="1">
      <c r="A227" s="33" t="s">
        <v>208</v>
      </c>
      <c r="B227" s="24">
        <v>803.8</v>
      </c>
      <c r="C227" s="24">
        <v>316.5</v>
      </c>
      <c r="D227" s="4">
        <f t="shared" si="86"/>
        <v>0.39375466533963677</v>
      </c>
      <c r="E227" s="10">
        <v>15</v>
      </c>
      <c r="F227" s="5">
        <v>1</v>
      </c>
      <c r="G227" s="5">
        <v>10</v>
      </c>
      <c r="H227" s="5"/>
      <c r="I227" s="5"/>
      <c r="J227" s="4">
        <f t="shared" si="101"/>
        <v>1.0267097701149426</v>
      </c>
      <c r="K227" s="5">
        <v>10</v>
      </c>
      <c r="L227" s="5"/>
      <c r="M227" s="5"/>
      <c r="N227" s="4">
        <f t="shared" si="102"/>
        <v>1.3</v>
      </c>
      <c r="O227" s="73">
        <v>15</v>
      </c>
      <c r="P227" s="5"/>
      <c r="Q227" s="5"/>
      <c r="R227" s="4">
        <f t="shared" si="103"/>
        <v>1.0090090090090089</v>
      </c>
      <c r="S227" s="5">
        <v>15</v>
      </c>
      <c r="T227" s="31">
        <f t="shared" si="87"/>
        <v>0.93551619717506318</v>
      </c>
      <c r="U227" s="32">
        <v>1064</v>
      </c>
      <c r="V227" s="24">
        <f t="shared" si="88"/>
        <v>580.36363636363637</v>
      </c>
      <c r="W227" s="24">
        <f t="shared" si="89"/>
        <v>542.9</v>
      </c>
      <c r="X227" s="24">
        <f t="shared" si="90"/>
        <v>-37.463636363636397</v>
      </c>
      <c r="Y227" s="24"/>
      <c r="Z227" s="24">
        <v>57.2</v>
      </c>
      <c r="AA227" s="24">
        <v>58.5</v>
      </c>
      <c r="AB227" s="24">
        <v>114</v>
      </c>
      <c r="AC227" s="24">
        <v>86.9</v>
      </c>
      <c r="AD227" s="24"/>
      <c r="AE227" s="24">
        <v>67.599999999999994</v>
      </c>
      <c r="AF227" s="24"/>
      <c r="AG227" s="24">
        <f t="shared" si="91"/>
        <v>158.69999999999999</v>
      </c>
      <c r="AH227" s="65"/>
      <c r="AI227" s="40"/>
      <c r="AJ227" s="40"/>
      <c r="AK227" s="65"/>
      <c r="AL227" s="65"/>
      <c r="AM227" s="24">
        <f t="shared" si="92"/>
        <v>158.69999999999999</v>
      </c>
      <c r="AN227" s="24"/>
      <c r="AO227" s="24">
        <f t="shared" si="93"/>
        <v>158.69999999999999</v>
      </c>
      <c r="AP227" s="24">
        <v>49.8</v>
      </c>
      <c r="AQ227" s="24">
        <f t="shared" si="94"/>
        <v>108.9</v>
      </c>
      <c r="AR227" s="81"/>
      <c r="AS227" s="38"/>
      <c r="AT227" s="1"/>
      <c r="AU227" s="1"/>
      <c r="AV227" s="1"/>
      <c r="AW227" s="1"/>
      <c r="AX227" s="1"/>
      <c r="AY227" s="1"/>
      <c r="AZ227" s="1"/>
      <c r="BA227" s="1"/>
      <c r="BB227" s="1"/>
      <c r="BC227" s="8"/>
      <c r="BD227" s="8"/>
      <c r="BE227" s="8"/>
      <c r="BF227" s="8"/>
      <c r="BG227" s="8"/>
      <c r="BH227" s="8"/>
      <c r="BI227" s="8"/>
      <c r="BJ227" s="8"/>
      <c r="BK227" s="8"/>
      <c r="BL227" s="8"/>
      <c r="BM227" s="8"/>
      <c r="BN227" s="8"/>
      <c r="BO227" s="8"/>
      <c r="BP227" s="8"/>
      <c r="BQ227" s="8"/>
      <c r="BR227" s="8"/>
      <c r="BS227" s="8"/>
      <c r="BT227" s="8"/>
      <c r="BU227" s="8"/>
      <c r="BV227" s="9"/>
      <c r="BW227" s="8"/>
      <c r="BX227" s="8"/>
      <c r="BY227" s="8"/>
      <c r="BZ227" s="8"/>
      <c r="CA227" s="8"/>
      <c r="CB227" s="8"/>
      <c r="CC227" s="8"/>
      <c r="CD227" s="8"/>
      <c r="CE227" s="8"/>
      <c r="CF227" s="8"/>
      <c r="CG227" s="8"/>
      <c r="CH227" s="8"/>
      <c r="CI227" s="8"/>
      <c r="CJ227" s="8"/>
      <c r="CK227" s="8"/>
      <c r="CL227" s="8"/>
      <c r="CM227" s="8"/>
      <c r="CN227" s="8"/>
      <c r="CO227" s="8"/>
      <c r="CP227" s="8"/>
      <c r="CQ227" s="8"/>
      <c r="CR227" s="8"/>
      <c r="CS227" s="8"/>
      <c r="CT227" s="8"/>
      <c r="CU227" s="8"/>
      <c r="CV227" s="8"/>
      <c r="CW227" s="8"/>
      <c r="CX227" s="9"/>
      <c r="CY227" s="8"/>
      <c r="CZ227" s="8"/>
      <c r="DA227" s="8"/>
      <c r="DB227" s="8"/>
      <c r="DC227" s="8"/>
      <c r="DD227" s="8"/>
      <c r="DE227" s="8"/>
      <c r="DF227" s="8"/>
      <c r="DG227" s="8"/>
      <c r="DH227" s="8"/>
      <c r="DI227" s="8"/>
      <c r="DJ227" s="8"/>
      <c r="DK227" s="8"/>
      <c r="DL227" s="8"/>
      <c r="DM227" s="8"/>
      <c r="DN227" s="8"/>
      <c r="DO227" s="8"/>
      <c r="DP227" s="8"/>
      <c r="DQ227" s="8"/>
      <c r="DR227" s="8"/>
      <c r="DS227" s="8"/>
      <c r="DT227" s="8"/>
      <c r="DU227" s="8"/>
      <c r="DV227" s="8"/>
      <c r="DW227" s="8"/>
      <c r="DX227" s="8"/>
      <c r="DY227" s="8"/>
      <c r="DZ227" s="9"/>
      <c r="EA227" s="8"/>
      <c r="EB227" s="8"/>
      <c r="EC227" s="8"/>
      <c r="ED227" s="8"/>
      <c r="EE227" s="8"/>
      <c r="EF227" s="8"/>
      <c r="EG227" s="8"/>
      <c r="EH227" s="8"/>
      <c r="EI227" s="8"/>
      <c r="EJ227" s="8"/>
      <c r="EK227" s="8"/>
      <c r="EL227" s="8"/>
      <c r="EM227" s="8"/>
      <c r="EN227" s="8"/>
      <c r="EO227" s="8"/>
      <c r="EP227" s="8"/>
      <c r="EQ227" s="8"/>
      <c r="ER227" s="8"/>
      <c r="ES227" s="8"/>
      <c r="ET227" s="8"/>
      <c r="EU227" s="8"/>
      <c r="EV227" s="8"/>
      <c r="EW227" s="8"/>
      <c r="EX227" s="8"/>
      <c r="EY227" s="8"/>
      <c r="EZ227" s="8"/>
      <c r="FA227" s="8"/>
      <c r="FB227" s="9"/>
      <c r="FC227" s="8"/>
      <c r="FD227" s="8"/>
      <c r="FE227" s="8"/>
      <c r="FF227" s="8"/>
      <c r="FG227" s="8"/>
      <c r="FH227" s="8"/>
      <c r="FI227" s="8"/>
      <c r="FJ227" s="8"/>
      <c r="FK227" s="8"/>
      <c r="FL227" s="8"/>
      <c r="FM227" s="8"/>
      <c r="FN227" s="8"/>
      <c r="FO227" s="8"/>
      <c r="FP227" s="8"/>
      <c r="FQ227" s="8"/>
      <c r="FR227" s="8"/>
      <c r="FS227" s="8"/>
      <c r="FT227" s="8"/>
      <c r="FU227" s="8"/>
      <c r="FV227" s="8"/>
      <c r="FW227" s="8"/>
      <c r="FX227" s="8"/>
      <c r="FY227" s="8"/>
      <c r="FZ227" s="8"/>
      <c r="GA227" s="8"/>
      <c r="GB227" s="8"/>
      <c r="GC227" s="8"/>
      <c r="GD227" s="9"/>
      <c r="GE227" s="8"/>
      <c r="GF227" s="8"/>
    </row>
    <row r="228" spans="1:188" s="2" customFormat="1" ht="17.100000000000001" customHeight="1">
      <c r="A228" s="33" t="s">
        <v>209</v>
      </c>
      <c r="B228" s="24">
        <v>1492</v>
      </c>
      <c r="C228" s="24">
        <v>387.3</v>
      </c>
      <c r="D228" s="4">
        <f t="shared" si="86"/>
        <v>0.25958445040214478</v>
      </c>
      <c r="E228" s="10">
        <v>15</v>
      </c>
      <c r="F228" s="5">
        <v>1</v>
      </c>
      <c r="G228" s="5">
        <v>10</v>
      </c>
      <c r="H228" s="5"/>
      <c r="I228" s="5"/>
      <c r="J228" s="4">
        <f t="shared" si="101"/>
        <v>1.0267097701149426</v>
      </c>
      <c r="K228" s="5">
        <v>10</v>
      </c>
      <c r="L228" s="5"/>
      <c r="M228" s="5"/>
      <c r="N228" s="4">
        <f t="shared" si="102"/>
        <v>1.3</v>
      </c>
      <c r="O228" s="73">
        <v>15</v>
      </c>
      <c r="P228" s="5"/>
      <c r="Q228" s="5"/>
      <c r="R228" s="4">
        <f t="shared" si="103"/>
        <v>1.0090090090090089</v>
      </c>
      <c r="S228" s="5">
        <v>15</v>
      </c>
      <c r="T228" s="31">
        <f t="shared" si="87"/>
        <v>0.90455383988179594</v>
      </c>
      <c r="U228" s="32">
        <v>2434</v>
      </c>
      <c r="V228" s="24">
        <f t="shared" si="88"/>
        <v>1327.6363636363637</v>
      </c>
      <c r="W228" s="24">
        <f t="shared" si="89"/>
        <v>1200.9000000000001</v>
      </c>
      <c r="X228" s="24">
        <f t="shared" si="90"/>
        <v>-126.73636363636365</v>
      </c>
      <c r="Y228" s="24"/>
      <c r="Z228" s="24">
        <v>98.4</v>
      </c>
      <c r="AA228" s="24">
        <v>198.6</v>
      </c>
      <c r="AB228" s="24">
        <v>207.4</v>
      </c>
      <c r="AC228" s="24">
        <v>202.2</v>
      </c>
      <c r="AD228" s="24"/>
      <c r="AE228" s="24">
        <v>121</v>
      </c>
      <c r="AF228" s="24"/>
      <c r="AG228" s="24">
        <f t="shared" si="91"/>
        <v>373.3</v>
      </c>
      <c r="AH228" s="65"/>
      <c r="AI228" s="40"/>
      <c r="AJ228" s="40"/>
      <c r="AK228" s="65"/>
      <c r="AL228" s="65"/>
      <c r="AM228" s="24">
        <f t="shared" si="92"/>
        <v>373.3</v>
      </c>
      <c r="AN228" s="24"/>
      <c r="AO228" s="24">
        <f t="shared" si="93"/>
        <v>373.3</v>
      </c>
      <c r="AP228" s="24">
        <v>88.9</v>
      </c>
      <c r="AQ228" s="24">
        <f t="shared" si="94"/>
        <v>284.39999999999998</v>
      </c>
      <c r="AR228" s="81"/>
      <c r="AS228" s="38"/>
      <c r="AT228" s="1"/>
      <c r="AU228" s="1"/>
      <c r="AV228" s="1"/>
      <c r="AW228" s="1"/>
      <c r="AX228" s="1"/>
      <c r="AY228" s="1"/>
      <c r="AZ228" s="1"/>
      <c r="BA228" s="1"/>
      <c r="BB228" s="1"/>
      <c r="BC228" s="8"/>
      <c r="BD228" s="8"/>
      <c r="BE228" s="8"/>
      <c r="BF228" s="8"/>
      <c r="BG228" s="8"/>
      <c r="BH228" s="8"/>
      <c r="BI228" s="8"/>
      <c r="BJ228" s="8"/>
      <c r="BK228" s="8"/>
      <c r="BL228" s="8"/>
      <c r="BM228" s="8"/>
      <c r="BN228" s="8"/>
      <c r="BO228" s="8"/>
      <c r="BP228" s="8"/>
      <c r="BQ228" s="8"/>
      <c r="BR228" s="8"/>
      <c r="BS228" s="8"/>
      <c r="BT228" s="8"/>
      <c r="BU228" s="8"/>
      <c r="BV228" s="9"/>
      <c r="BW228" s="8"/>
      <c r="BX228" s="8"/>
      <c r="BY228" s="8"/>
      <c r="BZ228" s="8"/>
      <c r="CA228" s="8"/>
      <c r="CB228" s="8"/>
      <c r="CC228" s="8"/>
      <c r="CD228" s="8"/>
      <c r="CE228" s="8"/>
      <c r="CF228" s="8"/>
      <c r="CG228" s="8"/>
      <c r="CH228" s="8"/>
      <c r="CI228" s="8"/>
      <c r="CJ228" s="8"/>
      <c r="CK228" s="8"/>
      <c r="CL228" s="8"/>
      <c r="CM228" s="8"/>
      <c r="CN228" s="8"/>
      <c r="CO228" s="8"/>
      <c r="CP228" s="8"/>
      <c r="CQ228" s="8"/>
      <c r="CR228" s="8"/>
      <c r="CS228" s="8"/>
      <c r="CT228" s="8"/>
      <c r="CU228" s="8"/>
      <c r="CV228" s="8"/>
      <c r="CW228" s="8"/>
      <c r="CX228" s="9"/>
      <c r="CY228" s="8"/>
      <c r="CZ228" s="8"/>
      <c r="DA228" s="8"/>
      <c r="DB228" s="8"/>
      <c r="DC228" s="8"/>
      <c r="DD228" s="8"/>
      <c r="DE228" s="8"/>
      <c r="DF228" s="8"/>
      <c r="DG228" s="8"/>
      <c r="DH228" s="8"/>
      <c r="DI228" s="8"/>
      <c r="DJ228" s="8"/>
      <c r="DK228" s="8"/>
      <c r="DL228" s="8"/>
      <c r="DM228" s="8"/>
      <c r="DN228" s="8"/>
      <c r="DO228" s="8"/>
      <c r="DP228" s="8"/>
      <c r="DQ228" s="8"/>
      <c r="DR228" s="8"/>
      <c r="DS228" s="8"/>
      <c r="DT228" s="8"/>
      <c r="DU228" s="8"/>
      <c r="DV228" s="8"/>
      <c r="DW228" s="8"/>
      <c r="DX228" s="8"/>
      <c r="DY228" s="8"/>
      <c r="DZ228" s="9"/>
      <c r="EA228" s="8"/>
      <c r="EB228" s="8"/>
      <c r="EC228" s="8"/>
      <c r="ED228" s="8"/>
      <c r="EE228" s="8"/>
      <c r="EF228" s="8"/>
      <c r="EG228" s="8"/>
      <c r="EH228" s="8"/>
      <c r="EI228" s="8"/>
      <c r="EJ228" s="8"/>
      <c r="EK228" s="8"/>
      <c r="EL228" s="8"/>
      <c r="EM228" s="8"/>
      <c r="EN228" s="8"/>
      <c r="EO228" s="8"/>
      <c r="EP228" s="8"/>
      <c r="EQ228" s="8"/>
      <c r="ER228" s="8"/>
      <c r="ES228" s="8"/>
      <c r="ET228" s="8"/>
      <c r="EU228" s="8"/>
      <c r="EV228" s="8"/>
      <c r="EW228" s="8"/>
      <c r="EX228" s="8"/>
      <c r="EY228" s="8"/>
      <c r="EZ228" s="8"/>
      <c r="FA228" s="8"/>
      <c r="FB228" s="9"/>
      <c r="FC228" s="8"/>
      <c r="FD228" s="8"/>
      <c r="FE228" s="8"/>
      <c r="FF228" s="8"/>
      <c r="FG228" s="8"/>
      <c r="FH228" s="8"/>
      <c r="FI228" s="8"/>
      <c r="FJ228" s="8"/>
      <c r="FK228" s="8"/>
      <c r="FL228" s="8"/>
      <c r="FM228" s="8"/>
      <c r="FN228" s="8"/>
      <c r="FO228" s="8"/>
      <c r="FP228" s="8"/>
      <c r="FQ228" s="8"/>
      <c r="FR228" s="8"/>
      <c r="FS228" s="8"/>
      <c r="FT228" s="8"/>
      <c r="FU228" s="8"/>
      <c r="FV228" s="8"/>
      <c r="FW228" s="8"/>
      <c r="FX228" s="8"/>
      <c r="FY228" s="8"/>
      <c r="FZ228" s="8"/>
      <c r="GA228" s="8"/>
      <c r="GB228" s="8"/>
      <c r="GC228" s="8"/>
      <c r="GD228" s="9"/>
      <c r="GE228" s="8"/>
      <c r="GF228" s="8"/>
    </row>
    <row r="229" spans="1:188" s="2" customFormat="1" ht="17.100000000000001" customHeight="1">
      <c r="A229" s="33" t="s">
        <v>210</v>
      </c>
      <c r="B229" s="24">
        <v>9134.7999999999993</v>
      </c>
      <c r="C229" s="24">
        <v>4695.3999999999996</v>
      </c>
      <c r="D229" s="4">
        <f t="shared" si="86"/>
        <v>0.5140123483820116</v>
      </c>
      <c r="E229" s="10">
        <v>15</v>
      </c>
      <c r="F229" s="5">
        <v>1</v>
      </c>
      <c r="G229" s="5">
        <v>10</v>
      </c>
      <c r="H229" s="5"/>
      <c r="I229" s="5"/>
      <c r="J229" s="4">
        <f t="shared" si="101"/>
        <v>1.0267097701149426</v>
      </c>
      <c r="K229" s="5">
        <v>10</v>
      </c>
      <c r="L229" s="5"/>
      <c r="M229" s="5"/>
      <c r="N229" s="4">
        <f t="shared" si="102"/>
        <v>1.3</v>
      </c>
      <c r="O229" s="73">
        <v>15</v>
      </c>
      <c r="P229" s="5"/>
      <c r="Q229" s="5"/>
      <c r="R229" s="4">
        <f t="shared" si="103"/>
        <v>1.0090090090090089</v>
      </c>
      <c r="S229" s="5">
        <v>15</v>
      </c>
      <c r="T229" s="31">
        <f t="shared" si="87"/>
        <v>0.96326797018484211</v>
      </c>
      <c r="U229" s="32">
        <v>493</v>
      </c>
      <c r="V229" s="24">
        <f t="shared" si="88"/>
        <v>268.90909090909093</v>
      </c>
      <c r="W229" s="24">
        <f t="shared" si="89"/>
        <v>259</v>
      </c>
      <c r="X229" s="24">
        <f t="shared" si="90"/>
        <v>-9.9090909090909349</v>
      </c>
      <c r="Y229" s="24"/>
      <c r="Z229" s="24">
        <v>34.6</v>
      </c>
      <c r="AA229" s="24">
        <v>21</v>
      </c>
      <c r="AB229" s="24">
        <v>52.5</v>
      </c>
      <c r="AC229" s="24">
        <v>68.3</v>
      </c>
      <c r="AD229" s="24"/>
      <c r="AE229" s="24">
        <v>27</v>
      </c>
      <c r="AF229" s="24">
        <v>0.1</v>
      </c>
      <c r="AG229" s="24">
        <f t="shared" si="91"/>
        <v>55.5</v>
      </c>
      <c r="AH229" s="65"/>
      <c r="AI229" s="40"/>
      <c r="AJ229" s="40"/>
      <c r="AK229" s="65"/>
      <c r="AL229" s="65"/>
      <c r="AM229" s="24">
        <f t="shared" si="92"/>
        <v>55.5</v>
      </c>
      <c r="AN229" s="24"/>
      <c r="AO229" s="24">
        <f t="shared" si="93"/>
        <v>55.5</v>
      </c>
      <c r="AP229" s="24">
        <v>11.5</v>
      </c>
      <c r="AQ229" s="24">
        <f t="shared" si="94"/>
        <v>44</v>
      </c>
      <c r="AR229" s="81"/>
      <c r="AS229" s="38"/>
      <c r="AT229" s="1"/>
      <c r="AU229" s="1"/>
      <c r="AV229" s="1"/>
      <c r="AW229" s="1"/>
      <c r="AX229" s="1"/>
      <c r="AY229" s="1"/>
      <c r="AZ229" s="1"/>
      <c r="BA229" s="1"/>
      <c r="BB229" s="1"/>
      <c r="BC229" s="8"/>
      <c r="BD229" s="8"/>
      <c r="BE229" s="8"/>
      <c r="BF229" s="8"/>
      <c r="BG229" s="8"/>
      <c r="BH229" s="8"/>
      <c r="BI229" s="8"/>
      <c r="BJ229" s="8"/>
      <c r="BK229" s="8"/>
      <c r="BL229" s="8"/>
      <c r="BM229" s="8"/>
      <c r="BN229" s="8"/>
      <c r="BO229" s="8"/>
      <c r="BP229" s="8"/>
      <c r="BQ229" s="8"/>
      <c r="BR229" s="8"/>
      <c r="BS229" s="8"/>
      <c r="BT229" s="8"/>
      <c r="BU229" s="8"/>
      <c r="BV229" s="9"/>
      <c r="BW229" s="8"/>
      <c r="BX229" s="8"/>
      <c r="BY229" s="8"/>
      <c r="BZ229" s="8"/>
      <c r="CA229" s="8"/>
      <c r="CB229" s="8"/>
      <c r="CC229" s="8"/>
      <c r="CD229" s="8"/>
      <c r="CE229" s="8"/>
      <c r="CF229" s="8"/>
      <c r="CG229" s="8"/>
      <c r="CH229" s="8"/>
      <c r="CI229" s="8"/>
      <c r="CJ229" s="8"/>
      <c r="CK229" s="8"/>
      <c r="CL229" s="8"/>
      <c r="CM229" s="8"/>
      <c r="CN229" s="8"/>
      <c r="CO229" s="8"/>
      <c r="CP229" s="8"/>
      <c r="CQ229" s="8"/>
      <c r="CR229" s="8"/>
      <c r="CS229" s="8"/>
      <c r="CT229" s="8"/>
      <c r="CU229" s="8"/>
      <c r="CV229" s="8"/>
      <c r="CW229" s="8"/>
      <c r="CX229" s="9"/>
      <c r="CY229" s="8"/>
      <c r="CZ229" s="8"/>
      <c r="DA229" s="8"/>
      <c r="DB229" s="8"/>
      <c r="DC229" s="8"/>
      <c r="DD229" s="8"/>
      <c r="DE229" s="8"/>
      <c r="DF229" s="8"/>
      <c r="DG229" s="8"/>
      <c r="DH229" s="8"/>
      <c r="DI229" s="8"/>
      <c r="DJ229" s="8"/>
      <c r="DK229" s="8"/>
      <c r="DL229" s="8"/>
      <c r="DM229" s="8"/>
      <c r="DN229" s="8"/>
      <c r="DO229" s="8"/>
      <c r="DP229" s="8"/>
      <c r="DQ229" s="8"/>
      <c r="DR229" s="8"/>
      <c r="DS229" s="8"/>
      <c r="DT229" s="8"/>
      <c r="DU229" s="8"/>
      <c r="DV229" s="8"/>
      <c r="DW229" s="8"/>
      <c r="DX229" s="8"/>
      <c r="DY229" s="8"/>
      <c r="DZ229" s="9"/>
      <c r="EA229" s="8"/>
      <c r="EB229" s="8"/>
      <c r="EC229" s="8"/>
      <c r="ED229" s="8"/>
      <c r="EE229" s="8"/>
      <c r="EF229" s="8"/>
      <c r="EG229" s="8"/>
      <c r="EH229" s="8"/>
      <c r="EI229" s="8"/>
      <c r="EJ229" s="8"/>
      <c r="EK229" s="8"/>
      <c r="EL229" s="8"/>
      <c r="EM229" s="8"/>
      <c r="EN229" s="8"/>
      <c r="EO229" s="8"/>
      <c r="EP229" s="8"/>
      <c r="EQ229" s="8"/>
      <c r="ER229" s="8"/>
      <c r="ES229" s="8"/>
      <c r="ET229" s="8"/>
      <c r="EU229" s="8"/>
      <c r="EV229" s="8"/>
      <c r="EW229" s="8"/>
      <c r="EX229" s="8"/>
      <c r="EY229" s="8"/>
      <c r="EZ229" s="8"/>
      <c r="FA229" s="8"/>
      <c r="FB229" s="9"/>
      <c r="FC229" s="8"/>
      <c r="FD229" s="8"/>
      <c r="FE229" s="8"/>
      <c r="FF229" s="8"/>
      <c r="FG229" s="8"/>
      <c r="FH229" s="8"/>
      <c r="FI229" s="8"/>
      <c r="FJ229" s="8"/>
      <c r="FK229" s="8"/>
      <c r="FL229" s="8"/>
      <c r="FM229" s="8"/>
      <c r="FN229" s="8"/>
      <c r="FO229" s="8"/>
      <c r="FP229" s="8"/>
      <c r="FQ229" s="8"/>
      <c r="FR229" s="8"/>
      <c r="FS229" s="8"/>
      <c r="FT229" s="8"/>
      <c r="FU229" s="8"/>
      <c r="FV229" s="8"/>
      <c r="FW229" s="8"/>
      <c r="FX229" s="8"/>
      <c r="FY229" s="8"/>
      <c r="FZ229" s="8"/>
      <c r="GA229" s="8"/>
      <c r="GB229" s="8"/>
      <c r="GC229" s="8"/>
      <c r="GD229" s="9"/>
      <c r="GE229" s="8"/>
      <c r="GF229" s="8"/>
    </row>
    <row r="230" spans="1:188" s="2" customFormat="1" ht="17.100000000000001" customHeight="1">
      <c r="A230" s="33" t="s">
        <v>211</v>
      </c>
      <c r="B230" s="24">
        <v>502.5</v>
      </c>
      <c r="C230" s="24">
        <v>389.7</v>
      </c>
      <c r="D230" s="4">
        <f t="shared" si="86"/>
        <v>0.77552238805970142</v>
      </c>
      <c r="E230" s="10">
        <v>15</v>
      </c>
      <c r="F230" s="5">
        <v>1</v>
      </c>
      <c r="G230" s="5">
        <v>10</v>
      </c>
      <c r="H230" s="5"/>
      <c r="I230" s="5"/>
      <c r="J230" s="4">
        <f t="shared" si="101"/>
        <v>1.0267097701149426</v>
      </c>
      <c r="K230" s="5">
        <v>10</v>
      </c>
      <c r="L230" s="5"/>
      <c r="M230" s="5"/>
      <c r="N230" s="4">
        <f t="shared" si="102"/>
        <v>1.3</v>
      </c>
      <c r="O230" s="73">
        <v>15</v>
      </c>
      <c r="P230" s="5"/>
      <c r="Q230" s="5"/>
      <c r="R230" s="4">
        <f t="shared" si="103"/>
        <v>1.0090090090090089</v>
      </c>
      <c r="S230" s="5">
        <v>15</v>
      </c>
      <c r="T230" s="31">
        <f t="shared" si="87"/>
        <v>1.0236164408796935</v>
      </c>
      <c r="U230" s="32">
        <v>1127</v>
      </c>
      <c r="V230" s="24">
        <f t="shared" si="88"/>
        <v>614.72727272727275</v>
      </c>
      <c r="W230" s="24">
        <f t="shared" si="89"/>
        <v>629.20000000000005</v>
      </c>
      <c r="X230" s="24">
        <f t="shared" si="90"/>
        <v>14.472727272727298</v>
      </c>
      <c r="Y230" s="24"/>
      <c r="Z230" s="24">
        <v>74.8</v>
      </c>
      <c r="AA230" s="24">
        <v>63.9</v>
      </c>
      <c r="AB230" s="24">
        <v>176.4</v>
      </c>
      <c r="AC230" s="24">
        <v>82.2</v>
      </c>
      <c r="AD230" s="24"/>
      <c r="AE230" s="24">
        <v>90</v>
      </c>
      <c r="AF230" s="24"/>
      <c r="AG230" s="24">
        <f t="shared" si="91"/>
        <v>141.9</v>
      </c>
      <c r="AH230" s="65"/>
      <c r="AI230" s="40"/>
      <c r="AJ230" s="40"/>
      <c r="AK230" s="65"/>
      <c r="AL230" s="65"/>
      <c r="AM230" s="24">
        <f t="shared" si="92"/>
        <v>141.9</v>
      </c>
      <c r="AN230" s="24"/>
      <c r="AO230" s="24">
        <f t="shared" si="93"/>
        <v>141.9</v>
      </c>
      <c r="AP230" s="24">
        <v>73</v>
      </c>
      <c r="AQ230" s="24">
        <f t="shared" si="94"/>
        <v>68.900000000000006</v>
      </c>
      <c r="AR230" s="81"/>
      <c r="AS230" s="38"/>
      <c r="AT230" s="1"/>
      <c r="AU230" s="1"/>
      <c r="AV230" s="1"/>
      <c r="AW230" s="1"/>
      <c r="AX230" s="1"/>
      <c r="AY230" s="1"/>
      <c r="AZ230" s="1"/>
      <c r="BA230" s="1"/>
      <c r="BB230" s="1"/>
      <c r="BC230" s="8"/>
      <c r="BD230" s="8"/>
      <c r="BE230" s="8"/>
      <c r="BF230" s="8"/>
      <c r="BG230" s="8"/>
      <c r="BH230" s="8"/>
      <c r="BI230" s="8"/>
      <c r="BJ230" s="8"/>
      <c r="BK230" s="8"/>
      <c r="BL230" s="8"/>
      <c r="BM230" s="8"/>
      <c r="BN230" s="8"/>
      <c r="BO230" s="8"/>
      <c r="BP230" s="8"/>
      <c r="BQ230" s="8"/>
      <c r="BR230" s="8"/>
      <c r="BS230" s="8"/>
      <c r="BT230" s="8"/>
      <c r="BU230" s="8"/>
      <c r="BV230" s="9"/>
      <c r="BW230" s="8"/>
      <c r="BX230" s="8"/>
      <c r="BY230" s="8"/>
      <c r="BZ230" s="8"/>
      <c r="CA230" s="8"/>
      <c r="CB230" s="8"/>
      <c r="CC230" s="8"/>
      <c r="CD230" s="8"/>
      <c r="CE230" s="8"/>
      <c r="CF230" s="8"/>
      <c r="CG230" s="8"/>
      <c r="CH230" s="8"/>
      <c r="CI230" s="8"/>
      <c r="CJ230" s="8"/>
      <c r="CK230" s="8"/>
      <c r="CL230" s="8"/>
      <c r="CM230" s="8"/>
      <c r="CN230" s="8"/>
      <c r="CO230" s="8"/>
      <c r="CP230" s="8"/>
      <c r="CQ230" s="8"/>
      <c r="CR230" s="8"/>
      <c r="CS230" s="8"/>
      <c r="CT230" s="8"/>
      <c r="CU230" s="8"/>
      <c r="CV230" s="8"/>
      <c r="CW230" s="8"/>
      <c r="CX230" s="9"/>
      <c r="CY230" s="8"/>
      <c r="CZ230" s="8"/>
      <c r="DA230" s="8"/>
      <c r="DB230" s="8"/>
      <c r="DC230" s="8"/>
      <c r="DD230" s="8"/>
      <c r="DE230" s="8"/>
      <c r="DF230" s="8"/>
      <c r="DG230" s="8"/>
      <c r="DH230" s="8"/>
      <c r="DI230" s="8"/>
      <c r="DJ230" s="8"/>
      <c r="DK230" s="8"/>
      <c r="DL230" s="8"/>
      <c r="DM230" s="8"/>
      <c r="DN230" s="8"/>
      <c r="DO230" s="8"/>
      <c r="DP230" s="8"/>
      <c r="DQ230" s="8"/>
      <c r="DR230" s="8"/>
      <c r="DS230" s="8"/>
      <c r="DT230" s="8"/>
      <c r="DU230" s="8"/>
      <c r="DV230" s="8"/>
      <c r="DW230" s="8"/>
      <c r="DX230" s="8"/>
      <c r="DY230" s="8"/>
      <c r="DZ230" s="9"/>
      <c r="EA230" s="8"/>
      <c r="EB230" s="8"/>
      <c r="EC230" s="8"/>
      <c r="ED230" s="8"/>
      <c r="EE230" s="8"/>
      <c r="EF230" s="8"/>
      <c r="EG230" s="8"/>
      <c r="EH230" s="8"/>
      <c r="EI230" s="8"/>
      <c r="EJ230" s="8"/>
      <c r="EK230" s="8"/>
      <c r="EL230" s="8"/>
      <c r="EM230" s="8"/>
      <c r="EN230" s="8"/>
      <c r="EO230" s="8"/>
      <c r="EP230" s="8"/>
      <c r="EQ230" s="8"/>
      <c r="ER230" s="8"/>
      <c r="ES230" s="8"/>
      <c r="ET230" s="8"/>
      <c r="EU230" s="8"/>
      <c r="EV230" s="8"/>
      <c r="EW230" s="8"/>
      <c r="EX230" s="8"/>
      <c r="EY230" s="8"/>
      <c r="EZ230" s="8"/>
      <c r="FA230" s="8"/>
      <c r="FB230" s="9"/>
      <c r="FC230" s="8"/>
      <c r="FD230" s="8"/>
      <c r="FE230" s="8"/>
      <c r="FF230" s="8"/>
      <c r="FG230" s="8"/>
      <c r="FH230" s="8"/>
      <c r="FI230" s="8"/>
      <c r="FJ230" s="8"/>
      <c r="FK230" s="8"/>
      <c r="FL230" s="8"/>
      <c r="FM230" s="8"/>
      <c r="FN230" s="8"/>
      <c r="FO230" s="8"/>
      <c r="FP230" s="8"/>
      <c r="FQ230" s="8"/>
      <c r="FR230" s="8"/>
      <c r="FS230" s="8"/>
      <c r="FT230" s="8"/>
      <c r="FU230" s="8"/>
      <c r="FV230" s="8"/>
      <c r="FW230" s="8"/>
      <c r="FX230" s="8"/>
      <c r="FY230" s="8"/>
      <c r="FZ230" s="8"/>
      <c r="GA230" s="8"/>
      <c r="GB230" s="8"/>
      <c r="GC230" s="8"/>
      <c r="GD230" s="9"/>
      <c r="GE230" s="8"/>
      <c r="GF230" s="8"/>
    </row>
    <row r="231" spans="1:188" s="2" customFormat="1" ht="17.100000000000001" customHeight="1">
      <c r="A231" s="17" t="s">
        <v>212</v>
      </c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77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24"/>
      <c r="AQ231" s="24"/>
      <c r="AR231" s="81"/>
      <c r="AS231" s="38"/>
      <c r="AT231" s="1"/>
      <c r="AU231" s="1"/>
      <c r="AV231" s="1"/>
      <c r="AW231" s="1"/>
      <c r="AX231" s="1"/>
      <c r="AY231" s="1"/>
      <c r="AZ231" s="1"/>
      <c r="BA231" s="1"/>
      <c r="BB231" s="1"/>
      <c r="BC231" s="8"/>
      <c r="BD231" s="8"/>
      <c r="BE231" s="8"/>
      <c r="BF231" s="8"/>
      <c r="BG231" s="8"/>
      <c r="BH231" s="8"/>
      <c r="BI231" s="8"/>
      <c r="BJ231" s="8"/>
      <c r="BK231" s="8"/>
      <c r="BL231" s="8"/>
      <c r="BM231" s="8"/>
      <c r="BN231" s="8"/>
      <c r="BO231" s="8"/>
      <c r="BP231" s="8"/>
      <c r="BQ231" s="8"/>
      <c r="BR231" s="8"/>
      <c r="BS231" s="8"/>
      <c r="BT231" s="8"/>
      <c r="BU231" s="8"/>
      <c r="BV231" s="9"/>
      <c r="BW231" s="8"/>
      <c r="BX231" s="8"/>
      <c r="BY231" s="8"/>
      <c r="BZ231" s="8"/>
      <c r="CA231" s="8"/>
      <c r="CB231" s="8"/>
      <c r="CC231" s="8"/>
      <c r="CD231" s="8"/>
      <c r="CE231" s="8"/>
      <c r="CF231" s="8"/>
      <c r="CG231" s="8"/>
      <c r="CH231" s="8"/>
      <c r="CI231" s="8"/>
      <c r="CJ231" s="8"/>
      <c r="CK231" s="8"/>
      <c r="CL231" s="8"/>
      <c r="CM231" s="8"/>
      <c r="CN231" s="8"/>
      <c r="CO231" s="8"/>
      <c r="CP231" s="8"/>
      <c r="CQ231" s="8"/>
      <c r="CR231" s="8"/>
      <c r="CS231" s="8"/>
      <c r="CT231" s="8"/>
      <c r="CU231" s="8"/>
      <c r="CV231" s="8"/>
      <c r="CW231" s="8"/>
      <c r="CX231" s="9"/>
      <c r="CY231" s="8"/>
      <c r="CZ231" s="8"/>
      <c r="DA231" s="8"/>
      <c r="DB231" s="8"/>
      <c r="DC231" s="8"/>
      <c r="DD231" s="8"/>
      <c r="DE231" s="8"/>
      <c r="DF231" s="8"/>
      <c r="DG231" s="8"/>
      <c r="DH231" s="8"/>
      <c r="DI231" s="8"/>
      <c r="DJ231" s="8"/>
      <c r="DK231" s="8"/>
      <c r="DL231" s="8"/>
      <c r="DM231" s="8"/>
      <c r="DN231" s="8"/>
      <c r="DO231" s="8"/>
      <c r="DP231" s="8"/>
      <c r="DQ231" s="8"/>
      <c r="DR231" s="8"/>
      <c r="DS231" s="8"/>
      <c r="DT231" s="8"/>
      <c r="DU231" s="8"/>
      <c r="DV231" s="8"/>
      <c r="DW231" s="8"/>
      <c r="DX231" s="8"/>
      <c r="DY231" s="8"/>
      <c r="DZ231" s="9"/>
      <c r="EA231" s="8"/>
      <c r="EB231" s="8"/>
      <c r="EC231" s="8"/>
      <c r="ED231" s="8"/>
      <c r="EE231" s="8"/>
      <c r="EF231" s="8"/>
      <c r="EG231" s="8"/>
      <c r="EH231" s="8"/>
      <c r="EI231" s="8"/>
      <c r="EJ231" s="8"/>
      <c r="EK231" s="8"/>
      <c r="EL231" s="8"/>
      <c r="EM231" s="8"/>
      <c r="EN231" s="8"/>
      <c r="EO231" s="8"/>
      <c r="EP231" s="8"/>
      <c r="EQ231" s="8"/>
      <c r="ER231" s="8"/>
      <c r="ES231" s="8"/>
      <c r="ET231" s="8"/>
      <c r="EU231" s="8"/>
      <c r="EV231" s="8"/>
      <c r="EW231" s="8"/>
      <c r="EX231" s="8"/>
      <c r="EY231" s="8"/>
      <c r="EZ231" s="8"/>
      <c r="FA231" s="8"/>
      <c r="FB231" s="9"/>
      <c r="FC231" s="8"/>
      <c r="FD231" s="8"/>
      <c r="FE231" s="8"/>
      <c r="FF231" s="8"/>
      <c r="FG231" s="8"/>
      <c r="FH231" s="8"/>
      <c r="FI231" s="8"/>
      <c r="FJ231" s="8"/>
      <c r="FK231" s="8"/>
      <c r="FL231" s="8"/>
      <c r="FM231" s="8"/>
      <c r="FN231" s="8"/>
      <c r="FO231" s="8"/>
      <c r="FP231" s="8"/>
      <c r="FQ231" s="8"/>
      <c r="FR231" s="8"/>
      <c r="FS231" s="8"/>
      <c r="FT231" s="8"/>
      <c r="FU231" s="8"/>
      <c r="FV231" s="8"/>
      <c r="FW231" s="8"/>
      <c r="FX231" s="8"/>
      <c r="FY231" s="8"/>
      <c r="FZ231" s="8"/>
      <c r="GA231" s="8"/>
      <c r="GB231" s="8"/>
      <c r="GC231" s="8"/>
      <c r="GD231" s="9"/>
      <c r="GE231" s="8"/>
      <c r="GF231" s="8"/>
    </row>
    <row r="232" spans="1:188" s="2" customFormat="1" ht="17.100000000000001" customHeight="1">
      <c r="A232" s="13" t="s">
        <v>213</v>
      </c>
      <c r="B232" s="24">
        <v>1244.7</v>
      </c>
      <c r="C232" s="24">
        <v>1073.3</v>
      </c>
      <c r="D232" s="4">
        <f t="shared" si="86"/>
        <v>0.86229613561500762</v>
      </c>
      <c r="E232" s="10">
        <v>15</v>
      </c>
      <c r="F232" s="5">
        <v>1</v>
      </c>
      <c r="G232" s="5">
        <v>10</v>
      </c>
      <c r="H232" s="5"/>
      <c r="I232" s="5"/>
      <c r="J232" s="4">
        <f>J$46</f>
        <v>0.98361880231809407</v>
      </c>
      <c r="K232" s="5">
        <v>10</v>
      </c>
      <c r="L232" s="5"/>
      <c r="M232" s="5"/>
      <c r="N232" s="4">
        <f>N$46</f>
        <v>1.1786197564276049</v>
      </c>
      <c r="O232" s="73">
        <v>15</v>
      </c>
      <c r="P232" s="5"/>
      <c r="Q232" s="5"/>
      <c r="R232" s="4">
        <f>R$46</f>
        <v>0.79964061096136574</v>
      </c>
      <c r="S232" s="5">
        <v>15</v>
      </c>
      <c r="T232" s="31">
        <f t="shared" si="87"/>
        <v>0.96068516258831715</v>
      </c>
      <c r="U232" s="32">
        <v>1460</v>
      </c>
      <c r="V232" s="24">
        <f t="shared" si="88"/>
        <v>796.36363636363626</v>
      </c>
      <c r="W232" s="24">
        <f t="shared" si="89"/>
        <v>765.1</v>
      </c>
      <c r="X232" s="24">
        <f t="shared" si="90"/>
        <v>-31.263636363636238</v>
      </c>
      <c r="Y232" s="24"/>
      <c r="Z232" s="24">
        <v>93.9</v>
      </c>
      <c r="AA232" s="24">
        <v>151.5</v>
      </c>
      <c r="AB232" s="24">
        <v>140.80000000000001</v>
      </c>
      <c r="AC232" s="24">
        <v>118.7</v>
      </c>
      <c r="AD232" s="24"/>
      <c r="AE232" s="24">
        <v>96.4</v>
      </c>
      <c r="AF232" s="24"/>
      <c r="AG232" s="24">
        <f t="shared" si="91"/>
        <v>163.80000000000001</v>
      </c>
      <c r="AH232" s="65"/>
      <c r="AI232" s="40"/>
      <c r="AJ232" s="40"/>
      <c r="AK232" s="65"/>
      <c r="AL232" s="65"/>
      <c r="AM232" s="24">
        <f t="shared" si="92"/>
        <v>163.80000000000001</v>
      </c>
      <c r="AN232" s="24"/>
      <c r="AO232" s="24">
        <f t="shared" si="93"/>
        <v>163.80000000000001</v>
      </c>
      <c r="AP232" s="24">
        <v>144.30000000000001</v>
      </c>
      <c r="AQ232" s="24">
        <f t="shared" si="94"/>
        <v>19.5</v>
      </c>
      <c r="AR232" s="81"/>
      <c r="AS232" s="38"/>
      <c r="AT232" s="1"/>
      <c r="AU232" s="1"/>
      <c r="AV232" s="1"/>
      <c r="AW232" s="1"/>
      <c r="AX232" s="1"/>
      <c r="AY232" s="1"/>
      <c r="AZ232" s="1"/>
      <c r="BA232" s="1"/>
      <c r="BB232" s="1"/>
      <c r="BC232" s="8"/>
      <c r="BD232" s="8"/>
      <c r="BE232" s="8"/>
      <c r="BF232" s="8"/>
      <c r="BG232" s="8"/>
      <c r="BH232" s="8"/>
      <c r="BI232" s="8"/>
      <c r="BJ232" s="8"/>
      <c r="BK232" s="8"/>
      <c r="BL232" s="8"/>
      <c r="BM232" s="8"/>
      <c r="BN232" s="8"/>
      <c r="BO232" s="8"/>
      <c r="BP232" s="8"/>
      <c r="BQ232" s="8"/>
      <c r="BR232" s="8"/>
      <c r="BS232" s="8"/>
      <c r="BT232" s="8"/>
      <c r="BU232" s="8"/>
      <c r="BV232" s="9"/>
      <c r="BW232" s="8"/>
      <c r="BX232" s="8"/>
      <c r="BY232" s="8"/>
      <c r="BZ232" s="8"/>
      <c r="CA232" s="8"/>
      <c r="CB232" s="8"/>
      <c r="CC232" s="8"/>
      <c r="CD232" s="8"/>
      <c r="CE232" s="8"/>
      <c r="CF232" s="8"/>
      <c r="CG232" s="8"/>
      <c r="CH232" s="8"/>
      <c r="CI232" s="8"/>
      <c r="CJ232" s="8"/>
      <c r="CK232" s="8"/>
      <c r="CL232" s="8"/>
      <c r="CM232" s="8"/>
      <c r="CN232" s="8"/>
      <c r="CO232" s="8"/>
      <c r="CP232" s="8"/>
      <c r="CQ232" s="8"/>
      <c r="CR232" s="8"/>
      <c r="CS232" s="8"/>
      <c r="CT232" s="8"/>
      <c r="CU232" s="8"/>
      <c r="CV232" s="8"/>
      <c r="CW232" s="8"/>
      <c r="CX232" s="9"/>
      <c r="CY232" s="8"/>
      <c r="CZ232" s="8"/>
      <c r="DA232" s="8"/>
      <c r="DB232" s="8"/>
      <c r="DC232" s="8"/>
      <c r="DD232" s="8"/>
      <c r="DE232" s="8"/>
      <c r="DF232" s="8"/>
      <c r="DG232" s="8"/>
      <c r="DH232" s="8"/>
      <c r="DI232" s="8"/>
      <c r="DJ232" s="8"/>
      <c r="DK232" s="8"/>
      <c r="DL232" s="8"/>
      <c r="DM232" s="8"/>
      <c r="DN232" s="8"/>
      <c r="DO232" s="8"/>
      <c r="DP232" s="8"/>
      <c r="DQ232" s="8"/>
      <c r="DR232" s="8"/>
      <c r="DS232" s="8"/>
      <c r="DT232" s="8"/>
      <c r="DU232" s="8"/>
      <c r="DV232" s="8"/>
      <c r="DW232" s="8"/>
      <c r="DX232" s="8"/>
      <c r="DY232" s="8"/>
      <c r="DZ232" s="9"/>
      <c r="EA232" s="8"/>
      <c r="EB232" s="8"/>
      <c r="EC232" s="8"/>
      <c r="ED232" s="8"/>
      <c r="EE232" s="8"/>
      <c r="EF232" s="8"/>
      <c r="EG232" s="8"/>
      <c r="EH232" s="8"/>
      <c r="EI232" s="8"/>
      <c r="EJ232" s="8"/>
      <c r="EK232" s="8"/>
      <c r="EL232" s="8"/>
      <c r="EM232" s="8"/>
      <c r="EN232" s="8"/>
      <c r="EO232" s="8"/>
      <c r="EP232" s="8"/>
      <c r="EQ232" s="8"/>
      <c r="ER232" s="8"/>
      <c r="ES232" s="8"/>
      <c r="ET232" s="8"/>
      <c r="EU232" s="8"/>
      <c r="EV232" s="8"/>
      <c r="EW232" s="8"/>
      <c r="EX232" s="8"/>
      <c r="EY232" s="8"/>
      <c r="EZ232" s="8"/>
      <c r="FA232" s="8"/>
      <c r="FB232" s="9"/>
      <c r="FC232" s="8"/>
      <c r="FD232" s="8"/>
      <c r="FE232" s="8"/>
      <c r="FF232" s="8"/>
      <c r="FG232" s="8"/>
      <c r="FH232" s="8"/>
      <c r="FI232" s="8"/>
      <c r="FJ232" s="8"/>
      <c r="FK232" s="8"/>
      <c r="FL232" s="8"/>
      <c r="FM232" s="8"/>
      <c r="FN232" s="8"/>
      <c r="FO232" s="8"/>
      <c r="FP232" s="8"/>
      <c r="FQ232" s="8"/>
      <c r="FR232" s="8"/>
      <c r="FS232" s="8"/>
      <c r="FT232" s="8"/>
      <c r="FU232" s="8"/>
      <c r="FV232" s="8"/>
      <c r="FW232" s="8"/>
      <c r="FX232" s="8"/>
      <c r="FY232" s="8"/>
      <c r="FZ232" s="8"/>
      <c r="GA232" s="8"/>
      <c r="GB232" s="8"/>
      <c r="GC232" s="8"/>
      <c r="GD232" s="9"/>
      <c r="GE232" s="8"/>
      <c r="GF232" s="8"/>
    </row>
    <row r="233" spans="1:188" s="2" customFormat="1" ht="17.100000000000001" customHeight="1">
      <c r="A233" s="13" t="s">
        <v>142</v>
      </c>
      <c r="B233" s="24">
        <v>1105</v>
      </c>
      <c r="C233" s="24">
        <v>705.8</v>
      </c>
      <c r="D233" s="4">
        <f t="shared" si="86"/>
        <v>0.63873303167420814</v>
      </c>
      <c r="E233" s="10">
        <v>15</v>
      </c>
      <c r="F233" s="5">
        <v>1</v>
      </c>
      <c r="G233" s="5">
        <v>10</v>
      </c>
      <c r="H233" s="5"/>
      <c r="I233" s="5"/>
      <c r="J233" s="4">
        <f t="shared" ref="J233:J240" si="104">J$46</f>
        <v>0.98361880231809407</v>
      </c>
      <c r="K233" s="5">
        <v>10</v>
      </c>
      <c r="L233" s="5"/>
      <c r="M233" s="5"/>
      <c r="N233" s="4">
        <f t="shared" ref="N233:N240" si="105">N$46</f>
        <v>1.1786197564276049</v>
      </c>
      <c r="O233" s="73">
        <v>15</v>
      </c>
      <c r="P233" s="5"/>
      <c r="Q233" s="5"/>
      <c r="R233" s="4">
        <f t="shared" ref="R233:R240" si="106">R$46</f>
        <v>0.79964061096136574</v>
      </c>
      <c r="S233" s="5">
        <v>15</v>
      </c>
      <c r="T233" s="31">
        <f t="shared" si="87"/>
        <v>0.90909367706351729</v>
      </c>
      <c r="U233" s="32">
        <v>1087</v>
      </c>
      <c r="V233" s="24">
        <f t="shared" si="88"/>
        <v>592.90909090909088</v>
      </c>
      <c r="W233" s="24">
        <f t="shared" si="89"/>
        <v>539</v>
      </c>
      <c r="X233" s="24">
        <f t="shared" si="90"/>
        <v>-53.909090909090878</v>
      </c>
      <c r="Y233" s="24"/>
      <c r="Z233" s="24">
        <v>60.2</v>
      </c>
      <c r="AA233" s="24">
        <v>87.5</v>
      </c>
      <c r="AB233" s="24">
        <v>145.69999999999999</v>
      </c>
      <c r="AC233" s="24">
        <v>96.2</v>
      </c>
      <c r="AD233" s="24"/>
      <c r="AE233" s="24">
        <v>111.3</v>
      </c>
      <c r="AF233" s="24"/>
      <c r="AG233" s="24">
        <f t="shared" si="91"/>
        <v>38.1</v>
      </c>
      <c r="AH233" s="65"/>
      <c r="AI233" s="40"/>
      <c r="AJ233" s="40"/>
      <c r="AK233" s="65"/>
      <c r="AL233" s="65"/>
      <c r="AM233" s="24">
        <f t="shared" si="92"/>
        <v>38.1</v>
      </c>
      <c r="AN233" s="24"/>
      <c r="AO233" s="24">
        <f t="shared" si="93"/>
        <v>38.1</v>
      </c>
      <c r="AP233" s="24">
        <v>0</v>
      </c>
      <c r="AQ233" s="24">
        <f t="shared" si="94"/>
        <v>38.1</v>
      </c>
      <c r="AR233" s="81"/>
      <c r="AS233" s="38"/>
      <c r="AT233" s="1"/>
      <c r="AU233" s="1"/>
      <c r="AV233" s="1"/>
      <c r="AW233" s="1"/>
      <c r="AX233" s="1"/>
      <c r="AY233" s="1"/>
      <c r="AZ233" s="1"/>
      <c r="BA233" s="1"/>
      <c r="BB233" s="1"/>
      <c r="BC233" s="8"/>
      <c r="BD233" s="8"/>
      <c r="BE233" s="8"/>
      <c r="BF233" s="8"/>
      <c r="BG233" s="8"/>
      <c r="BH233" s="8"/>
      <c r="BI233" s="8"/>
      <c r="BJ233" s="8"/>
      <c r="BK233" s="8"/>
      <c r="BL233" s="8"/>
      <c r="BM233" s="8"/>
      <c r="BN233" s="8"/>
      <c r="BO233" s="8"/>
      <c r="BP233" s="8"/>
      <c r="BQ233" s="8"/>
      <c r="BR233" s="8"/>
      <c r="BS233" s="8"/>
      <c r="BT233" s="8"/>
      <c r="BU233" s="8"/>
      <c r="BV233" s="9"/>
      <c r="BW233" s="8"/>
      <c r="BX233" s="8"/>
      <c r="BY233" s="8"/>
      <c r="BZ233" s="8"/>
      <c r="CA233" s="8"/>
      <c r="CB233" s="8"/>
      <c r="CC233" s="8"/>
      <c r="CD233" s="8"/>
      <c r="CE233" s="8"/>
      <c r="CF233" s="8"/>
      <c r="CG233" s="8"/>
      <c r="CH233" s="8"/>
      <c r="CI233" s="8"/>
      <c r="CJ233" s="8"/>
      <c r="CK233" s="8"/>
      <c r="CL233" s="8"/>
      <c r="CM233" s="8"/>
      <c r="CN233" s="8"/>
      <c r="CO233" s="8"/>
      <c r="CP233" s="8"/>
      <c r="CQ233" s="8"/>
      <c r="CR233" s="8"/>
      <c r="CS233" s="8"/>
      <c r="CT233" s="8"/>
      <c r="CU233" s="8"/>
      <c r="CV233" s="8"/>
      <c r="CW233" s="8"/>
      <c r="CX233" s="9"/>
      <c r="CY233" s="8"/>
      <c r="CZ233" s="8"/>
      <c r="DA233" s="8"/>
      <c r="DB233" s="8"/>
      <c r="DC233" s="8"/>
      <c r="DD233" s="8"/>
      <c r="DE233" s="8"/>
      <c r="DF233" s="8"/>
      <c r="DG233" s="8"/>
      <c r="DH233" s="8"/>
      <c r="DI233" s="8"/>
      <c r="DJ233" s="8"/>
      <c r="DK233" s="8"/>
      <c r="DL233" s="8"/>
      <c r="DM233" s="8"/>
      <c r="DN233" s="8"/>
      <c r="DO233" s="8"/>
      <c r="DP233" s="8"/>
      <c r="DQ233" s="8"/>
      <c r="DR233" s="8"/>
      <c r="DS233" s="8"/>
      <c r="DT233" s="8"/>
      <c r="DU233" s="8"/>
      <c r="DV233" s="8"/>
      <c r="DW233" s="8"/>
      <c r="DX233" s="8"/>
      <c r="DY233" s="8"/>
      <c r="DZ233" s="9"/>
      <c r="EA233" s="8"/>
      <c r="EB233" s="8"/>
      <c r="EC233" s="8"/>
      <c r="ED233" s="8"/>
      <c r="EE233" s="8"/>
      <c r="EF233" s="8"/>
      <c r="EG233" s="8"/>
      <c r="EH233" s="8"/>
      <c r="EI233" s="8"/>
      <c r="EJ233" s="8"/>
      <c r="EK233" s="8"/>
      <c r="EL233" s="8"/>
      <c r="EM233" s="8"/>
      <c r="EN233" s="8"/>
      <c r="EO233" s="8"/>
      <c r="EP233" s="8"/>
      <c r="EQ233" s="8"/>
      <c r="ER233" s="8"/>
      <c r="ES233" s="8"/>
      <c r="ET233" s="8"/>
      <c r="EU233" s="8"/>
      <c r="EV233" s="8"/>
      <c r="EW233" s="8"/>
      <c r="EX233" s="8"/>
      <c r="EY233" s="8"/>
      <c r="EZ233" s="8"/>
      <c r="FA233" s="8"/>
      <c r="FB233" s="9"/>
      <c r="FC233" s="8"/>
      <c r="FD233" s="8"/>
      <c r="FE233" s="8"/>
      <c r="FF233" s="8"/>
      <c r="FG233" s="8"/>
      <c r="FH233" s="8"/>
      <c r="FI233" s="8"/>
      <c r="FJ233" s="8"/>
      <c r="FK233" s="8"/>
      <c r="FL233" s="8"/>
      <c r="FM233" s="8"/>
      <c r="FN233" s="8"/>
      <c r="FO233" s="8"/>
      <c r="FP233" s="8"/>
      <c r="FQ233" s="8"/>
      <c r="FR233" s="8"/>
      <c r="FS233" s="8"/>
      <c r="FT233" s="8"/>
      <c r="FU233" s="8"/>
      <c r="FV233" s="8"/>
      <c r="FW233" s="8"/>
      <c r="FX233" s="8"/>
      <c r="FY233" s="8"/>
      <c r="FZ233" s="8"/>
      <c r="GA233" s="8"/>
      <c r="GB233" s="8"/>
      <c r="GC233" s="8"/>
      <c r="GD233" s="9"/>
      <c r="GE233" s="8"/>
      <c r="GF233" s="8"/>
    </row>
    <row r="234" spans="1:188" s="2" customFormat="1" ht="17.100000000000001" customHeight="1">
      <c r="A234" s="13" t="s">
        <v>214</v>
      </c>
      <c r="B234" s="24">
        <v>1036</v>
      </c>
      <c r="C234" s="24">
        <v>974.2</v>
      </c>
      <c r="D234" s="4">
        <f t="shared" si="86"/>
        <v>0.94034749034749043</v>
      </c>
      <c r="E234" s="10">
        <v>15</v>
      </c>
      <c r="F234" s="5">
        <v>1</v>
      </c>
      <c r="G234" s="5">
        <v>10</v>
      </c>
      <c r="H234" s="5"/>
      <c r="I234" s="5"/>
      <c r="J234" s="4">
        <f t="shared" si="104"/>
        <v>0.98361880231809407</v>
      </c>
      <c r="K234" s="5">
        <v>10</v>
      </c>
      <c r="L234" s="5"/>
      <c r="M234" s="5"/>
      <c r="N234" s="4">
        <f t="shared" si="105"/>
        <v>1.1786197564276049</v>
      </c>
      <c r="O234" s="73">
        <v>15</v>
      </c>
      <c r="P234" s="5"/>
      <c r="Q234" s="5"/>
      <c r="R234" s="4">
        <f t="shared" si="106"/>
        <v>0.79964061096136574</v>
      </c>
      <c r="S234" s="5">
        <v>15</v>
      </c>
      <c r="T234" s="31">
        <f t="shared" si="87"/>
        <v>0.97869701368042861</v>
      </c>
      <c r="U234" s="32">
        <v>1496</v>
      </c>
      <c r="V234" s="24">
        <f t="shared" si="88"/>
        <v>816</v>
      </c>
      <c r="W234" s="24">
        <f t="shared" si="89"/>
        <v>798.6</v>
      </c>
      <c r="X234" s="24">
        <f t="shared" si="90"/>
        <v>-17.399999999999977</v>
      </c>
      <c r="Y234" s="24"/>
      <c r="Z234" s="24">
        <v>73.599999999999994</v>
      </c>
      <c r="AA234" s="24">
        <v>155.30000000000001</v>
      </c>
      <c r="AB234" s="24">
        <v>190.4</v>
      </c>
      <c r="AC234" s="24">
        <v>179.6</v>
      </c>
      <c r="AD234" s="24"/>
      <c r="AE234" s="24">
        <v>111.1</v>
      </c>
      <c r="AF234" s="24"/>
      <c r="AG234" s="24">
        <f t="shared" si="91"/>
        <v>88.6</v>
      </c>
      <c r="AH234" s="65"/>
      <c r="AI234" s="40"/>
      <c r="AJ234" s="40"/>
      <c r="AK234" s="65"/>
      <c r="AL234" s="65"/>
      <c r="AM234" s="24">
        <f t="shared" si="92"/>
        <v>88.6</v>
      </c>
      <c r="AN234" s="24"/>
      <c r="AO234" s="24">
        <f t="shared" si="93"/>
        <v>88.6</v>
      </c>
      <c r="AP234" s="24">
        <v>81.3</v>
      </c>
      <c r="AQ234" s="24">
        <f t="shared" si="94"/>
        <v>7.3</v>
      </c>
      <c r="AR234" s="81"/>
      <c r="AS234" s="38"/>
      <c r="AT234" s="1"/>
      <c r="AU234" s="1"/>
      <c r="AV234" s="1"/>
      <c r="AW234" s="1"/>
      <c r="AX234" s="1"/>
      <c r="AY234" s="1"/>
      <c r="AZ234" s="1"/>
      <c r="BA234" s="1"/>
      <c r="BB234" s="1"/>
      <c r="BC234" s="8"/>
      <c r="BD234" s="8"/>
      <c r="BE234" s="8"/>
      <c r="BF234" s="8"/>
      <c r="BG234" s="8"/>
      <c r="BH234" s="8"/>
      <c r="BI234" s="8"/>
      <c r="BJ234" s="8"/>
      <c r="BK234" s="8"/>
      <c r="BL234" s="8"/>
      <c r="BM234" s="8"/>
      <c r="BN234" s="8"/>
      <c r="BO234" s="8"/>
      <c r="BP234" s="8"/>
      <c r="BQ234" s="8"/>
      <c r="BR234" s="8"/>
      <c r="BS234" s="8"/>
      <c r="BT234" s="8"/>
      <c r="BU234" s="8"/>
      <c r="BV234" s="9"/>
      <c r="BW234" s="8"/>
      <c r="BX234" s="8"/>
      <c r="BY234" s="8"/>
      <c r="BZ234" s="8"/>
      <c r="CA234" s="8"/>
      <c r="CB234" s="8"/>
      <c r="CC234" s="8"/>
      <c r="CD234" s="8"/>
      <c r="CE234" s="8"/>
      <c r="CF234" s="8"/>
      <c r="CG234" s="8"/>
      <c r="CH234" s="8"/>
      <c r="CI234" s="8"/>
      <c r="CJ234" s="8"/>
      <c r="CK234" s="8"/>
      <c r="CL234" s="8"/>
      <c r="CM234" s="8"/>
      <c r="CN234" s="8"/>
      <c r="CO234" s="8"/>
      <c r="CP234" s="8"/>
      <c r="CQ234" s="8"/>
      <c r="CR234" s="8"/>
      <c r="CS234" s="8"/>
      <c r="CT234" s="8"/>
      <c r="CU234" s="8"/>
      <c r="CV234" s="8"/>
      <c r="CW234" s="8"/>
      <c r="CX234" s="9"/>
      <c r="CY234" s="8"/>
      <c r="CZ234" s="8"/>
      <c r="DA234" s="8"/>
      <c r="DB234" s="8"/>
      <c r="DC234" s="8"/>
      <c r="DD234" s="8"/>
      <c r="DE234" s="8"/>
      <c r="DF234" s="8"/>
      <c r="DG234" s="8"/>
      <c r="DH234" s="8"/>
      <c r="DI234" s="8"/>
      <c r="DJ234" s="8"/>
      <c r="DK234" s="8"/>
      <c r="DL234" s="8"/>
      <c r="DM234" s="8"/>
      <c r="DN234" s="8"/>
      <c r="DO234" s="8"/>
      <c r="DP234" s="8"/>
      <c r="DQ234" s="8"/>
      <c r="DR234" s="8"/>
      <c r="DS234" s="8"/>
      <c r="DT234" s="8"/>
      <c r="DU234" s="8"/>
      <c r="DV234" s="8"/>
      <c r="DW234" s="8"/>
      <c r="DX234" s="8"/>
      <c r="DY234" s="8"/>
      <c r="DZ234" s="9"/>
      <c r="EA234" s="8"/>
      <c r="EB234" s="8"/>
      <c r="EC234" s="8"/>
      <c r="ED234" s="8"/>
      <c r="EE234" s="8"/>
      <c r="EF234" s="8"/>
      <c r="EG234" s="8"/>
      <c r="EH234" s="8"/>
      <c r="EI234" s="8"/>
      <c r="EJ234" s="8"/>
      <c r="EK234" s="8"/>
      <c r="EL234" s="8"/>
      <c r="EM234" s="8"/>
      <c r="EN234" s="8"/>
      <c r="EO234" s="8"/>
      <c r="EP234" s="8"/>
      <c r="EQ234" s="8"/>
      <c r="ER234" s="8"/>
      <c r="ES234" s="8"/>
      <c r="ET234" s="8"/>
      <c r="EU234" s="8"/>
      <c r="EV234" s="8"/>
      <c r="EW234" s="8"/>
      <c r="EX234" s="8"/>
      <c r="EY234" s="8"/>
      <c r="EZ234" s="8"/>
      <c r="FA234" s="8"/>
      <c r="FB234" s="9"/>
      <c r="FC234" s="8"/>
      <c r="FD234" s="8"/>
      <c r="FE234" s="8"/>
      <c r="FF234" s="8"/>
      <c r="FG234" s="8"/>
      <c r="FH234" s="8"/>
      <c r="FI234" s="8"/>
      <c r="FJ234" s="8"/>
      <c r="FK234" s="8"/>
      <c r="FL234" s="8"/>
      <c r="FM234" s="8"/>
      <c r="FN234" s="8"/>
      <c r="FO234" s="8"/>
      <c r="FP234" s="8"/>
      <c r="FQ234" s="8"/>
      <c r="FR234" s="8"/>
      <c r="FS234" s="8"/>
      <c r="FT234" s="8"/>
      <c r="FU234" s="8"/>
      <c r="FV234" s="8"/>
      <c r="FW234" s="8"/>
      <c r="FX234" s="8"/>
      <c r="FY234" s="8"/>
      <c r="FZ234" s="8"/>
      <c r="GA234" s="8"/>
      <c r="GB234" s="8"/>
      <c r="GC234" s="8"/>
      <c r="GD234" s="9"/>
      <c r="GE234" s="8"/>
      <c r="GF234" s="8"/>
    </row>
    <row r="235" spans="1:188" s="2" customFormat="1" ht="17.100000000000001" customHeight="1">
      <c r="A235" s="13" t="s">
        <v>215</v>
      </c>
      <c r="B235" s="24">
        <v>679.2</v>
      </c>
      <c r="C235" s="24">
        <v>971.2</v>
      </c>
      <c r="D235" s="4">
        <f t="shared" si="86"/>
        <v>1.2229917550058893</v>
      </c>
      <c r="E235" s="10">
        <v>15</v>
      </c>
      <c r="F235" s="5">
        <v>1</v>
      </c>
      <c r="G235" s="5">
        <v>10</v>
      </c>
      <c r="H235" s="5"/>
      <c r="I235" s="5"/>
      <c r="J235" s="4">
        <f t="shared" si="104"/>
        <v>0.98361880231809407</v>
      </c>
      <c r="K235" s="5">
        <v>10</v>
      </c>
      <c r="L235" s="5"/>
      <c r="M235" s="5"/>
      <c r="N235" s="4">
        <f t="shared" si="105"/>
        <v>1.1786197564276049</v>
      </c>
      <c r="O235" s="73">
        <v>15</v>
      </c>
      <c r="P235" s="5"/>
      <c r="Q235" s="5"/>
      <c r="R235" s="4">
        <f t="shared" si="106"/>
        <v>0.79964061096136574</v>
      </c>
      <c r="S235" s="5">
        <v>15</v>
      </c>
      <c r="T235" s="31">
        <f t="shared" si="87"/>
        <v>1.0439226132169821</v>
      </c>
      <c r="U235" s="32">
        <v>1313</v>
      </c>
      <c r="V235" s="24">
        <f t="shared" si="88"/>
        <v>716.18181818181813</v>
      </c>
      <c r="W235" s="24">
        <f t="shared" si="89"/>
        <v>747.6</v>
      </c>
      <c r="X235" s="24">
        <f t="shared" si="90"/>
        <v>31.418181818181893</v>
      </c>
      <c r="Y235" s="24"/>
      <c r="Z235" s="24">
        <v>140.80000000000001</v>
      </c>
      <c r="AA235" s="24">
        <v>98.5</v>
      </c>
      <c r="AB235" s="24">
        <v>158</v>
      </c>
      <c r="AC235" s="24">
        <v>150.80000000000001</v>
      </c>
      <c r="AD235" s="24"/>
      <c r="AE235" s="24">
        <v>93.5</v>
      </c>
      <c r="AF235" s="24"/>
      <c r="AG235" s="24">
        <f t="shared" si="91"/>
        <v>106</v>
      </c>
      <c r="AH235" s="65"/>
      <c r="AI235" s="40"/>
      <c r="AJ235" s="40"/>
      <c r="AK235" s="65"/>
      <c r="AL235" s="65"/>
      <c r="AM235" s="24">
        <f t="shared" si="92"/>
        <v>106</v>
      </c>
      <c r="AN235" s="24"/>
      <c r="AO235" s="24">
        <f t="shared" si="93"/>
        <v>106</v>
      </c>
      <c r="AP235" s="24">
        <v>139.69999999999999</v>
      </c>
      <c r="AQ235" s="24">
        <f t="shared" si="94"/>
        <v>-33.700000000000003</v>
      </c>
      <c r="AR235" s="81"/>
      <c r="AS235" s="38"/>
      <c r="AT235" s="1"/>
      <c r="AU235" s="1"/>
      <c r="AV235" s="1"/>
      <c r="AW235" s="1"/>
      <c r="AX235" s="1"/>
      <c r="AY235" s="1"/>
      <c r="AZ235" s="1"/>
      <c r="BA235" s="1"/>
      <c r="BB235" s="1"/>
      <c r="BC235" s="8"/>
      <c r="BD235" s="8"/>
      <c r="BE235" s="8"/>
      <c r="BF235" s="8"/>
      <c r="BG235" s="8"/>
      <c r="BH235" s="8"/>
      <c r="BI235" s="8"/>
      <c r="BJ235" s="8"/>
      <c r="BK235" s="8"/>
      <c r="BL235" s="8"/>
      <c r="BM235" s="8"/>
      <c r="BN235" s="8"/>
      <c r="BO235" s="8"/>
      <c r="BP235" s="8"/>
      <c r="BQ235" s="8"/>
      <c r="BR235" s="8"/>
      <c r="BS235" s="8"/>
      <c r="BT235" s="8"/>
      <c r="BU235" s="8"/>
      <c r="BV235" s="9"/>
      <c r="BW235" s="8"/>
      <c r="BX235" s="8"/>
      <c r="BY235" s="8"/>
      <c r="BZ235" s="8"/>
      <c r="CA235" s="8"/>
      <c r="CB235" s="8"/>
      <c r="CC235" s="8"/>
      <c r="CD235" s="8"/>
      <c r="CE235" s="8"/>
      <c r="CF235" s="8"/>
      <c r="CG235" s="8"/>
      <c r="CH235" s="8"/>
      <c r="CI235" s="8"/>
      <c r="CJ235" s="8"/>
      <c r="CK235" s="8"/>
      <c r="CL235" s="8"/>
      <c r="CM235" s="8"/>
      <c r="CN235" s="8"/>
      <c r="CO235" s="8"/>
      <c r="CP235" s="8"/>
      <c r="CQ235" s="8"/>
      <c r="CR235" s="8"/>
      <c r="CS235" s="8"/>
      <c r="CT235" s="8"/>
      <c r="CU235" s="8"/>
      <c r="CV235" s="8"/>
      <c r="CW235" s="8"/>
      <c r="CX235" s="9"/>
      <c r="CY235" s="8"/>
      <c r="CZ235" s="8"/>
      <c r="DA235" s="8"/>
      <c r="DB235" s="8"/>
      <c r="DC235" s="8"/>
      <c r="DD235" s="8"/>
      <c r="DE235" s="8"/>
      <c r="DF235" s="8"/>
      <c r="DG235" s="8"/>
      <c r="DH235" s="8"/>
      <c r="DI235" s="8"/>
      <c r="DJ235" s="8"/>
      <c r="DK235" s="8"/>
      <c r="DL235" s="8"/>
      <c r="DM235" s="8"/>
      <c r="DN235" s="8"/>
      <c r="DO235" s="8"/>
      <c r="DP235" s="8"/>
      <c r="DQ235" s="8"/>
      <c r="DR235" s="8"/>
      <c r="DS235" s="8"/>
      <c r="DT235" s="8"/>
      <c r="DU235" s="8"/>
      <c r="DV235" s="8"/>
      <c r="DW235" s="8"/>
      <c r="DX235" s="8"/>
      <c r="DY235" s="8"/>
      <c r="DZ235" s="9"/>
      <c r="EA235" s="8"/>
      <c r="EB235" s="8"/>
      <c r="EC235" s="8"/>
      <c r="ED235" s="8"/>
      <c r="EE235" s="8"/>
      <c r="EF235" s="8"/>
      <c r="EG235" s="8"/>
      <c r="EH235" s="8"/>
      <c r="EI235" s="8"/>
      <c r="EJ235" s="8"/>
      <c r="EK235" s="8"/>
      <c r="EL235" s="8"/>
      <c r="EM235" s="8"/>
      <c r="EN235" s="8"/>
      <c r="EO235" s="8"/>
      <c r="EP235" s="8"/>
      <c r="EQ235" s="8"/>
      <c r="ER235" s="8"/>
      <c r="ES235" s="8"/>
      <c r="ET235" s="8"/>
      <c r="EU235" s="8"/>
      <c r="EV235" s="8"/>
      <c r="EW235" s="8"/>
      <c r="EX235" s="8"/>
      <c r="EY235" s="8"/>
      <c r="EZ235" s="8"/>
      <c r="FA235" s="8"/>
      <c r="FB235" s="9"/>
      <c r="FC235" s="8"/>
      <c r="FD235" s="8"/>
      <c r="FE235" s="8"/>
      <c r="FF235" s="8"/>
      <c r="FG235" s="8"/>
      <c r="FH235" s="8"/>
      <c r="FI235" s="8"/>
      <c r="FJ235" s="8"/>
      <c r="FK235" s="8"/>
      <c r="FL235" s="8"/>
      <c r="FM235" s="8"/>
      <c r="FN235" s="8"/>
      <c r="FO235" s="8"/>
      <c r="FP235" s="8"/>
      <c r="FQ235" s="8"/>
      <c r="FR235" s="8"/>
      <c r="FS235" s="8"/>
      <c r="FT235" s="8"/>
      <c r="FU235" s="8"/>
      <c r="FV235" s="8"/>
      <c r="FW235" s="8"/>
      <c r="FX235" s="8"/>
      <c r="FY235" s="8"/>
      <c r="FZ235" s="8"/>
      <c r="GA235" s="8"/>
      <c r="GB235" s="8"/>
      <c r="GC235" s="8"/>
      <c r="GD235" s="9"/>
      <c r="GE235" s="8"/>
      <c r="GF235" s="8"/>
    </row>
    <row r="236" spans="1:188" s="2" customFormat="1" ht="17.100000000000001" customHeight="1">
      <c r="A236" s="33" t="s">
        <v>216</v>
      </c>
      <c r="B236" s="24">
        <v>1172.5999999999999</v>
      </c>
      <c r="C236" s="24">
        <v>1224</v>
      </c>
      <c r="D236" s="4">
        <f t="shared" si="86"/>
        <v>1.0438342145659221</v>
      </c>
      <c r="E236" s="10">
        <v>15</v>
      </c>
      <c r="F236" s="5">
        <v>1</v>
      </c>
      <c r="G236" s="5">
        <v>10</v>
      </c>
      <c r="H236" s="5"/>
      <c r="I236" s="5"/>
      <c r="J236" s="4">
        <f t="shared" si="104"/>
        <v>0.98361880231809407</v>
      </c>
      <c r="K236" s="5">
        <v>10</v>
      </c>
      <c r="L236" s="5"/>
      <c r="M236" s="5"/>
      <c r="N236" s="4">
        <f t="shared" si="105"/>
        <v>1.1786197564276049</v>
      </c>
      <c r="O236" s="73">
        <v>15</v>
      </c>
      <c r="P236" s="5"/>
      <c r="Q236" s="5"/>
      <c r="R236" s="4">
        <f t="shared" si="106"/>
        <v>0.79964061096136574</v>
      </c>
      <c r="S236" s="5">
        <v>15</v>
      </c>
      <c r="T236" s="31">
        <f t="shared" si="87"/>
        <v>1.0025785654231434</v>
      </c>
      <c r="U236" s="32">
        <v>587</v>
      </c>
      <c r="V236" s="24">
        <f t="shared" si="88"/>
        <v>320.18181818181819</v>
      </c>
      <c r="W236" s="24">
        <f t="shared" si="89"/>
        <v>321</v>
      </c>
      <c r="X236" s="24">
        <f t="shared" si="90"/>
        <v>0.81818181818181301</v>
      </c>
      <c r="Y236" s="24"/>
      <c r="Z236" s="24">
        <v>62.1</v>
      </c>
      <c r="AA236" s="24">
        <v>44.5</v>
      </c>
      <c r="AB236" s="24">
        <v>61.4</v>
      </c>
      <c r="AC236" s="24">
        <v>66.3</v>
      </c>
      <c r="AD236" s="24"/>
      <c r="AE236" s="24">
        <v>61.4</v>
      </c>
      <c r="AF236" s="24"/>
      <c r="AG236" s="24">
        <f t="shared" si="91"/>
        <v>25.3</v>
      </c>
      <c r="AH236" s="65"/>
      <c r="AI236" s="40"/>
      <c r="AJ236" s="40"/>
      <c r="AK236" s="65"/>
      <c r="AL236" s="65"/>
      <c r="AM236" s="24">
        <f t="shared" si="92"/>
        <v>25.3</v>
      </c>
      <c r="AN236" s="24"/>
      <c r="AO236" s="24">
        <f t="shared" si="93"/>
        <v>25.3</v>
      </c>
      <c r="AP236" s="24">
        <v>29</v>
      </c>
      <c r="AQ236" s="24">
        <f t="shared" si="94"/>
        <v>-3.7</v>
      </c>
      <c r="AR236" s="81"/>
      <c r="AS236" s="38"/>
      <c r="AT236" s="1"/>
      <c r="AU236" s="1"/>
      <c r="AV236" s="1"/>
      <c r="AW236" s="1"/>
      <c r="AX236" s="1"/>
      <c r="AY236" s="1"/>
      <c r="AZ236" s="1"/>
      <c r="BA236" s="1"/>
      <c r="BB236" s="1"/>
      <c r="BC236" s="8"/>
      <c r="BD236" s="8"/>
      <c r="BE236" s="8"/>
      <c r="BF236" s="8"/>
      <c r="BG236" s="8"/>
      <c r="BH236" s="8"/>
      <c r="BI236" s="8"/>
      <c r="BJ236" s="8"/>
      <c r="BK236" s="8"/>
      <c r="BL236" s="8"/>
      <c r="BM236" s="8"/>
      <c r="BN236" s="8"/>
      <c r="BO236" s="8"/>
      <c r="BP236" s="8"/>
      <c r="BQ236" s="8"/>
      <c r="BR236" s="8"/>
      <c r="BS236" s="8"/>
      <c r="BT236" s="8"/>
      <c r="BU236" s="8"/>
      <c r="BV236" s="9"/>
      <c r="BW236" s="8"/>
      <c r="BX236" s="8"/>
      <c r="BY236" s="8"/>
      <c r="BZ236" s="8"/>
      <c r="CA236" s="8"/>
      <c r="CB236" s="8"/>
      <c r="CC236" s="8"/>
      <c r="CD236" s="8"/>
      <c r="CE236" s="8"/>
      <c r="CF236" s="8"/>
      <c r="CG236" s="8"/>
      <c r="CH236" s="8"/>
      <c r="CI236" s="8"/>
      <c r="CJ236" s="8"/>
      <c r="CK236" s="8"/>
      <c r="CL236" s="8"/>
      <c r="CM236" s="8"/>
      <c r="CN236" s="8"/>
      <c r="CO236" s="8"/>
      <c r="CP236" s="8"/>
      <c r="CQ236" s="8"/>
      <c r="CR236" s="8"/>
      <c r="CS236" s="8"/>
      <c r="CT236" s="8"/>
      <c r="CU236" s="8"/>
      <c r="CV236" s="8"/>
      <c r="CW236" s="8"/>
      <c r="CX236" s="9"/>
      <c r="CY236" s="8"/>
      <c r="CZ236" s="8"/>
      <c r="DA236" s="8"/>
      <c r="DB236" s="8"/>
      <c r="DC236" s="8"/>
      <c r="DD236" s="8"/>
      <c r="DE236" s="8"/>
      <c r="DF236" s="8"/>
      <c r="DG236" s="8"/>
      <c r="DH236" s="8"/>
      <c r="DI236" s="8"/>
      <c r="DJ236" s="8"/>
      <c r="DK236" s="8"/>
      <c r="DL236" s="8"/>
      <c r="DM236" s="8"/>
      <c r="DN236" s="8"/>
      <c r="DO236" s="8"/>
      <c r="DP236" s="8"/>
      <c r="DQ236" s="8"/>
      <c r="DR236" s="8"/>
      <c r="DS236" s="8"/>
      <c r="DT236" s="8"/>
      <c r="DU236" s="8"/>
      <c r="DV236" s="8"/>
      <c r="DW236" s="8"/>
      <c r="DX236" s="8"/>
      <c r="DY236" s="8"/>
      <c r="DZ236" s="9"/>
      <c r="EA236" s="8"/>
      <c r="EB236" s="8"/>
      <c r="EC236" s="8"/>
      <c r="ED236" s="8"/>
      <c r="EE236" s="8"/>
      <c r="EF236" s="8"/>
      <c r="EG236" s="8"/>
      <c r="EH236" s="8"/>
      <c r="EI236" s="8"/>
      <c r="EJ236" s="8"/>
      <c r="EK236" s="8"/>
      <c r="EL236" s="8"/>
      <c r="EM236" s="8"/>
      <c r="EN236" s="8"/>
      <c r="EO236" s="8"/>
      <c r="EP236" s="8"/>
      <c r="EQ236" s="8"/>
      <c r="ER236" s="8"/>
      <c r="ES236" s="8"/>
      <c r="ET236" s="8"/>
      <c r="EU236" s="8"/>
      <c r="EV236" s="8"/>
      <c r="EW236" s="8"/>
      <c r="EX236" s="8"/>
      <c r="EY236" s="8"/>
      <c r="EZ236" s="8"/>
      <c r="FA236" s="8"/>
      <c r="FB236" s="9"/>
      <c r="FC236" s="8"/>
      <c r="FD236" s="8"/>
      <c r="FE236" s="8"/>
      <c r="FF236" s="8"/>
      <c r="FG236" s="8"/>
      <c r="FH236" s="8"/>
      <c r="FI236" s="8"/>
      <c r="FJ236" s="8"/>
      <c r="FK236" s="8"/>
      <c r="FL236" s="8"/>
      <c r="FM236" s="8"/>
      <c r="FN236" s="8"/>
      <c r="FO236" s="8"/>
      <c r="FP236" s="8"/>
      <c r="FQ236" s="8"/>
      <c r="FR236" s="8"/>
      <c r="FS236" s="8"/>
      <c r="FT236" s="8"/>
      <c r="FU236" s="8"/>
      <c r="FV236" s="8"/>
      <c r="FW236" s="8"/>
      <c r="FX236" s="8"/>
      <c r="FY236" s="8"/>
      <c r="FZ236" s="8"/>
      <c r="GA236" s="8"/>
      <c r="GB236" s="8"/>
      <c r="GC236" s="8"/>
      <c r="GD236" s="9"/>
      <c r="GE236" s="8"/>
      <c r="GF236" s="8"/>
    </row>
    <row r="237" spans="1:188" s="2" customFormat="1" ht="17.100000000000001" customHeight="1">
      <c r="A237" s="13" t="s">
        <v>217</v>
      </c>
      <c r="B237" s="24">
        <v>27074.7</v>
      </c>
      <c r="C237" s="24">
        <v>22334.400000000001</v>
      </c>
      <c r="D237" s="4">
        <f t="shared" si="86"/>
        <v>0.82491772762025062</v>
      </c>
      <c r="E237" s="10">
        <v>15</v>
      </c>
      <c r="F237" s="5">
        <v>1</v>
      </c>
      <c r="G237" s="5">
        <v>10</v>
      </c>
      <c r="H237" s="5"/>
      <c r="I237" s="5"/>
      <c r="J237" s="4">
        <f t="shared" si="104"/>
        <v>0.98361880231809407</v>
      </c>
      <c r="K237" s="5">
        <v>10</v>
      </c>
      <c r="L237" s="5"/>
      <c r="M237" s="5"/>
      <c r="N237" s="4">
        <f t="shared" si="105"/>
        <v>1.1786197564276049</v>
      </c>
      <c r="O237" s="73">
        <v>15</v>
      </c>
      <c r="P237" s="5"/>
      <c r="Q237" s="5"/>
      <c r="R237" s="4">
        <f t="shared" si="106"/>
        <v>0.79964061096136574</v>
      </c>
      <c r="S237" s="5">
        <v>15</v>
      </c>
      <c r="T237" s="31">
        <f t="shared" si="87"/>
        <v>0.95205937612798863</v>
      </c>
      <c r="U237" s="32">
        <v>518</v>
      </c>
      <c r="V237" s="24">
        <f t="shared" si="88"/>
        <v>282.54545454545456</v>
      </c>
      <c r="W237" s="24">
        <f t="shared" si="89"/>
        <v>269</v>
      </c>
      <c r="X237" s="24">
        <f t="shared" si="90"/>
        <v>-13.545454545454561</v>
      </c>
      <c r="Y237" s="24"/>
      <c r="Z237" s="24">
        <v>32.200000000000003</v>
      </c>
      <c r="AA237" s="24">
        <v>37.799999999999997</v>
      </c>
      <c r="AB237" s="24">
        <v>77.2</v>
      </c>
      <c r="AC237" s="24">
        <v>47.3</v>
      </c>
      <c r="AD237" s="24"/>
      <c r="AE237" s="24">
        <v>39</v>
      </c>
      <c r="AF237" s="24"/>
      <c r="AG237" s="24">
        <f t="shared" si="91"/>
        <v>35.5</v>
      </c>
      <c r="AH237" s="65"/>
      <c r="AI237" s="40"/>
      <c r="AJ237" s="40"/>
      <c r="AK237" s="65"/>
      <c r="AL237" s="65"/>
      <c r="AM237" s="24">
        <f t="shared" si="92"/>
        <v>35.5</v>
      </c>
      <c r="AN237" s="24"/>
      <c r="AO237" s="24">
        <f t="shared" si="93"/>
        <v>35.5</v>
      </c>
      <c r="AP237" s="24">
        <v>26.5</v>
      </c>
      <c r="AQ237" s="24">
        <f t="shared" si="94"/>
        <v>9</v>
      </c>
      <c r="AR237" s="81"/>
      <c r="AS237" s="38"/>
      <c r="AT237" s="1"/>
      <c r="AU237" s="1"/>
      <c r="AV237" s="1"/>
      <c r="AW237" s="1"/>
      <c r="AX237" s="1"/>
      <c r="AY237" s="1"/>
      <c r="AZ237" s="1"/>
      <c r="BA237" s="1"/>
      <c r="BB237" s="1"/>
      <c r="BC237" s="8"/>
      <c r="BD237" s="8"/>
      <c r="BE237" s="8"/>
      <c r="BF237" s="8"/>
      <c r="BG237" s="8"/>
      <c r="BH237" s="8"/>
      <c r="BI237" s="8"/>
      <c r="BJ237" s="8"/>
      <c r="BK237" s="8"/>
      <c r="BL237" s="8"/>
      <c r="BM237" s="8"/>
      <c r="BN237" s="8"/>
      <c r="BO237" s="8"/>
      <c r="BP237" s="8"/>
      <c r="BQ237" s="8"/>
      <c r="BR237" s="8"/>
      <c r="BS237" s="8"/>
      <c r="BT237" s="8"/>
      <c r="BU237" s="8"/>
      <c r="BV237" s="9"/>
      <c r="BW237" s="8"/>
      <c r="BX237" s="8"/>
      <c r="BY237" s="8"/>
      <c r="BZ237" s="8"/>
      <c r="CA237" s="8"/>
      <c r="CB237" s="8"/>
      <c r="CC237" s="8"/>
      <c r="CD237" s="8"/>
      <c r="CE237" s="8"/>
      <c r="CF237" s="8"/>
      <c r="CG237" s="8"/>
      <c r="CH237" s="8"/>
      <c r="CI237" s="8"/>
      <c r="CJ237" s="8"/>
      <c r="CK237" s="8"/>
      <c r="CL237" s="8"/>
      <c r="CM237" s="8"/>
      <c r="CN237" s="8"/>
      <c r="CO237" s="8"/>
      <c r="CP237" s="8"/>
      <c r="CQ237" s="8"/>
      <c r="CR237" s="8"/>
      <c r="CS237" s="8"/>
      <c r="CT237" s="8"/>
      <c r="CU237" s="8"/>
      <c r="CV237" s="8"/>
      <c r="CW237" s="8"/>
      <c r="CX237" s="9"/>
      <c r="CY237" s="8"/>
      <c r="CZ237" s="8"/>
      <c r="DA237" s="8"/>
      <c r="DB237" s="8"/>
      <c r="DC237" s="8"/>
      <c r="DD237" s="8"/>
      <c r="DE237" s="8"/>
      <c r="DF237" s="8"/>
      <c r="DG237" s="8"/>
      <c r="DH237" s="8"/>
      <c r="DI237" s="8"/>
      <c r="DJ237" s="8"/>
      <c r="DK237" s="8"/>
      <c r="DL237" s="8"/>
      <c r="DM237" s="8"/>
      <c r="DN237" s="8"/>
      <c r="DO237" s="8"/>
      <c r="DP237" s="8"/>
      <c r="DQ237" s="8"/>
      <c r="DR237" s="8"/>
      <c r="DS237" s="8"/>
      <c r="DT237" s="8"/>
      <c r="DU237" s="8"/>
      <c r="DV237" s="8"/>
      <c r="DW237" s="8"/>
      <c r="DX237" s="8"/>
      <c r="DY237" s="8"/>
      <c r="DZ237" s="9"/>
      <c r="EA237" s="8"/>
      <c r="EB237" s="8"/>
      <c r="EC237" s="8"/>
      <c r="ED237" s="8"/>
      <c r="EE237" s="8"/>
      <c r="EF237" s="8"/>
      <c r="EG237" s="8"/>
      <c r="EH237" s="8"/>
      <c r="EI237" s="8"/>
      <c r="EJ237" s="8"/>
      <c r="EK237" s="8"/>
      <c r="EL237" s="8"/>
      <c r="EM237" s="8"/>
      <c r="EN237" s="8"/>
      <c r="EO237" s="8"/>
      <c r="EP237" s="8"/>
      <c r="EQ237" s="8"/>
      <c r="ER237" s="8"/>
      <c r="ES237" s="8"/>
      <c r="ET237" s="8"/>
      <c r="EU237" s="8"/>
      <c r="EV237" s="8"/>
      <c r="EW237" s="8"/>
      <c r="EX237" s="8"/>
      <c r="EY237" s="8"/>
      <c r="EZ237" s="8"/>
      <c r="FA237" s="8"/>
      <c r="FB237" s="9"/>
      <c r="FC237" s="8"/>
      <c r="FD237" s="8"/>
      <c r="FE237" s="8"/>
      <c r="FF237" s="8"/>
      <c r="FG237" s="8"/>
      <c r="FH237" s="8"/>
      <c r="FI237" s="8"/>
      <c r="FJ237" s="8"/>
      <c r="FK237" s="8"/>
      <c r="FL237" s="8"/>
      <c r="FM237" s="8"/>
      <c r="FN237" s="8"/>
      <c r="FO237" s="8"/>
      <c r="FP237" s="8"/>
      <c r="FQ237" s="8"/>
      <c r="FR237" s="8"/>
      <c r="FS237" s="8"/>
      <c r="FT237" s="8"/>
      <c r="FU237" s="8"/>
      <c r="FV237" s="8"/>
      <c r="FW237" s="8"/>
      <c r="FX237" s="8"/>
      <c r="FY237" s="8"/>
      <c r="FZ237" s="8"/>
      <c r="GA237" s="8"/>
      <c r="GB237" s="8"/>
      <c r="GC237" s="8"/>
      <c r="GD237" s="9"/>
      <c r="GE237" s="8"/>
      <c r="GF237" s="8"/>
    </row>
    <row r="238" spans="1:188" s="2" customFormat="1" ht="16.5" customHeight="1">
      <c r="A238" s="13" t="s">
        <v>218</v>
      </c>
      <c r="B238" s="24">
        <v>398.8</v>
      </c>
      <c r="C238" s="24">
        <v>646.79999999999995</v>
      </c>
      <c r="D238" s="4">
        <f t="shared" si="86"/>
        <v>1.2421865596790371</v>
      </c>
      <c r="E238" s="10">
        <v>15</v>
      </c>
      <c r="F238" s="5">
        <v>1</v>
      </c>
      <c r="G238" s="5">
        <v>10</v>
      </c>
      <c r="H238" s="5"/>
      <c r="I238" s="5"/>
      <c r="J238" s="4">
        <f t="shared" si="104"/>
        <v>0.98361880231809407</v>
      </c>
      <c r="K238" s="5">
        <v>10</v>
      </c>
      <c r="L238" s="5"/>
      <c r="M238" s="5"/>
      <c r="N238" s="4">
        <f t="shared" si="105"/>
        <v>1.1786197564276049</v>
      </c>
      <c r="O238" s="73">
        <v>15</v>
      </c>
      <c r="P238" s="5"/>
      <c r="Q238" s="5"/>
      <c r="R238" s="4">
        <f t="shared" si="106"/>
        <v>0.79964061096136574</v>
      </c>
      <c r="S238" s="5">
        <v>15</v>
      </c>
      <c r="T238" s="31">
        <f t="shared" si="87"/>
        <v>1.04835218352617</v>
      </c>
      <c r="U238" s="32">
        <v>2094</v>
      </c>
      <c r="V238" s="24">
        <f t="shared" si="88"/>
        <v>1142.1818181818182</v>
      </c>
      <c r="W238" s="24">
        <f t="shared" si="89"/>
        <v>1197.4000000000001</v>
      </c>
      <c r="X238" s="24">
        <f t="shared" si="90"/>
        <v>55.218181818181847</v>
      </c>
      <c r="Y238" s="24"/>
      <c r="Z238" s="24">
        <v>216.4</v>
      </c>
      <c r="AA238" s="24">
        <v>209.4</v>
      </c>
      <c r="AB238" s="24">
        <v>220.2</v>
      </c>
      <c r="AC238" s="24">
        <v>190</v>
      </c>
      <c r="AD238" s="24"/>
      <c r="AE238" s="24">
        <v>213.3</v>
      </c>
      <c r="AF238" s="24"/>
      <c r="AG238" s="24">
        <f t="shared" si="91"/>
        <v>148.1</v>
      </c>
      <c r="AH238" s="65"/>
      <c r="AI238" s="40"/>
      <c r="AJ238" s="40"/>
      <c r="AK238" s="65"/>
      <c r="AL238" s="65"/>
      <c r="AM238" s="24">
        <f t="shared" si="92"/>
        <v>148.1</v>
      </c>
      <c r="AN238" s="24"/>
      <c r="AO238" s="24">
        <f t="shared" si="93"/>
        <v>148.1</v>
      </c>
      <c r="AP238" s="24">
        <v>206.1</v>
      </c>
      <c r="AQ238" s="24">
        <f t="shared" si="94"/>
        <v>-58</v>
      </c>
      <c r="AR238" s="81"/>
      <c r="AS238" s="38"/>
      <c r="AT238" s="1"/>
      <c r="AU238" s="1"/>
      <c r="AV238" s="1"/>
      <c r="AW238" s="1"/>
      <c r="AX238" s="1"/>
      <c r="AY238" s="1"/>
      <c r="AZ238" s="1"/>
      <c r="BA238" s="1"/>
      <c r="BB238" s="1"/>
      <c r="BC238" s="8"/>
      <c r="BD238" s="8"/>
      <c r="BE238" s="8"/>
      <c r="BF238" s="8"/>
      <c r="BG238" s="8"/>
      <c r="BH238" s="8"/>
      <c r="BI238" s="8"/>
      <c r="BJ238" s="8"/>
      <c r="BK238" s="8"/>
      <c r="BL238" s="8"/>
      <c r="BM238" s="8"/>
      <c r="BN238" s="8"/>
      <c r="BO238" s="8"/>
      <c r="BP238" s="8"/>
      <c r="BQ238" s="8"/>
      <c r="BR238" s="8"/>
      <c r="BS238" s="8"/>
      <c r="BT238" s="8"/>
      <c r="BU238" s="8"/>
      <c r="BV238" s="9"/>
      <c r="BW238" s="8"/>
      <c r="BX238" s="8"/>
      <c r="BY238" s="8"/>
      <c r="BZ238" s="8"/>
      <c r="CA238" s="8"/>
      <c r="CB238" s="8"/>
      <c r="CC238" s="8"/>
      <c r="CD238" s="8"/>
      <c r="CE238" s="8"/>
      <c r="CF238" s="8"/>
      <c r="CG238" s="8"/>
      <c r="CH238" s="8"/>
      <c r="CI238" s="8"/>
      <c r="CJ238" s="8"/>
      <c r="CK238" s="8"/>
      <c r="CL238" s="8"/>
      <c r="CM238" s="8"/>
      <c r="CN238" s="8"/>
      <c r="CO238" s="8"/>
      <c r="CP238" s="8"/>
      <c r="CQ238" s="8"/>
      <c r="CR238" s="8"/>
      <c r="CS238" s="8"/>
      <c r="CT238" s="8"/>
      <c r="CU238" s="8"/>
      <c r="CV238" s="8"/>
      <c r="CW238" s="8"/>
      <c r="CX238" s="9"/>
      <c r="CY238" s="8"/>
      <c r="CZ238" s="8"/>
      <c r="DA238" s="8"/>
      <c r="DB238" s="8"/>
      <c r="DC238" s="8"/>
      <c r="DD238" s="8"/>
      <c r="DE238" s="8"/>
      <c r="DF238" s="8"/>
      <c r="DG238" s="8"/>
      <c r="DH238" s="8"/>
      <c r="DI238" s="8"/>
      <c r="DJ238" s="8"/>
      <c r="DK238" s="8"/>
      <c r="DL238" s="8"/>
      <c r="DM238" s="8"/>
      <c r="DN238" s="8"/>
      <c r="DO238" s="8"/>
      <c r="DP238" s="8"/>
      <c r="DQ238" s="8"/>
      <c r="DR238" s="8"/>
      <c r="DS238" s="8"/>
      <c r="DT238" s="8"/>
      <c r="DU238" s="8"/>
      <c r="DV238" s="8"/>
      <c r="DW238" s="8"/>
      <c r="DX238" s="8"/>
      <c r="DY238" s="8"/>
      <c r="DZ238" s="9"/>
      <c r="EA238" s="8"/>
      <c r="EB238" s="8"/>
      <c r="EC238" s="8"/>
      <c r="ED238" s="8"/>
      <c r="EE238" s="8"/>
      <c r="EF238" s="8"/>
      <c r="EG238" s="8"/>
      <c r="EH238" s="8"/>
      <c r="EI238" s="8"/>
      <c r="EJ238" s="8"/>
      <c r="EK238" s="8"/>
      <c r="EL238" s="8"/>
      <c r="EM238" s="8"/>
      <c r="EN238" s="8"/>
      <c r="EO238" s="8"/>
      <c r="EP238" s="8"/>
      <c r="EQ238" s="8"/>
      <c r="ER238" s="8"/>
      <c r="ES238" s="8"/>
      <c r="ET238" s="8"/>
      <c r="EU238" s="8"/>
      <c r="EV238" s="8"/>
      <c r="EW238" s="8"/>
      <c r="EX238" s="8"/>
      <c r="EY238" s="8"/>
      <c r="EZ238" s="8"/>
      <c r="FA238" s="8"/>
      <c r="FB238" s="9"/>
      <c r="FC238" s="8"/>
      <c r="FD238" s="8"/>
      <c r="FE238" s="8"/>
      <c r="FF238" s="8"/>
      <c r="FG238" s="8"/>
      <c r="FH238" s="8"/>
      <c r="FI238" s="8"/>
      <c r="FJ238" s="8"/>
      <c r="FK238" s="8"/>
      <c r="FL238" s="8"/>
      <c r="FM238" s="8"/>
      <c r="FN238" s="8"/>
      <c r="FO238" s="8"/>
      <c r="FP238" s="8"/>
      <c r="FQ238" s="8"/>
      <c r="FR238" s="8"/>
      <c r="FS238" s="8"/>
      <c r="FT238" s="8"/>
      <c r="FU238" s="8"/>
      <c r="FV238" s="8"/>
      <c r="FW238" s="8"/>
      <c r="FX238" s="8"/>
      <c r="FY238" s="8"/>
      <c r="FZ238" s="8"/>
      <c r="GA238" s="8"/>
      <c r="GB238" s="8"/>
      <c r="GC238" s="8"/>
      <c r="GD238" s="9"/>
      <c r="GE238" s="8"/>
      <c r="GF238" s="8"/>
    </row>
    <row r="239" spans="1:188" s="2" customFormat="1" ht="17.100000000000001" customHeight="1">
      <c r="A239" s="13" t="s">
        <v>219</v>
      </c>
      <c r="B239" s="24">
        <v>4572.6000000000004</v>
      </c>
      <c r="C239" s="24">
        <v>4059.1</v>
      </c>
      <c r="D239" s="4">
        <f t="shared" si="86"/>
        <v>0.88770065170799972</v>
      </c>
      <c r="E239" s="10">
        <v>15</v>
      </c>
      <c r="F239" s="5">
        <v>1</v>
      </c>
      <c r="G239" s="5">
        <v>10</v>
      </c>
      <c r="H239" s="5"/>
      <c r="I239" s="5"/>
      <c r="J239" s="4">
        <f t="shared" si="104"/>
        <v>0.98361880231809407</v>
      </c>
      <c r="K239" s="5">
        <v>10</v>
      </c>
      <c r="L239" s="5"/>
      <c r="M239" s="5"/>
      <c r="N239" s="4">
        <f t="shared" si="105"/>
        <v>1.1786197564276049</v>
      </c>
      <c r="O239" s="73">
        <v>15</v>
      </c>
      <c r="P239" s="5"/>
      <c r="Q239" s="5"/>
      <c r="R239" s="4">
        <f t="shared" si="106"/>
        <v>0.79964061096136574</v>
      </c>
      <c r="S239" s="5">
        <v>15</v>
      </c>
      <c r="T239" s="31">
        <f t="shared" si="87"/>
        <v>0.96654774322516157</v>
      </c>
      <c r="U239" s="32">
        <v>1466</v>
      </c>
      <c r="V239" s="24">
        <f t="shared" si="88"/>
        <v>799.63636363636374</v>
      </c>
      <c r="W239" s="24">
        <f t="shared" si="89"/>
        <v>772.9</v>
      </c>
      <c r="X239" s="24">
        <f t="shared" si="90"/>
        <v>-26.736363636363762</v>
      </c>
      <c r="Y239" s="24"/>
      <c r="Z239" s="24">
        <v>131.69999999999999</v>
      </c>
      <c r="AA239" s="24">
        <v>141.80000000000001</v>
      </c>
      <c r="AB239" s="24">
        <v>149.4</v>
      </c>
      <c r="AC239" s="24">
        <v>146.6</v>
      </c>
      <c r="AD239" s="24"/>
      <c r="AE239" s="24">
        <v>123.1</v>
      </c>
      <c r="AF239" s="24"/>
      <c r="AG239" s="24">
        <f t="shared" si="91"/>
        <v>80.3</v>
      </c>
      <c r="AH239" s="40"/>
      <c r="AI239" s="40"/>
      <c r="AJ239" s="40"/>
      <c r="AK239" s="65"/>
      <c r="AL239" s="65"/>
      <c r="AM239" s="24">
        <f t="shared" si="92"/>
        <v>80.3</v>
      </c>
      <c r="AN239" s="24"/>
      <c r="AO239" s="24">
        <f t="shared" si="93"/>
        <v>80.3</v>
      </c>
      <c r="AP239" s="24">
        <v>64.8</v>
      </c>
      <c r="AQ239" s="24">
        <f t="shared" si="94"/>
        <v>15.5</v>
      </c>
      <c r="AR239" s="81"/>
      <c r="AS239" s="38"/>
      <c r="AT239" s="1"/>
      <c r="AU239" s="1"/>
      <c r="AV239" s="1"/>
      <c r="AW239" s="1"/>
      <c r="AX239" s="1"/>
      <c r="AY239" s="1"/>
      <c r="AZ239" s="1"/>
      <c r="BA239" s="1"/>
      <c r="BB239" s="1"/>
      <c r="BC239" s="8"/>
      <c r="BD239" s="8"/>
      <c r="BE239" s="8"/>
      <c r="BF239" s="8"/>
      <c r="BG239" s="8"/>
      <c r="BH239" s="8"/>
      <c r="BI239" s="8"/>
      <c r="BJ239" s="8"/>
      <c r="BK239" s="8"/>
      <c r="BL239" s="8"/>
      <c r="BM239" s="8"/>
      <c r="BN239" s="8"/>
      <c r="BO239" s="8"/>
      <c r="BP239" s="8"/>
      <c r="BQ239" s="8"/>
      <c r="BR239" s="8"/>
      <c r="BS239" s="8"/>
      <c r="BT239" s="8"/>
      <c r="BU239" s="8"/>
      <c r="BV239" s="9"/>
      <c r="BW239" s="8"/>
      <c r="BX239" s="8"/>
      <c r="BY239" s="8"/>
      <c r="BZ239" s="8"/>
      <c r="CA239" s="8"/>
      <c r="CB239" s="8"/>
      <c r="CC239" s="8"/>
      <c r="CD239" s="8"/>
      <c r="CE239" s="8"/>
      <c r="CF239" s="8"/>
      <c r="CG239" s="8"/>
      <c r="CH239" s="8"/>
      <c r="CI239" s="8"/>
      <c r="CJ239" s="8"/>
      <c r="CK239" s="8"/>
      <c r="CL239" s="8"/>
      <c r="CM239" s="8"/>
      <c r="CN239" s="8"/>
      <c r="CO239" s="8"/>
      <c r="CP239" s="8"/>
      <c r="CQ239" s="8"/>
      <c r="CR239" s="8"/>
      <c r="CS239" s="8"/>
      <c r="CT239" s="8"/>
      <c r="CU239" s="8"/>
      <c r="CV239" s="8"/>
      <c r="CW239" s="8"/>
      <c r="CX239" s="9"/>
      <c r="CY239" s="8"/>
      <c r="CZ239" s="8"/>
      <c r="DA239" s="8"/>
      <c r="DB239" s="8"/>
      <c r="DC239" s="8"/>
      <c r="DD239" s="8"/>
      <c r="DE239" s="8"/>
      <c r="DF239" s="8"/>
      <c r="DG239" s="8"/>
      <c r="DH239" s="8"/>
      <c r="DI239" s="8"/>
      <c r="DJ239" s="8"/>
      <c r="DK239" s="8"/>
      <c r="DL239" s="8"/>
      <c r="DM239" s="8"/>
      <c r="DN239" s="8"/>
      <c r="DO239" s="8"/>
      <c r="DP239" s="8"/>
      <c r="DQ239" s="8"/>
      <c r="DR239" s="8"/>
      <c r="DS239" s="8"/>
      <c r="DT239" s="8"/>
      <c r="DU239" s="8"/>
      <c r="DV239" s="8"/>
      <c r="DW239" s="8"/>
      <c r="DX239" s="8"/>
      <c r="DY239" s="8"/>
      <c r="DZ239" s="9"/>
      <c r="EA239" s="8"/>
      <c r="EB239" s="8"/>
      <c r="EC239" s="8"/>
      <c r="ED239" s="8"/>
      <c r="EE239" s="8"/>
      <c r="EF239" s="8"/>
      <c r="EG239" s="8"/>
      <c r="EH239" s="8"/>
      <c r="EI239" s="8"/>
      <c r="EJ239" s="8"/>
      <c r="EK239" s="8"/>
      <c r="EL239" s="8"/>
      <c r="EM239" s="8"/>
      <c r="EN239" s="8"/>
      <c r="EO239" s="8"/>
      <c r="EP239" s="8"/>
      <c r="EQ239" s="8"/>
      <c r="ER239" s="8"/>
      <c r="ES239" s="8"/>
      <c r="ET239" s="8"/>
      <c r="EU239" s="8"/>
      <c r="EV239" s="8"/>
      <c r="EW239" s="8"/>
      <c r="EX239" s="8"/>
      <c r="EY239" s="8"/>
      <c r="EZ239" s="8"/>
      <c r="FA239" s="8"/>
      <c r="FB239" s="9"/>
      <c r="FC239" s="8"/>
      <c r="FD239" s="8"/>
      <c r="FE239" s="8"/>
      <c r="FF239" s="8"/>
      <c r="FG239" s="8"/>
      <c r="FH239" s="8"/>
      <c r="FI239" s="8"/>
      <c r="FJ239" s="8"/>
      <c r="FK239" s="8"/>
      <c r="FL239" s="8"/>
      <c r="FM239" s="8"/>
      <c r="FN239" s="8"/>
      <c r="FO239" s="8"/>
      <c r="FP239" s="8"/>
      <c r="FQ239" s="8"/>
      <c r="FR239" s="8"/>
      <c r="FS239" s="8"/>
      <c r="FT239" s="8"/>
      <c r="FU239" s="8"/>
      <c r="FV239" s="8"/>
      <c r="FW239" s="8"/>
      <c r="FX239" s="8"/>
      <c r="FY239" s="8"/>
      <c r="FZ239" s="8"/>
      <c r="GA239" s="8"/>
      <c r="GB239" s="8"/>
      <c r="GC239" s="8"/>
      <c r="GD239" s="9"/>
      <c r="GE239" s="8"/>
      <c r="GF239" s="8"/>
    </row>
    <row r="240" spans="1:188" s="2" customFormat="1" ht="17.100000000000001" customHeight="1">
      <c r="A240" s="13" t="s">
        <v>220</v>
      </c>
      <c r="B240" s="24">
        <v>6172.7</v>
      </c>
      <c r="C240" s="24">
        <v>4728.8999999999996</v>
      </c>
      <c r="D240" s="4">
        <f t="shared" si="86"/>
        <v>0.76609911383997276</v>
      </c>
      <c r="E240" s="10">
        <v>15</v>
      </c>
      <c r="F240" s="5">
        <v>1</v>
      </c>
      <c r="G240" s="5">
        <v>10</v>
      </c>
      <c r="H240" s="5"/>
      <c r="I240" s="5"/>
      <c r="J240" s="4">
        <f t="shared" si="104"/>
        <v>0.98361880231809407</v>
      </c>
      <c r="K240" s="5">
        <v>10</v>
      </c>
      <c r="L240" s="5"/>
      <c r="M240" s="5"/>
      <c r="N240" s="4">
        <f t="shared" si="105"/>
        <v>1.1786197564276049</v>
      </c>
      <c r="O240" s="73">
        <v>15</v>
      </c>
      <c r="P240" s="5"/>
      <c r="Q240" s="5"/>
      <c r="R240" s="4">
        <f t="shared" si="106"/>
        <v>0.79964061096136574</v>
      </c>
      <c r="S240" s="5">
        <v>15</v>
      </c>
      <c r="T240" s="31">
        <f t="shared" si="87"/>
        <v>0.93848584987100148</v>
      </c>
      <c r="U240" s="32">
        <v>1924</v>
      </c>
      <c r="V240" s="24">
        <f t="shared" si="88"/>
        <v>1049.4545454545455</v>
      </c>
      <c r="W240" s="24">
        <f t="shared" si="89"/>
        <v>984.9</v>
      </c>
      <c r="X240" s="24">
        <f t="shared" si="90"/>
        <v>-64.554545454545519</v>
      </c>
      <c r="Y240" s="24"/>
      <c r="Z240" s="24">
        <v>129.30000000000001</v>
      </c>
      <c r="AA240" s="24">
        <v>157.5</v>
      </c>
      <c r="AB240" s="24">
        <v>262</v>
      </c>
      <c r="AC240" s="24">
        <v>183.5</v>
      </c>
      <c r="AD240" s="24"/>
      <c r="AE240" s="24">
        <v>116.7</v>
      </c>
      <c r="AF240" s="24"/>
      <c r="AG240" s="24">
        <f t="shared" si="91"/>
        <v>135.9</v>
      </c>
      <c r="AH240" s="65"/>
      <c r="AI240" s="40"/>
      <c r="AJ240" s="40"/>
      <c r="AK240" s="65"/>
      <c r="AL240" s="65"/>
      <c r="AM240" s="24">
        <f t="shared" si="92"/>
        <v>135.9</v>
      </c>
      <c r="AN240" s="24"/>
      <c r="AO240" s="24">
        <f t="shared" si="93"/>
        <v>135.9</v>
      </c>
      <c r="AP240" s="24">
        <v>90.3</v>
      </c>
      <c r="AQ240" s="24">
        <f t="shared" si="94"/>
        <v>45.6</v>
      </c>
      <c r="AR240" s="81"/>
      <c r="AS240" s="38"/>
      <c r="AT240" s="1"/>
      <c r="AU240" s="1"/>
      <c r="AV240" s="1"/>
      <c r="AW240" s="1"/>
      <c r="AX240" s="1"/>
      <c r="AY240" s="1"/>
      <c r="AZ240" s="1"/>
      <c r="BA240" s="1"/>
      <c r="BB240" s="1"/>
      <c r="BC240" s="8"/>
      <c r="BD240" s="8"/>
      <c r="BE240" s="8"/>
      <c r="BF240" s="8"/>
      <c r="BG240" s="8"/>
      <c r="BH240" s="8"/>
      <c r="BI240" s="8"/>
      <c r="BJ240" s="8"/>
      <c r="BK240" s="8"/>
      <c r="BL240" s="8"/>
      <c r="BM240" s="8"/>
      <c r="BN240" s="8"/>
      <c r="BO240" s="8"/>
      <c r="BP240" s="8"/>
      <c r="BQ240" s="8"/>
      <c r="BR240" s="8"/>
      <c r="BS240" s="8"/>
      <c r="BT240" s="8"/>
      <c r="BU240" s="8"/>
      <c r="BV240" s="9"/>
      <c r="BW240" s="8"/>
      <c r="BX240" s="8"/>
      <c r="BY240" s="8"/>
      <c r="BZ240" s="8"/>
      <c r="CA240" s="8"/>
      <c r="CB240" s="8"/>
      <c r="CC240" s="8"/>
      <c r="CD240" s="8"/>
      <c r="CE240" s="8"/>
      <c r="CF240" s="8"/>
      <c r="CG240" s="8"/>
      <c r="CH240" s="8"/>
      <c r="CI240" s="8"/>
      <c r="CJ240" s="8"/>
      <c r="CK240" s="8"/>
      <c r="CL240" s="8"/>
      <c r="CM240" s="8"/>
      <c r="CN240" s="8"/>
      <c r="CO240" s="8"/>
      <c r="CP240" s="8"/>
      <c r="CQ240" s="8"/>
      <c r="CR240" s="8"/>
      <c r="CS240" s="8"/>
      <c r="CT240" s="8"/>
      <c r="CU240" s="8"/>
      <c r="CV240" s="8"/>
      <c r="CW240" s="8"/>
      <c r="CX240" s="9"/>
      <c r="CY240" s="8"/>
      <c r="CZ240" s="8"/>
      <c r="DA240" s="8"/>
      <c r="DB240" s="8"/>
      <c r="DC240" s="8"/>
      <c r="DD240" s="8"/>
      <c r="DE240" s="8"/>
      <c r="DF240" s="8"/>
      <c r="DG240" s="8"/>
      <c r="DH240" s="8"/>
      <c r="DI240" s="8"/>
      <c r="DJ240" s="8"/>
      <c r="DK240" s="8"/>
      <c r="DL240" s="8"/>
      <c r="DM240" s="8"/>
      <c r="DN240" s="8"/>
      <c r="DO240" s="8"/>
      <c r="DP240" s="8"/>
      <c r="DQ240" s="8"/>
      <c r="DR240" s="8"/>
      <c r="DS240" s="8"/>
      <c r="DT240" s="8"/>
      <c r="DU240" s="8"/>
      <c r="DV240" s="8"/>
      <c r="DW240" s="8"/>
      <c r="DX240" s="8"/>
      <c r="DY240" s="8"/>
      <c r="DZ240" s="9"/>
      <c r="EA240" s="8"/>
      <c r="EB240" s="8"/>
      <c r="EC240" s="8"/>
      <c r="ED240" s="8"/>
      <c r="EE240" s="8"/>
      <c r="EF240" s="8"/>
      <c r="EG240" s="8"/>
      <c r="EH240" s="8"/>
      <c r="EI240" s="8"/>
      <c r="EJ240" s="8"/>
      <c r="EK240" s="8"/>
      <c r="EL240" s="8"/>
      <c r="EM240" s="8"/>
      <c r="EN240" s="8"/>
      <c r="EO240" s="8"/>
      <c r="EP240" s="8"/>
      <c r="EQ240" s="8"/>
      <c r="ER240" s="8"/>
      <c r="ES240" s="8"/>
      <c r="ET240" s="8"/>
      <c r="EU240" s="8"/>
      <c r="EV240" s="8"/>
      <c r="EW240" s="8"/>
      <c r="EX240" s="8"/>
      <c r="EY240" s="8"/>
      <c r="EZ240" s="8"/>
      <c r="FA240" s="8"/>
      <c r="FB240" s="9"/>
      <c r="FC240" s="8"/>
      <c r="FD240" s="8"/>
      <c r="FE240" s="8"/>
      <c r="FF240" s="8"/>
      <c r="FG240" s="8"/>
      <c r="FH240" s="8"/>
      <c r="FI240" s="8"/>
      <c r="FJ240" s="8"/>
      <c r="FK240" s="8"/>
      <c r="FL240" s="8"/>
      <c r="FM240" s="8"/>
      <c r="FN240" s="8"/>
      <c r="FO240" s="8"/>
      <c r="FP240" s="8"/>
      <c r="FQ240" s="8"/>
      <c r="FR240" s="8"/>
      <c r="FS240" s="8"/>
      <c r="FT240" s="8"/>
      <c r="FU240" s="8"/>
      <c r="FV240" s="8"/>
      <c r="FW240" s="8"/>
      <c r="FX240" s="8"/>
      <c r="FY240" s="8"/>
      <c r="FZ240" s="8"/>
      <c r="GA240" s="8"/>
      <c r="GB240" s="8"/>
      <c r="GC240" s="8"/>
      <c r="GD240" s="9"/>
      <c r="GE240" s="8"/>
      <c r="GF240" s="8"/>
    </row>
    <row r="241" spans="1:188" s="2" customFormat="1" ht="17.100000000000001" customHeight="1">
      <c r="A241" s="17" t="s">
        <v>221</v>
      </c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77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24"/>
      <c r="AQ241" s="24"/>
      <c r="AR241" s="81"/>
      <c r="AS241" s="38"/>
      <c r="AT241" s="1"/>
      <c r="AU241" s="1"/>
      <c r="AV241" s="1"/>
      <c r="AW241" s="1"/>
      <c r="AX241" s="1"/>
      <c r="AY241" s="1"/>
      <c r="AZ241" s="1"/>
      <c r="BA241" s="1"/>
      <c r="BB241" s="1"/>
      <c r="BC241" s="8"/>
      <c r="BD241" s="8"/>
      <c r="BE241" s="8"/>
      <c r="BF241" s="8"/>
      <c r="BG241" s="8"/>
      <c r="BH241" s="8"/>
      <c r="BI241" s="8"/>
      <c r="BJ241" s="8"/>
      <c r="BK241" s="8"/>
      <c r="BL241" s="8"/>
      <c r="BM241" s="8"/>
      <c r="BN241" s="8"/>
      <c r="BO241" s="8"/>
      <c r="BP241" s="8"/>
      <c r="BQ241" s="8"/>
      <c r="BR241" s="8"/>
      <c r="BS241" s="8"/>
      <c r="BT241" s="8"/>
      <c r="BU241" s="8"/>
      <c r="BV241" s="9"/>
      <c r="BW241" s="8"/>
      <c r="BX241" s="8"/>
      <c r="BY241" s="8"/>
      <c r="BZ241" s="8"/>
      <c r="CA241" s="8"/>
      <c r="CB241" s="8"/>
      <c r="CC241" s="8"/>
      <c r="CD241" s="8"/>
      <c r="CE241" s="8"/>
      <c r="CF241" s="8"/>
      <c r="CG241" s="8"/>
      <c r="CH241" s="8"/>
      <c r="CI241" s="8"/>
      <c r="CJ241" s="8"/>
      <c r="CK241" s="8"/>
      <c r="CL241" s="8"/>
      <c r="CM241" s="8"/>
      <c r="CN241" s="8"/>
      <c r="CO241" s="8"/>
      <c r="CP241" s="8"/>
      <c r="CQ241" s="8"/>
      <c r="CR241" s="8"/>
      <c r="CS241" s="8"/>
      <c r="CT241" s="8"/>
      <c r="CU241" s="8"/>
      <c r="CV241" s="8"/>
      <c r="CW241" s="8"/>
      <c r="CX241" s="9"/>
      <c r="CY241" s="8"/>
      <c r="CZ241" s="8"/>
      <c r="DA241" s="8"/>
      <c r="DB241" s="8"/>
      <c r="DC241" s="8"/>
      <c r="DD241" s="8"/>
      <c r="DE241" s="8"/>
      <c r="DF241" s="8"/>
      <c r="DG241" s="8"/>
      <c r="DH241" s="8"/>
      <c r="DI241" s="8"/>
      <c r="DJ241" s="8"/>
      <c r="DK241" s="8"/>
      <c r="DL241" s="8"/>
      <c r="DM241" s="8"/>
      <c r="DN241" s="8"/>
      <c r="DO241" s="8"/>
      <c r="DP241" s="8"/>
      <c r="DQ241" s="8"/>
      <c r="DR241" s="8"/>
      <c r="DS241" s="8"/>
      <c r="DT241" s="8"/>
      <c r="DU241" s="8"/>
      <c r="DV241" s="8"/>
      <c r="DW241" s="8"/>
      <c r="DX241" s="8"/>
      <c r="DY241" s="8"/>
      <c r="DZ241" s="9"/>
      <c r="EA241" s="8"/>
      <c r="EB241" s="8"/>
      <c r="EC241" s="8"/>
      <c r="ED241" s="8"/>
      <c r="EE241" s="8"/>
      <c r="EF241" s="8"/>
      <c r="EG241" s="8"/>
      <c r="EH241" s="8"/>
      <c r="EI241" s="8"/>
      <c r="EJ241" s="8"/>
      <c r="EK241" s="8"/>
      <c r="EL241" s="8"/>
      <c r="EM241" s="8"/>
      <c r="EN241" s="8"/>
      <c r="EO241" s="8"/>
      <c r="EP241" s="8"/>
      <c r="EQ241" s="8"/>
      <c r="ER241" s="8"/>
      <c r="ES241" s="8"/>
      <c r="ET241" s="8"/>
      <c r="EU241" s="8"/>
      <c r="EV241" s="8"/>
      <c r="EW241" s="8"/>
      <c r="EX241" s="8"/>
      <c r="EY241" s="8"/>
      <c r="EZ241" s="8"/>
      <c r="FA241" s="8"/>
      <c r="FB241" s="9"/>
      <c r="FC241" s="8"/>
      <c r="FD241" s="8"/>
      <c r="FE241" s="8"/>
      <c r="FF241" s="8"/>
      <c r="FG241" s="8"/>
      <c r="FH241" s="8"/>
      <c r="FI241" s="8"/>
      <c r="FJ241" s="8"/>
      <c r="FK241" s="8"/>
      <c r="FL241" s="8"/>
      <c r="FM241" s="8"/>
      <c r="FN241" s="8"/>
      <c r="FO241" s="8"/>
      <c r="FP241" s="8"/>
      <c r="FQ241" s="8"/>
      <c r="FR241" s="8"/>
      <c r="FS241" s="8"/>
      <c r="FT241" s="8"/>
      <c r="FU241" s="8"/>
      <c r="FV241" s="8"/>
      <c r="FW241" s="8"/>
      <c r="FX241" s="8"/>
      <c r="FY241" s="8"/>
      <c r="FZ241" s="8"/>
      <c r="GA241" s="8"/>
      <c r="GB241" s="8"/>
      <c r="GC241" s="8"/>
      <c r="GD241" s="9"/>
      <c r="GE241" s="8"/>
      <c r="GF241" s="8"/>
    </row>
    <row r="242" spans="1:188" s="2" customFormat="1" ht="16.5" customHeight="1">
      <c r="A242" s="13" t="s">
        <v>222</v>
      </c>
      <c r="B242" s="24">
        <v>633.20000000000005</v>
      </c>
      <c r="C242" s="24">
        <v>633.70000000000005</v>
      </c>
      <c r="D242" s="4">
        <f t="shared" si="86"/>
        <v>1.0007896399241947</v>
      </c>
      <c r="E242" s="10">
        <v>15</v>
      </c>
      <c r="F242" s="5">
        <v>1</v>
      </c>
      <c r="G242" s="5">
        <v>10</v>
      </c>
      <c r="H242" s="5"/>
      <c r="I242" s="5"/>
      <c r="J242" s="4">
        <f>J$47</f>
        <v>0.9476864452912358</v>
      </c>
      <c r="K242" s="5">
        <v>10</v>
      </c>
      <c r="L242" s="5"/>
      <c r="M242" s="5"/>
      <c r="N242" s="4">
        <f>N$47</f>
        <v>1.0677361853832441</v>
      </c>
      <c r="O242" s="73">
        <v>15</v>
      </c>
      <c r="P242" s="5"/>
      <c r="Q242" s="5"/>
      <c r="R242" s="4">
        <f>R$47</f>
        <v>1.2340816326530613</v>
      </c>
      <c r="S242" s="5">
        <v>15</v>
      </c>
      <c r="T242" s="31">
        <f t="shared" si="87"/>
        <v>1.0617842511126132</v>
      </c>
      <c r="U242" s="32">
        <v>2197</v>
      </c>
      <c r="V242" s="24">
        <f t="shared" si="88"/>
        <v>1198.3636363636363</v>
      </c>
      <c r="W242" s="24">
        <f t="shared" si="89"/>
        <v>1272.4000000000001</v>
      </c>
      <c r="X242" s="24">
        <f t="shared" si="90"/>
        <v>74.036363636363831</v>
      </c>
      <c r="Y242" s="24"/>
      <c r="Z242" s="24">
        <v>170.6</v>
      </c>
      <c r="AA242" s="24">
        <v>211.5</v>
      </c>
      <c r="AB242" s="24">
        <v>48</v>
      </c>
      <c r="AC242" s="24">
        <v>243.1</v>
      </c>
      <c r="AD242" s="24"/>
      <c r="AE242" s="24">
        <v>198.2</v>
      </c>
      <c r="AF242" s="24">
        <v>123.9</v>
      </c>
      <c r="AG242" s="24">
        <f t="shared" si="91"/>
        <v>277.10000000000002</v>
      </c>
      <c r="AH242" s="40"/>
      <c r="AI242" s="40"/>
      <c r="AJ242" s="40"/>
      <c r="AK242" s="65"/>
      <c r="AL242" s="65"/>
      <c r="AM242" s="24">
        <f t="shared" si="92"/>
        <v>277.10000000000002</v>
      </c>
      <c r="AN242" s="24"/>
      <c r="AO242" s="24">
        <f t="shared" si="93"/>
        <v>277.10000000000002</v>
      </c>
      <c r="AP242" s="24">
        <v>185.6</v>
      </c>
      <c r="AQ242" s="24">
        <f t="shared" si="94"/>
        <v>91.5</v>
      </c>
      <c r="AR242" s="81"/>
      <c r="AS242" s="38"/>
      <c r="AT242" s="1"/>
      <c r="AU242" s="1"/>
      <c r="AV242" s="1"/>
      <c r="AW242" s="1"/>
      <c r="AX242" s="1"/>
      <c r="AY242" s="1"/>
      <c r="AZ242" s="1"/>
      <c r="BA242" s="1"/>
      <c r="BB242" s="1"/>
      <c r="BC242" s="8"/>
      <c r="BD242" s="8"/>
      <c r="BE242" s="8"/>
      <c r="BF242" s="8"/>
      <c r="BG242" s="8"/>
      <c r="BH242" s="8"/>
      <c r="BI242" s="8"/>
      <c r="BJ242" s="8"/>
      <c r="BK242" s="8"/>
      <c r="BL242" s="8"/>
      <c r="BM242" s="8"/>
      <c r="BN242" s="8"/>
      <c r="BO242" s="8"/>
      <c r="BP242" s="8"/>
      <c r="BQ242" s="8"/>
      <c r="BR242" s="8"/>
      <c r="BS242" s="8"/>
      <c r="BT242" s="8"/>
      <c r="BU242" s="8"/>
      <c r="BV242" s="9"/>
      <c r="BW242" s="8"/>
      <c r="BX242" s="8"/>
      <c r="BY242" s="8"/>
      <c r="BZ242" s="8"/>
      <c r="CA242" s="8"/>
      <c r="CB242" s="8"/>
      <c r="CC242" s="8"/>
      <c r="CD242" s="8"/>
      <c r="CE242" s="8"/>
      <c r="CF242" s="8"/>
      <c r="CG242" s="8"/>
      <c r="CH242" s="8"/>
      <c r="CI242" s="8"/>
      <c r="CJ242" s="8"/>
      <c r="CK242" s="8"/>
      <c r="CL242" s="8"/>
      <c r="CM242" s="8"/>
      <c r="CN242" s="8"/>
      <c r="CO242" s="8"/>
      <c r="CP242" s="8"/>
      <c r="CQ242" s="8"/>
      <c r="CR242" s="8"/>
      <c r="CS242" s="8"/>
      <c r="CT242" s="8"/>
      <c r="CU242" s="8"/>
      <c r="CV242" s="8"/>
      <c r="CW242" s="8"/>
      <c r="CX242" s="9"/>
      <c r="CY242" s="8"/>
      <c r="CZ242" s="8"/>
      <c r="DA242" s="8"/>
      <c r="DB242" s="8"/>
      <c r="DC242" s="8"/>
      <c r="DD242" s="8"/>
      <c r="DE242" s="8"/>
      <c r="DF242" s="8"/>
      <c r="DG242" s="8"/>
      <c r="DH242" s="8"/>
      <c r="DI242" s="8"/>
      <c r="DJ242" s="8"/>
      <c r="DK242" s="8"/>
      <c r="DL242" s="8"/>
      <c r="DM242" s="8"/>
      <c r="DN242" s="8"/>
      <c r="DO242" s="8"/>
      <c r="DP242" s="8"/>
      <c r="DQ242" s="8"/>
      <c r="DR242" s="8"/>
      <c r="DS242" s="8"/>
      <c r="DT242" s="8"/>
      <c r="DU242" s="8"/>
      <c r="DV242" s="8"/>
      <c r="DW242" s="8"/>
      <c r="DX242" s="8"/>
      <c r="DY242" s="8"/>
      <c r="DZ242" s="9"/>
      <c r="EA242" s="8"/>
      <c r="EB242" s="8"/>
      <c r="EC242" s="8"/>
      <c r="ED242" s="8"/>
      <c r="EE242" s="8"/>
      <c r="EF242" s="8"/>
      <c r="EG242" s="8"/>
      <c r="EH242" s="8"/>
      <c r="EI242" s="8"/>
      <c r="EJ242" s="8"/>
      <c r="EK242" s="8"/>
      <c r="EL242" s="8"/>
      <c r="EM242" s="8"/>
      <c r="EN242" s="8"/>
      <c r="EO242" s="8"/>
      <c r="EP242" s="8"/>
      <c r="EQ242" s="8"/>
      <c r="ER242" s="8"/>
      <c r="ES242" s="8"/>
      <c r="ET242" s="8"/>
      <c r="EU242" s="8"/>
      <c r="EV242" s="8"/>
      <c r="EW242" s="8"/>
      <c r="EX242" s="8"/>
      <c r="EY242" s="8"/>
      <c r="EZ242" s="8"/>
      <c r="FA242" s="8"/>
      <c r="FB242" s="9"/>
      <c r="FC242" s="8"/>
      <c r="FD242" s="8"/>
      <c r="FE242" s="8"/>
      <c r="FF242" s="8"/>
      <c r="FG242" s="8"/>
      <c r="FH242" s="8"/>
      <c r="FI242" s="8"/>
      <c r="FJ242" s="8"/>
      <c r="FK242" s="8"/>
      <c r="FL242" s="8"/>
      <c r="FM242" s="8"/>
      <c r="FN242" s="8"/>
      <c r="FO242" s="8"/>
      <c r="FP242" s="8"/>
      <c r="FQ242" s="8"/>
      <c r="FR242" s="8"/>
      <c r="FS242" s="8"/>
      <c r="FT242" s="8"/>
      <c r="FU242" s="8"/>
      <c r="FV242" s="8"/>
      <c r="FW242" s="8"/>
      <c r="FX242" s="8"/>
      <c r="FY242" s="8"/>
      <c r="FZ242" s="8"/>
      <c r="GA242" s="8"/>
      <c r="GB242" s="8"/>
      <c r="GC242" s="8"/>
      <c r="GD242" s="9"/>
      <c r="GE242" s="8"/>
      <c r="GF242" s="8"/>
    </row>
    <row r="243" spans="1:188" s="2" customFormat="1" ht="17.100000000000001" customHeight="1">
      <c r="A243" s="13" t="s">
        <v>223</v>
      </c>
      <c r="B243" s="24">
        <v>935.4</v>
      </c>
      <c r="C243" s="24">
        <v>992.3</v>
      </c>
      <c r="D243" s="4">
        <f t="shared" si="86"/>
        <v>1.0608295916185588</v>
      </c>
      <c r="E243" s="10">
        <v>15</v>
      </c>
      <c r="F243" s="5">
        <v>1</v>
      </c>
      <c r="G243" s="5">
        <v>10</v>
      </c>
      <c r="H243" s="5"/>
      <c r="I243" s="5"/>
      <c r="J243" s="4">
        <f t="shared" ref="J243:J249" si="107">J$47</f>
        <v>0.9476864452912358</v>
      </c>
      <c r="K243" s="5">
        <v>10</v>
      </c>
      <c r="L243" s="5"/>
      <c r="M243" s="5"/>
      <c r="N243" s="4">
        <f t="shared" ref="N243:N249" si="108">N$47</f>
        <v>1.0677361853832441</v>
      </c>
      <c r="O243" s="73">
        <v>15</v>
      </c>
      <c r="P243" s="5"/>
      <c r="Q243" s="5"/>
      <c r="R243" s="4">
        <f t="shared" ref="R243:R249" si="109">R$47</f>
        <v>1.2340816326530613</v>
      </c>
      <c r="S243" s="5">
        <v>15</v>
      </c>
      <c r="T243" s="31">
        <f t="shared" si="87"/>
        <v>1.0756396245805433</v>
      </c>
      <c r="U243" s="32">
        <v>1441</v>
      </c>
      <c r="V243" s="24">
        <f t="shared" si="88"/>
        <v>786</v>
      </c>
      <c r="W243" s="24">
        <f t="shared" si="89"/>
        <v>845.5</v>
      </c>
      <c r="X243" s="24">
        <f t="shared" si="90"/>
        <v>59.5</v>
      </c>
      <c r="Y243" s="24"/>
      <c r="Z243" s="24">
        <v>154.6</v>
      </c>
      <c r="AA243" s="24">
        <v>154.6</v>
      </c>
      <c r="AB243" s="24">
        <v>0</v>
      </c>
      <c r="AC243" s="24">
        <v>100</v>
      </c>
      <c r="AD243" s="24"/>
      <c r="AE243" s="24">
        <v>89.1</v>
      </c>
      <c r="AF243" s="24">
        <v>196.5</v>
      </c>
      <c r="AG243" s="24">
        <f t="shared" si="91"/>
        <v>150.69999999999999</v>
      </c>
      <c r="AH243" s="40"/>
      <c r="AI243" s="40"/>
      <c r="AJ243" s="40"/>
      <c r="AK243" s="65"/>
      <c r="AL243" s="65"/>
      <c r="AM243" s="24">
        <f t="shared" si="92"/>
        <v>150.69999999999999</v>
      </c>
      <c r="AN243" s="24">
        <f>MIN(AM243,22)</f>
        <v>22</v>
      </c>
      <c r="AO243" s="24">
        <f t="shared" si="93"/>
        <v>128.69999999999999</v>
      </c>
      <c r="AP243" s="24">
        <v>77.900000000000006</v>
      </c>
      <c r="AQ243" s="24">
        <f t="shared" si="94"/>
        <v>50.8</v>
      </c>
      <c r="AR243" s="81"/>
      <c r="AS243" s="38"/>
      <c r="AT243" s="1"/>
      <c r="AU243" s="1"/>
      <c r="AV243" s="1"/>
      <c r="AW243" s="1"/>
      <c r="AX243" s="1"/>
      <c r="AY243" s="1"/>
      <c r="AZ243" s="1"/>
      <c r="BA243" s="1"/>
      <c r="BB243" s="1"/>
      <c r="BC243" s="8"/>
      <c r="BD243" s="8"/>
      <c r="BE243" s="8"/>
      <c r="BF243" s="8"/>
      <c r="BG243" s="8"/>
      <c r="BH243" s="8"/>
      <c r="BI243" s="8"/>
      <c r="BJ243" s="8"/>
      <c r="BK243" s="8"/>
      <c r="BL243" s="8"/>
      <c r="BM243" s="8"/>
      <c r="BN243" s="8"/>
      <c r="BO243" s="8"/>
      <c r="BP243" s="8"/>
      <c r="BQ243" s="8"/>
      <c r="BR243" s="8"/>
      <c r="BS243" s="8"/>
      <c r="BT243" s="8"/>
      <c r="BU243" s="8"/>
      <c r="BV243" s="9"/>
      <c r="BW243" s="8"/>
      <c r="BX243" s="8"/>
      <c r="BY243" s="8"/>
      <c r="BZ243" s="8"/>
      <c r="CA243" s="8"/>
      <c r="CB243" s="8"/>
      <c r="CC243" s="8"/>
      <c r="CD243" s="8"/>
      <c r="CE243" s="8"/>
      <c r="CF243" s="8"/>
      <c r="CG243" s="8"/>
      <c r="CH243" s="8"/>
      <c r="CI243" s="8"/>
      <c r="CJ243" s="8"/>
      <c r="CK243" s="8"/>
      <c r="CL243" s="8"/>
      <c r="CM243" s="8"/>
      <c r="CN243" s="8"/>
      <c r="CO243" s="8"/>
      <c r="CP243" s="8"/>
      <c r="CQ243" s="8"/>
      <c r="CR243" s="8"/>
      <c r="CS243" s="8"/>
      <c r="CT243" s="8"/>
      <c r="CU243" s="8"/>
      <c r="CV243" s="8"/>
      <c r="CW243" s="8"/>
      <c r="CX243" s="9"/>
      <c r="CY243" s="8"/>
      <c r="CZ243" s="8"/>
      <c r="DA243" s="8"/>
      <c r="DB243" s="8"/>
      <c r="DC243" s="8"/>
      <c r="DD243" s="8"/>
      <c r="DE243" s="8"/>
      <c r="DF243" s="8"/>
      <c r="DG243" s="8"/>
      <c r="DH243" s="8"/>
      <c r="DI243" s="8"/>
      <c r="DJ243" s="8"/>
      <c r="DK243" s="8"/>
      <c r="DL243" s="8"/>
      <c r="DM243" s="8"/>
      <c r="DN243" s="8"/>
      <c r="DO243" s="8"/>
      <c r="DP243" s="8"/>
      <c r="DQ243" s="8"/>
      <c r="DR243" s="8"/>
      <c r="DS243" s="8"/>
      <c r="DT243" s="8"/>
      <c r="DU243" s="8"/>
      <c r="DV243" s="8"/>
      <c r="DW243" s="8"/>
      <c r="DX243" s="8"/>
      <c r="DY243" s="8"/>
      <c r="DZ243" s="9"/>
      <c r="EA243" s="8"/>
      <c r="EB243" s="8"/>
      <c r="EC243" s="8"/>
      <c r="ED243" s="8"/>
      <c r="EE243" s="8"/>
      <c r="EF243" s="8"/>
      <c r="EG243" s="8"/>
      <c r="EH243" s="8"/>
      <c r="EI243" s="8"/>
      <c r="EJ243" s="8"/>
      <c r="EK243" s="8"/>
      <c r="EL243" s="8"/>
      <c r="EM243" s="8"/>
      <c r="EN243" s="8"/>
      <c r="EO243" s="8"/>
      <c r="EP243" s="8"/>
      <c r="EQ243" s="8"/>
      <c r="ER243" s="8"/>
      <c r="ES243" s="8"/>
      <c r="ET243" s="8"/>
      <c r="EU243" s="8"/>
      <c r="EV243" s="8"/>
      <c r="EW243" s="8"/>
      <c r="EX243" s="8"/>
      <c r="EY243" s="8"/>
      <c r="EZ243" s="8"/>
      <c r="FA243" s="8"/>
      <c r="FB243" s="9"/>
      <c r="FC243" s="8"/>
      <c r="FD243" s="8"/>
      <c r="FE243" s="8"/>
      <c r="FF243" s="8"/>
      <c r="FG243" s="8"/>
      <c r="FH243" s="8"/>
      <c r="FI243" s="8"/>
      <c r="FJ243" s="8"/>
      <c r="FK243" s="8"/>
      <c r="FL243" s="8"/>
      <c r="FM243" s="8"/>
      <c r="FN243" s="8"/>
      <c r="FO243" s="8"/>
      <c r="FP243" s="8"/>
      <c r="FQ243" s="8"/>
      <c r="FR243" s="8"/>
      <c r="FS243" s="8"/>
      <c r="FT243" s="8"/>
      <c r="FU243" s="8"/>
      <c r="FV243" s="8"/>
      <c r="FW243" s="8"/>
      <c r="FX243" s="8"/>
      <c r="FY243" s="8"/>
      <c r="FZ243" s="8"/>
      <c r="GA243" s="8"/>
      <c r="GB243" s="8"/>
      <c r="GC243" s="8"/>
      <c r="GD243" s="9"/>
      <c r="GE243" s="8"/>
      <c r="GF243" s="8"/>
    </row>
    <row r="244" spans="1:188" s="2" customFormat="1" ht="17.100000000000001" customHeight="1">
      <c r="A244" s="13" t="s">
        <v>224</v>
      </c>
      <c r="B244" s="24">
        <v>3965.9</v>
      </c>
      <c r="C244" s="24">
        <v>2154.6999999999998</v>
      </c>
      <c r="D244" s="4">
        <f t="shared" si="86"/>
        <v>0.54330668952822814</v>
      </c>
      <c r="E244" s="10">
        <v>15</v>
      </c>
      <c r="F244" s="5">
        <v>1</v>
      </c>
      <c r="G244" s="5">
        <v>10</v>
      </c>
      <c r="H244" s="5"/>
      <c r="I244" s="5"/>
      <c r="J244" s="4">
        <f t="shared" si="107"/>
        <v>0.9476864452912358</v>
      </c>
      <c r="K244" s="5">
        <v>10</v>
      </c>
      <c r="L244" s="5"/>
      <c r="M244" s="5"/>
      <c r="N244" s="4">
        <f t="shared" si="108"/>
        <v>1.0677361853832441</v>
      </c>
      <c r="O244" s="73">
        <v>15</v>
      </c>
      <c r="P244" s="5"/>
      <c r="Q244" s="5"/>
      <c r="R244" s="4">
        <f t="shared" si="109"/>
        <v>1.2340816326530613</v>
      </c>
      <c r="S244" s="5">
        <v>15</v>
      </c>
      <c r="T244" s="31">
        <f t="shared" si="87"/>
        <v>0.95621126255969779</v>
      </c>
      <c r="U244" s="32">
        <v>2617</v>
      </c>
      <c r="V244" s="24">
        <f t="shared" si="88"/>
        <v>1427.4545454545455</v>
      </c>
      <c r="W244" s="24">
        <f t="shared" si="89"/>
        <v>1364.9</v>
      </c>
      <c r="X244" s="24">
        <f t="shared" si="90"/>
        <v>-62.554545454545405</v>
      </c>
      <c r="Y244" s="24"/>
      <c r="Z244" s="24">
        <v>146.19999999999999</v>
      </c>
      <c r="AA244" s="24">
        <v>193</v>
      </c>
      <c r="AB244" s="24">
        <v>58.2</v>
      </c>
      <c r="AC244" s="24">
        <v>266.2</v>
      </c>
      <c r="AD244" s="24"/>
      <c r="AE244" s="24">
        <v>135.5</v>
      </c>
      <c r="AF244" s="24">
        <v>211.4</v>
      </c>
      <c r="AG244" s="24">
        <f t="shared" si="91"/>
        <v>354.4</v>
      </c>
      <c r="AH244" s="40"/>
      <c r="AI244" s="40"/>
      <c r="AJ244" s="40"/>
      <c r="AK244" s="65"/>
      <c r="AL244" s="65"/>
      <c r="AM244" s="24">
        <f t="shared" si="92"/>
        <v>354.4</v>
      </c>
      <c r="AN244" s="24"/>
      <c r="AO244" s="24">
        <f t="shared" si="93"/>
        <v>354.4</v>
      </c>
      <c r="AP244" s="24">
        <v>116.2</v>
      </c>
      <c r="AQ244" s="24">
        <f t="shared" si="94"/>
        <v>238.2</v>
      </c>
      <c r="AR244" s="81"/>
      <c r="AS244" s="38"/>
      <c r="AT244" s="1"/>
      <c r="AU244" s="1"/>
      <c r="AV244" s="1"/>
      <c r="AW244" s="1"/>
      <c r="AX244" s="1"/>
      <c r="AY244" s="1"/>
      <c r="AZ244" s="1"/>
      <c r="BA244" s="1"/>
      <c r="BB244" s="1"/>
      <c r="BC244" s="8"/>
      <c r="BD244" s="8"/>
      <c r="BE244" s="8"/>
      <c r="BF244" s="8"/>
      <c r="BG244" s="8"/>
      <c r="BH244" s="8"/>
      <c r="BI244" s="8"/>
      <c r="BJ244" s="8"/>
      <c r="BK244" s="8"/>
      <c r="BL244" s="8"/>
      <c r="BM244" s="8"/>
      <c r="BN244" s="8"/>
      <c r="BO244" s="8"/>
      <c r="BP244" s="8"/>
      <c r="BQ244" s="8"/>
      <c r="BR244" s="8"/>
      <c r="BS244" s="8"/>
      <c r="BT244" s="8"/>
      <c r="BU244" s="8"/>
      <c r="BV244" s="9"/>
      <c r="BW244" s="8"/>
      <c r="BX244" s="8"/>
      <c r="BY244" s="8"/>
      <c r="BZ244" s="8"/>
      <c r="CA244" s="8"/>
      <c r="CB244" s="8"/>
      <c r="CC244" s="8"/>
      <c r="CD244" s="8"/>
      <c r="CE244" s="8"/>
      <c r="CF244" s="8"/>
      <c r="CG244" s="8"/>
      <c r="CH244" s="8"/>
      <c r="CI244" s="8"/>
      <c r="CJ244" s="8"/>
      <c r="CK244" s="8"/>
      <c r="CL244" s="8"/>
      <c r="CM244" s="8"/>
      <c r="CN244" s="8"/>
      <c r="CO244" s="8"/>
      <c r="CP244" s="8"/>
      <c r="CQ244" s="8"/>
      <c r="CR244" s="8"/>
      <c r="CS244" s="8"/>
      <c r="CT244" s="8"/>
      <c r="CU244" s="8"/>
      <c r="CV244" s="8"/>
      <c r="CW244" s="8"/>
      <c r="CX244" s="9"/>
      <c r="CY244" s="8"/>
      <c r="CZ244" s="8"/>
      <c r="DA244" s="8"/>
      <c r="DB244" s="8"/>
      <c r="DC244" s="8"/>
      <c r="DD244" s="8"/>
      <c r="DE244" s="8"/>
      <c r="DF244" s="8"/>
      <c r="DG244" s="8"/>
      <c r="DH244" s="8"/>
      <c r="DI244" s="8"/>
      <c r="DJ244" s="8"/>
      <c r="DK244" s="8"/>
      <c r="DL244" s="8"/>
      <c r="DM244" s="8"/>
      <c r="DN244" s="8"/>
      <c r="DO244" s="8"/>
      <c r="DP244" s="8"/>
      <c r="DQ244" s="8"/>
      <c r="DR244" s="8"/>
      <c r="DS244" s="8"/>
      <c r="DT244" s="8"/>
      <c r="DU244" s="8"/>
      <c r="DV244" s="8"/>
      <c r="DW244" s="8"/>
      <c r="DX244" s="8"/>
      <c r="DY244" s="8"/>
      <c r="DZ244" s="9"/>
      <c r="EA244" s="8"/>
      <c r="EB244" s="8"/>
      <c r="EC244" s="8"/>
      <c r="ED244" s="8"/>
      <c r="EE244" s="8"/>
      <c r="EF244" s="8"/>
      <c r="EG244" s="8"/>
      <c r="EH244" s="8"/>
      <c r="EI244" s="8"/>
      <c r="EJ244" s="8"/>
      <c r="EK244" s="8"/>
      <c r="EL244" s="8"/>
      <c r="EM244" s="8"/>
      <c r="EN244" s="8"/>
      <c r="EO244" s="8"/>
      <c r="EP244" s="8"/>
      <c r="EQ244" s="8"/>
      <c r="ER244" s="8"/>
      <c r="ES244" s="8"/>
      <c r="ET244" s="8"/>
      <c r="EU244" s="8"/>
      <c r="EV244" s="8"/>
      <c r="EW244" s="8"/>
      <c r="EX244" s="8"/>
      <c r="EY244" s="8"/>
      <c r="EZ244" s="8"/>
      <c r="FA244" s="8"/>
      <c r="FB244" s="9"/>
      <c r="FC244" s="8"/>
      <c r="FD244" s="8"/>
      <c r="FE244" s="8"/>
      <c r="FF244" s="8"/>
      <c r="FG244" s="8"/>
      <c r="FH244" s="8"/>
      <c r="FI244" s="8"/>
      <c r="FJ244" s="8"/>
      <c r="FK244" s="8"/>
      <c r="FL244" s="8"/>
      <c r="FM244" s="8"/>
      <c r="FN244" s="8"/>
      <c r="FO244" s="8"/>
      <c r="FP244" s="8"/>
      <c r="FQ244" s="8"/>
      <c r="FR244" s="8"/>
      <c r="FS244" s="8"/>
      <c r="FT244" s="8"/>
      <c r="FU244" s="8"/>
      <c r="FV244" s="8"/>
      <c r="FW244" s="8"/>
      <c r="FX244" s="8"/>
      <c r="FY244" s="8"/>
      <c r="FZ244" s="8"/>
      <c r="GA244" s="8"/>
      <c r="GB244" s="8"/>
      <c r="GC244" s="8"/>
      <c r="GD244" s="9"/>
      <c r="GE244" s="8"/>
      <c r="GF244" s="8"/>
    </row>
    <row r="245" spans="1:188" s="2" customFormat="1" ht="17.100000000000001" customHeight="1">
      <c r="A245" s="13" t="s">
        <v>225</v>
      </c>
      <c r="B245" s="24">
        <v>2296.6999999999998</v>
      </c>
      <c r="C245" s="24">
        <v>3909.1</v>
      </c>
      <c r="D245" s="4">
        <f t="shared" si="86"/>
        <v>1.2502050768493926</v>
      </c>
      <c r="E245" s="10">
        <v>15</v>
      </c>
      <c r="F245" s="5">
        <v>1</v>
      </c>
      <c r="G245" s="5">
        <v>10</v>
      </c>
      <c r="H245" s="5"/>
      <c r="I245" s="5"/>
      <c r="J245" s="4">
        <f t="shared" si="107"/>
        <v>0.9476864452912358</v>
      </c>
      <c r="K245" s="5">
        <v>10</v>
      </c>
      <c r="L245" s="5"/>
      <c r="M245" s="5"/>
      <c r="N245" s="4">
        <f t="shared" si="108"/>
        <v>1.0677361853832441</v>
      </c>
      <c r="O245" s="73">
        <v>15</v>
      </c>
      <c r="P245" s="5"/>
      <c r="Q245" s="5"/>
      <c r="R245" s="4">
        <f t="shared" si="109"/>
        <v>1.2340816326530613</v>
      </c>
      <c r="S245" s="5">
        <v>15</v>
      </c>
      <c r="T245" s="31">
        <f t="shared" si="87"/>
        <v>1.1193416596338126</v>
      </c>
      <c r="U245" s="32">
        <v>1369</v>
      </c>
      <c r="V245" s="24">
        <f t="shared" si="88"/>
        <v>746.72727272727275</v>
      </c>
      <c r="W245" s="24">
        <f t="shared" si="89"/>
        <v>835.8</v>
      </c>
      <c r="X245" s="24">
        <f t="shared" si="90"/>
        <v>89.072727272727207</v>
      </c>
      <c r="Y245" s="24"/>
      <c r="Z245" s="24">
        <v>67.5</v>
      </c>
      <c r="AA245" s="24">
        <v>146.9</v>
      </c>
      <c r="AB245" s="24">
        <v>151.80000000000001</v>
      </c>
      <c r="AC245" s="24">
        <v>158.80000000000001</v>
      </c>
      <c r="AD245" s="24"/>
      <c r="AE245" s="24">
        <v>140.9</v>
      </c>
      <c r="AF245" s="24"/>
      <c r="AG245" s="24">
        <f t="shared" si="91"/>
        <v>169.9</v>
      </c>
      <c r="AH245" s="40"/>
      <c r="AI245" s="40"/>
      <c r="AJ245" s="40"/>
      <c r="AK245" s="65"/>
      <c r="AL245" s="65"/>
      <c r="AM245" s="24">
        <f t="shared" si="92"/>
        <v>169.9</v>
      </c>
      <c r="AN245" s="24"/>
      <c r="AO245" s="24">
        <f t="shared" si="93"/>
        <v>169.9</v>
      </c>
      <c r="AP245" s="24">
        <v>149.69999999999999</v>
      </c>
      <c r="AQ245" s="24">
        <f t="shared" si="94"/>
        <v>20.2</v>
      </c>
      <c r="AR245" s="81"/>
      <c r="AS245" s="38"/>
      <c r="AT245" s="1"/>
      <c r="AU245" s="1"/>
      <c r="AV245" s="1"/>
      <c r="AW245" s="1"/>
      <c r="AX245" s="1"/>
      <c r="AY245" s="1"/>
      <c r="AZ245" s="1"/>
      <c r="BA245" s="1"/>
      <c r="BB245" s="1"/>
      <c r="BC245" s="8"/>
      <c r="BD245" s="8"/>
      <c r="BE245" s="8"/>
      <c r="BF245" s="8"/>
      <c r="BG245" s="8"/>
      <c r="BH245" s="8"/>
      <c r="BI245" s="8"/>
      <c r="BJ245" s="8"/>
      <c r="BK245" s="8"/>
      <c r="BL245" s="8"/>
      <c r="BM245" s="8"/>
      <c r="BN245" s="8"/>
      <c r="BO245" s="8"/>
      <c r="BP245" s="8"/>
      <c r="BQ245" s="8"/>
      <c r="BR245" s="8"/>
      <c r="BS245" s="8"/>
      <c r="BT245" s="8"/>
      <c r="BU245" s="8"/>
      <c r="BV245" s="9"/>
      <c r="BW245" s="8"/>
      <c r="BX245" s="8"/>
      <c r="BY245" s="8"/>
      <c r="BZ245" s="8"/>
      <c r="CA245" s="8"/>
      <c r="CB245" s="8"/>
      <c r="CC245" s="8"/>
      <c r="CD245" s="8"/>
      <c r="CE245" s="8"/>
      <c r="CF245" s="8"/>
      <c r="CG245" s="8"/>
      <c r="CH245" s="8"/>
      <c r="CI245" s="8"/>
      <c r="CJ245" s="8"/>
      <c r="CK245" s="8"/>
      <c r="CL245" s="8"/>
      <c r="CM245" s="8"/>
      <c r="CN245" s="8"/>
      <c r="CO245" s="8"/>
      <c r="CP245" s="8"/>
      <c r="CQ245" s="8"/>
      <c r="CR245" s="8"/>
      <c r="CS245" s="8"/>
      <c r="CT245" s="8"/>
      <c r="CU245" s="8"/>
      <c r="CV245" s="8"/>
      <c r="CW245" s="8"/>
      <c r="CX245" s="9"/>
      <c r="CY245" s="8"/>
      <c r="CZ245" s="8"/>
      <c r="DA245" s="8"/>
      <c r="DB245" s="8"/>
      <c r="DC245" s="8"/>
      <c r="DD245" s="8"/>
      <c r="DE245" s="8"/>
      <c r="DF245" s="8"/>
      <c r="DG245" s="8"/>
      <c r="DH245" s="8"/>
      <c r="DI245" s="8"/>
      <c r="DJ245" s="8"/>
      <c r="DK245" s="8"/>
      <c r="DL245" s="8"/>
      <c r="DM245" s="8"/>
      <c r="DN245" s="8"/>
      <c r="DO245" s="8"/>
      <c r="DP245" s="8"/>
      <c r="DQ245" s="8"/>
      <c r="DR245" s="8"/>
      <c r="DS245" s="8"/>
      <c r="DT245" s="8"/>
      <c r="DU245" s="8"/>
      <c r="DV245" s="8"/>
      <c r="DW245" s="8"/>
      <c r="DX245" s="8"/>
      <c r="DY245" s="8"/>
      <c r="DZ245" s="9"/>
      <c r="EA245" s="8"/>
      <c r="EB245" s="8"/>
      <c r="EC245" s="8"/>
      <c r="ED245" s="8"/>
      <c r="EE245" s="8"/>
      <c r="EF245" s="8"/>
      <c r="EG245" s="8"/>
      <c r="EH245" s="8"/>
      <c r="EI245" s="8"/>
      <c r="EJ245" s="8"/>
      <c r="EK245" s="8"/>
      <c r="EL245" s="8"/>
      <c r="EM245" s="8"/>
      <c r="EN245" s="8"/>
      <c r="EO245" s="8"/>
      <c r="EP245" s="8"/>
      <c r="EQ245" s="8"/>
      <c r="ER245" s="8"/>
      <c r="ES245" s="8"/>
      <c r="ET245" s="8"/>
      <c r="EU245" s="8"/>
      <c r="EV245" s="8"/>
      <c r="EW245" s="8"/>
      <c r="EX245" s="8"/>
      <c r="EY245" s="8"/>
      <c r="EZ245" s="8"/>
      <c r="FA245" s="8"/>
      <c r="FB245" s="9"/>
      <c r="FC245" s="8"/>
      <c r="FD245" s="8"/>
      <c r="FE245" s="8"/>
      <c r="FF245" s="8"/>
      <c r="FG245" s="8"/>
      <c r="FH245" s="8"/>
      <c r="FI245" s="8"/>
      <c r="FJ245" s="8"/>
      <c r="FK245" s="8"/>
      <c r="FL245" s="8"/>
      <c r="FM245" s="8"/>
      <c r="FN245" s="8"/>
      <c r="FO245" s="8"/>
      <c r="FP245" s="8"/>
      <c r="FQ245" s="8"/>
      <c r="FR245" s="8"/>
      <c r="FS245" s="8"/>
      <c r="FT245" s="8"/>
      <c r="FU245" s="8"/>
      <c r="FV245" s="8"/>
      <c r="FW245" s="8"/>
      <c r="FX245" s="8"/>
      <c r="FY245" s="8"/>
      <c r="FZ245" s="8"/>
      <c r="GA245" s="8"/>
      <c r="GB245" s="8"/>
      <c r="GC245" s="8"/>
      <c r="GD245" s="9"/>
      <c r="GE245" s="8"/>
      <c r="GF245" s="8"/>
    </row>
    <row r="246" spans="1:188" s="2" customFormat="1" ht="17.100000000000001" customHeight="1">
      <c r="A246" s="13" t="s">
        <v>226</v>
      </c>
      <c r="B246" s="24">
        <v>412.4</v>
      </c>
      <c r="C246" s="24">
        <v>294.3</v>
      </c>
      <c r="D246" s="4">
        <f t="shared" si="86"/>
        <v>0.71362754607177503</v>
      </c>
      <c r="E246" s="10">
        <v>15</v>
      </c>
      <c r="F246" s="5">
        <v>1</v>
      </c>
      <c r="G246" s="5">
        <v>10</v>
      </c>
      <c r="H246" s="5"/>
      <c r="I246" s="5"/>
      <c r="J246" s="4">
        <f t="shared" si="107"/>
        <v>0.9476864452912358</v>
      </c>
      <c r="K246" s="5">
        <v>10</v>
      </c>
      <c r="L246" s="5"/>
      <c r="M246" s="5"/>
      <c r="N246" s="4">
        <f t="shared" si="108"/>
        <v>1.0677361853832441</v>
      </c>
      <c r="O246" s="73">
        <v>15</v>
      </c>
      <c r="P246" s="5"/>
      <c r="Q246" s="5"/>
      <c r="R246" s="4">
        <f t="shared" si="109"/>
        <v>1.2340816326530613</v>
      </c>
      <c r="S246" s="5">
        <v>15</v>
      </c>
      <c r="T246" s="31">
        <f t="shared" si="87"/>
        <v>0.99551607560820865</v>
      </c>
      <c r="U246" s="32">
        <v>1339</v>
      </c>
      <c r="V246" s="24">
        <f t="shared" si="88"/>
        <v>730.36363636363637</v>
      </c>
      <c r="W246" s="24">
        <f t="shared" si="89"/>
        <v>727.1</v>
      </c>
      <c r="X246" s="24">
        <f t="shared" si="90"/>
        <v>-3.2636363636363512</v>
      </c>
      <c r="Y246" s="24"/>
      <c r="Z246" s="24">
        <v>103.5</v>
      </c>
      <c r="AA246" s="24">
        <v>143.6</v>
      </c>
      <c r="AB246" s="24">
        <v>47.1</v>
      </c>
      <c r="AC246" s="24">
        <v>91.4</v>
      </c>
      <c r="AD246" s="24"/>
      <c r="AE246" s="24">
        <v>102.6</v>
      </c>
      <c r="AF246" s="24">
        <v>61.9</v>
      </c>
      <c r="AG246" s="24">
        <f t="shared" si="91"/>
        <v>177</v>
      </c>
      <c r="AH246" s="40"/>
      <c r="AI246" s="40"/>
      <c r="AJ246" s="40"/>
      <c r="AK246" s="65"/>
      <c r="AL246" s="65"/>
      <c r="AM246" s="24">
        <f t="shared" si="92"/>
        <v>177</v>
      </c>
      <c r="AN246" s="24"/>
      <c r="AO246" s="24">
        <f t="shared" si="93"/>
        <v>177</v>
      </c>
      <c r="AP246" s="24">
        <v>79.7</v>
      </c>
      <c r="AQ246" s="24">
        <f t="shared" si="94"/>
        <v>97.3</v>
      </c>
      <c r="AR246" s="81"/>
      <c r="AS246" s="38"/>
      <c r="AT246" s="1"/>
      <c r="AU246" s="1"/>
      <c r="AV246" s="1"/>
      <c r="AW246" s="1"/>
      <c r="AX246" s="1"/>
      <c r="AY246" s="1"/>
      <c r="AZ246" s="1"/>
      <c r="BA246" s="1"/>
      <c r="BB246" s="1"/>
      <c r="BC246" s="8"/>
      <c r="BD246" s="8"/>
      <c r="BE246" s="8"/>
      <c r="BF246" s="8"/>
      <c r="BG246" s="8"/>
      <c r="BH246" s="8"/>
      <c r="BI246" s="8"/>
      <c r="BJ246" s="8"/>
      <c r="BK246" s="8"/>
      <c r="BL246" s="8"/>
      <c r="BM246" s="8"/>
      <c r="BN246" s="8"/>
      <c r="BO246" s="8"/>
      <c r="BP246" s="8"/>
      <c r="BQ246" s="8"/>
      <c r="BR246" s="8"/>
      <c r="BS246" s="8"/>
      <c r="BT246" s="8"/>
      <c r="BU246" s="8"/>
      <c r="BV246" s="9"/>
      <c r="BW246" s="8"/>
      <c r="BX246" s="8"/>
      <c r="BY246" s="8"/>
      <c r="BZ246" s="8"/>
      <c r="CA246" s="8"/>
      <c r="CB246" s="8"/>
      <c r="CC246" s="8"/>
      <c r="CD246" s="8"/>
      <c r="CE246" s="8"/>
      <c r="CF246" s="8"/>
      <c r="CG246" s="8"/>
      <c r="CH246" s="8"/>
      <c r="CI246" s="8"/>
      <c r="CJ246" s="8"/>
      <c r="CK246" s="8"/>
      <c r="CL246" s="8"/>
      <c r="CM246" s="8"/>
      <c r="CN246" s="8"/>
      <c r="CO246" s="8"/>
      <c r="CP246" s="8"/>
      <c r="CQ246" s="8"/>
      <c r="CR246" s="8"/>
      <c r="CS246" s="8"/>
      <c r="CT246" s="8"/>
      <c r="CU246" s="8"/>
      <c r="CV246" s="8"/>
      <c r="CW246" s="8"/>
      <c r="CX246" s="9"/>
      <c r="CY246" s="8"/>
      <c r="CZ246" s="8"/>
      <c r="DA246" s="8"/>
      <c r="DB246" s="8"/>
      <c r="DC246" s="8"/>
      <c r="DD246" s="8"/>
      <c r="DE246" s="8"/>
      <c r="DF246" s="8"/>
      <c r="DG246" s="8"/>
      <c r="DH246" s="8"/>
      <c r="DI246" s="8"/>
      <c r="DJ246" s="8"/>
      <c r="DK246" s="8"/>
      <c r="DL246" s="8"/>
      <c r="DM246" s="8"/>
      <c r="DN246" s="8"/>
      <c r="DO246" s="8"/>
      <c r="DP246" s="8"/>
      <c r="DQ246" s="8"/>
      <c r="DR246" s="8"/>
      <c r="DS246" s="8"/>
      <c r="DT246" s="8"/>
      <c r="DU246" s="8"/>
      <c r="DV246" s="8"/>
      <c r="DW246" s="8"/>
      <c r="DX246" s="8"/>
      <c r="DY246" s="8"/>
      <c r="DZ246" s="9"/>
      <c r="EA246" s="8"/>
      <c r="EB246" s="8"/>
      <c r="EC246" s="8"/>
      <c r="ED246" s="8"/>
      <c r="EE246" s="8"/>
      <c r="EF246" s="8"/>
      <c r="EG246" s="8"/>
      <c r="EH246" s="8"/>
      <c r="EI246" s="8"/>
      <c r="EJ246" s="8"/>
      <c r="EK246" s="8"/>
      <c r="EL246" s="8"/>
      <c r="EM246" s="8"/>
      <c r="EN246" s="8"/>
      <c r="EO246" s="8"/>
      <c r="EP246" s="8"/>
      <c r="EQ246" s="8"/>
      <c r="ER246" s="8"/>
      <c r="ES246" s="8"/>
      <c r="ET246" s="8"/>
      <c r="EU246" s="8"/>
      <c r="EV246" s="8"/>
      <c r="EW246" s="8"/>
      <c r="EX246" s="8"/>
      <c r="EY246" s="8"/>
      <c r="EZ246" s="8"/>
      <c r="FA246" s="8"/>
      <c r="FB246" s="9"/>
      <c r="FC246" s="8"/>
      <c r="FD246" s="8"/>
      <c r="FE246" s="8"/>
      <c r="FF246" s="8"/>
      <c r="FG246" s="8"/>
      <c r="FH246" s="8"/>
      <c r="FI246" s="8"/>
      <c r="FJ246" s="8"/>
      <c r="FK246" s="8"/>
      <c r="FL246" s="8"/>
      <c r="FM246" s="8"/>
      <c r="FN246" s="8"/>
      <c r="FO246" s="8"/>
      <c r="FP246" s="8"/>
      <c r="FQ246" s="8"/>
      <c r="FR246" s="8"/>
      <c r="FS246" s="8"/>
      <c r="FT246" s="8"/>
      <c r="FU246" s="8"/>
      <c r="FV246" s="8"/>
      <c r="FW246" s="8"/>
      <c r="FX246" s="8"/>
      <c r="FY246" s="8"/>
      <c r="FZ246" s="8"/>
      <c r="GA246" s="8"/>
      <c r="GB246" s="8"/>
      <c r="GC246" s="8"/>
      <c r="GD246" s="9"/>
      <c r="GE246" s="8"/>
      <c r="GF246" s="8"/>
    </row>
    <row r="247" spans="1:188" s="2" customFormat="1" ht="17.100000000000001" customHeight="1">
      <c r="A247" s="13" t="s">
        <v>227</v>
      </c>
      <c r="B247" s="24">
        <v>1034</v>
      </c>
      <c r="C247" s="24">
        <v>1168.4000000000001</v>
      </c>
      <c r="D247" s="4">
        <f t="shared" si="86"/>
        <v>1.1299806576402323</v>
      </c>
      <c r="E247" s="10">
        <v>15</v>
      </c>
      <c r="F247" s="5">
        <v>1</v>
      </c>
      <c r="G247" s="5">
        <v>10</v>
      </c>
      <c r="H247" s="5"/>
      <c r="I247" s="5"/>
      <c r="J247" s="4">
        <f t="shared" si="107"/>
        <v>0.9476864452912358</v>
      </c>
      <c r="K247" s="5">
        <v>10</v>
      </c>
      <c r="L247" s="5"/>
      <c r="M247" s="5"/>
      <c r="N247" s="4">
        <f t="shared" si="108"/>
        <v>1.0677361853832441</v>
      </c>
      <c r="O247" s="73">
        <v>15</v>
      </c>
      <c r="P247" s="5"/>
      <c r="Q247" s="5"/>
      <c r="R247" s="4">
        <f t="shared" si="109"/>
        <v>1.2340816326530613</v>
      </c>
      <c r="S247" s="5">
        <v>15</v>
      </c>
      <c r="T247" s="31">
        <f t="shared" si="87"/>
        <v>1.0915975628932373</v>
      </c>
      <c r="U247" s="32">
        <v>2442</v>
      </c>
      <c r="V247" s="24">
        <f t="shared" si="88"/>
        <v>1332</v>
      </c>
      <c r="W247" s="24">
        <f t="shared" si="89"/>
        <v>1454</v>
      </c>
      <c r="X247" s="24">
        <f t="shared" si="90"/>
        <v>122</v>
      </c>
      <c r="Y247" s="24"/>
      <c r="Z247" s="24">
        <v>207.7</v>
      </c>
      <c r="AA247" s="24">
        <v>118.6</v>
      </c>
      <c r="AB247" s="24">
        <v>224.4</v>
      </c>
      <c r="AC247" s="24">
        <v>193.6</v>
      </c>
      <c r="AD247" s="24"/>
      <c r="AE247" s="24">
        <v>140.6</v>
      </c>
      <c r="AF247" s="24">
        <v>90.1</v>
      </c>
      <c r="AG247" s="24">
        <f t="shared" si="91"/>
        <v>479</v>
      </c>
      <c r="AH247" s="65"/>
      <c r="AI247" s="40"/>
      <c r="AJ247" s="40"/>
      <c r="AK247" s="65"/>
      <c r="AL247" s="65"/>
      <c r="AM247" s="24">
        <f t="shared" si="92"/>
        <v>479</v>
      </c>
      <c r="AN247" s="24"/>
      <c r="AO247" s="24">
        <f t="shared" si="93"/>
        <v>479</v>
      </c>
      <c r="AP247" s="24">
        <v>411.3</v>
      </c>
      <c r="AQ247" s="24">
        <f t="shared" si="94"/>
        <v>67.7</v>
      </c>
      <c r="AR247" s="81"/>
      <c r="AS247" s="38"/>
      <c r="AT247" s="1"/>
      <c r="AU247" s="1"/>
      <c r="AV247" s="1"/>
      <c r="AW247" s="1"/>
      <c r="AX247" s="1"/>
      <c r="AY247" s="1"/>
      <c r="AZ247" s="1"/>
      <c r="BA247" s="1"/>
      <c r="BB247" s="1"/>
      <c r="BC247" s="8"/>
      <c r="BD247" s="8"/>
      <c r="BE247" s="8"/>
      <c r="BF247" s="8"/>
      <c r="BG247" s="8"/>
      <c r="BH247" s="8"/>
      <c r="BI247" s="8"/>
      <c r="BJ247" s="8"/>
      <c r="BK247" s="8"/>
      <c r="BL247" s="8"/>
      <c r="BM247" s="8"/>
      <c r="BN247" s="8"/>
      <c r="BO247" s="8"/>
      <c r="BP247" s="8"/>
      <c r="BQ247" s="8"/>
      <c r="BR247" s="8"/>
      <c r="BS247" s="8"/>
      <c r="BT247" s="8"/>
      <c r="BU247" s="8"/>
      <c r="BV247" s="9"/>
      <c r="BW247" s="8"/>
      <c r="BX247" s="8"/>
      <c r="BY247" s="8"/>
      <c r="BZ247" s="8"/>
      <c r="CA247" s="8"/>
      <c r="CB247" s="8"/>
      <c r="CC247" s="8"/>
      <c r="CD247" s="8"/>
      <c r="CE247" s="8"/>
      <c r="CF247" s="8"/>
      <c r="CG247" s="8"/>
      <c r="CH247" s="8"/>
      <c r="CI247" s="8"/>
      <c r="CJ247" s="8"/>
      <c r="CK247" s="8"/>
      <c r="CL247" s="8"/>
      <c r="CM247" s="8"/>
      <c r="CN247" s="8"/>
      <c r="CO247" s="8"/>
      <c r="CP247" s="8"/>
      <c r="CQ247" s="8"/>
      <c r="CR247" s="8"/>
      <c r="CS247" s="8"/>
      <c r="CT247" s="8"/>
      <c r="CU247" s="8"/>
      <c r="CV247" s="8"/>
      <c r="CW247" s="8"/>
      <c r="CX247" s="9"/>
      <c r="CY247" s="8"/>
      <c r="CZ247" s="8"/>
      <c r="DA247" s="8"/>
      <c r="DB247" s="8"/>
      <c r="DC247" s="8"/>
      <c r="DD247" s="8"/>
      <c r="DE247" s="8"/>
      <c r="DF247" s="8"/>
      <c r="DG247" s="8"/>
      <c r="DH247" s="8"/>
      <c r="DI247" s="8"/>
      <c r="DJ247" s="8"/>
      <c r="DK247" s="8"/>
      <c r="DL247" s="8"/>
      <c r="DM247" s="8"/>
      <c r="DN247" s="8"/>
      <c r="DO247" s="8"/>
      <c r="DP247" s="8"/>
      <c r="DQ247" s="8"/>
      <c r="DR247" s="8"/>
      <c r="DS247" s="8"/>
      <c r="DT247" s="8"/>
      <c r="DU247" s="8"/>
      <c r="DV247" s="8"/>
      <c r="DW247" s="8"/>
      <c r="DX247" s="8"/>
      <c r="DY247" s="8"/>
      <c r="DZ247" s="9"/>
      <c r="EA247" s="8"/>
      <c r="EB247" s="8"/>
      <c r="EC247" s="8"/>
      <c r="ED247" s="8"/>
      <c r="EE247" s="8"/>
      <c r="EF247" s="8"/>
      <c r="EG247" s="8"/>
      <c r="EH247" s="8"/>
      <c r="EI247" s="8"/>
      <c r="EJ247" s="8"/>
      <c r="EK247" s="8"/>
      <c r="EL247" s="8"/>
      <c r="EM247" s="8"/>
      <c r="EN247" s="8"/>
      <c r="EO247" s="8"/>
      <c r="EP247" s="8"/>
      <c r="EQ247" s="8"/>
      <c r="ER247" s="8"/>
      <c r="ES247" s="8"/>
      <c r="ET247" s="8"/>
      <c r="EU247" s="8"/>
      <c r="EV247" s="8"/>
      <c r="EW247" s="8"/>
      <c r="EX247" s="8"/>
      <c r="EY247" s="8"/>
      <c r="EZ247" s="8"/>
      <c r="FA247" s="8"/>
      <c r="FB247" s="9"/>
      <c r="FC247" s="8"/>
      <c r="FD247" s="8"/>
      <c r="FE247" s="8"/>
      <c r="FF247" s="8"/>
      <c r="FG247" s="8"/>
      <c r="FH247" s="8"/>
      <c r="FI247" s="8"/>
      <c r="FJ247" s="8"/>
      <c r="FK247" s="8"/>
      <c r="FL247" s="8"/>
      <c r="FM247" s="8"/>
      <c r="FN247" s="8"/>
      <c r="FO247" s="8"/>
      <c r="FP247" s="8"/>
      <c r="FQ247" s="8"/>
      <c r="FR247" s="8"/>
      <c r="FS247" s="8"/>
      <c r="FT247" s="8"/>
      <c r="FU247" s="8"/>
      <c r="FV247" s="8"/>
      <c r="FW247" s="8"/>
      <c r="FX247" s="8"/>
      <c r="FY247" s="8"/>
      <c r="FZ247" s="8"/>
      <c r="GA247" s="8"/>
      <c r="GB247" s="8"/>
      <c r="GC247" s="8"/>
      <c r="GD247" s="9"/>
      <c r="GE247" s="8"/>
      <c r="GF247" s="8"/>
    </row>
    <row r="248" spans="1:188" s="2" customFormat="1" ht="17.100000000000001" customHeight="1">
      <c r="A248" s="13" t="s">
        <v>228</v>
      </c>
      <c r="B248" s="24">
        <v>895.4</v>
      </c>
      <c r="C248" s="24">
        <v>709.9</v>
      </c>
      <c r="D248" s="4">
        <f t="shared" si="86"/>
        <v>0.79283002010274739</v>
      </c>
      <c r="E248" s="10">
        <v>15</v>
      </c>
      <c r="F248" s="5">
        <v>1</v>
      </c>
      <c r="G248" s="5">
        <v>10</v>
      </c>
      <c r="H248" s="5"/>
      <c r="I248" s="5"/>
      <c r="J248" s="4">
        <f t="shared" si="107"/>
        <v>0.9476864452912358</v>
      </c>
      <c r="K248" s="5">
        <v>10</v>
      </c>
      <c r="L248" s="5"/>
      <c r="M248" s="5"/>
      <c r="N248" s="4">
        <f t="shared" si="108"/>
        <v>1.0677361853832441</v>
      </c>
      <c r="O248" s="73">
        <v>15</v>
      </c>
      <c r="P248" s="5"/>
      <c r="Q248" s="5"/>
      <c r="R248" s="4">
        <f t="shared" si="109"/>
        <v>1.2340816326530613</v>
      </c>
      <c r="S248" s="5">
        <v>15</v>
      </c>
      <c r="T248" s="31">
        <f t="shared" si="87"/>
        <v>1.0137935696153562</v>
      </c>
      <c r="U248" s="32">
        <v>4585</v>
      </c>
      <c r="V248" s="24">
        <f t="shared" si="88"/>
        <v>2500.909090909091</v>
      </c>
      <c r="W248" s="24">
        <f t="shared" si="89"/>
        <v>2535.4</v>
      </c>
      <c r="X248" s="24">
        <f t="shared" si="90"/>
        <v>34.490909090909099</v>
      </c>
      <c r="Y248" s="24"/>
      <c r="Z248" s="24">
        <v>376.1</v>
      </c>
      <c r="AA248" s="24">
        <v>450.2</v>
      </c>
      <c r="AB248" s="24">
        <v>92.3</v>
      </c>
      <c r="AC248" s="24">
        <v>376.1</v>
      </c>
      <c r="AD248" s="24"/>
      <c r="AE248" s="24">
        <v>279</v>
      </c>
      <c r="AF248" s="24">
        <v>310.10000000000002</v>
      </c>
      <c r="AG248" s="24">
        <f t="shared" si="91"/>
        <v>651.6</v>
      </c>
      <c r="AH248" s="40"/>
      <c r="AI248" s="40"/>
      <c r="AJ248" s="40"/>
      <c r="AK248" s="65"/>
      <c r="AL248" s="65"/>
      <c r="AM248" s="24">
        <f t="shared" si="92"/>
        <v>651.6</v>
      </c>
      <c r="AN248" s="24"/>
      <c r="AO248" s="24">
        <f t="shared" si="93"/>
        <v>651.6</v>
      </c>
      <c r="AP248" s="24">
        <v>357.7</v>
      </c>
      <c r="AQ248" s="24">
        <f t="shared" si="94"/>
        <v>293.89999999999998</v>
      </c>
      <c r="AR248" s="81"/>
      <c r="AS248" s="38"/>
      <c r="AT248" s="1"/>
      <c r="AU248" s="1"/>
      <c r="AV248" s="1"/>
      <c r="AW248" s="1"/>
      <c r="AX248" s="1"/>
      <c r="AY248" s="1"/>
      <c r="AZ248" s="1"/>
      <c r="BA248" s="1"/>
      <c r="BB248" s="1"/>
      <c r="BC248" s="8"/>
      <c r="BD248" s="8"/>
      <c r="BE248" s="8"/>
      <c r="BF248" s="8"/>
      <c r="BG248" s="8"/>
      <c r="BH248" s="8"/>
      <c r="BI248" s="8"/>
      <c r="BJ248" s="8"/>
      <c r="BK248" s="8"/>
      <c r="BL248" s="8"/>
      <c r="BM248" s="8"/>
      <c r="BN248" s="8"/>
      <c r="BO248" s="8"/>
      <c r="BP248" s="8"/>
      <c r="BQ248" s="8"/>
      <c r="BR248" s="8"/>
      <c r="BS248" s="8"/>
      <c r="BT248" s="8"/>
      <c r="BU248" s="8"/>
      <c r="BV248" s="9"/>
      <c r="BW248" s="8"/>
      <c r="BX248" s="8"/>
      <c r="BY248" s="8"/>
      <c r="BZ248" s="8"/>
      <c r="CA248" s="8"/>
      <c r="CB248" s="8"/>
      <c r="CC248" s="8"/>
      <c r="CD248" s="8"/>
      <c r="CE248" s="8"/>
      <c r="CF248" s="8"/>
      <c r="CG248" s="8"/>
      <c r="CH248" s="8"/>
      <c r="CI248" s="8"/>
      <c r="CJ248" s="8"/>
      <c r="CK248" s="8"/>
      <c r="CL248" s="8"/>
      <c r="CM248" s="8"/>
      <c r="CN248" s="8"/>
      <c r="CO248" s="8"/>
      <c r="CP248" s="8"/>
      <c r="CQ248" s="8"/>
      <c r="CR248" s="8"/>
      <c r="CS248" s="8"/>
      <c r="CT248" s="8"/>
      <c r="CU248" s="8"/>
      <c r="CV248" s="8"/>
      <c r="CW248" s="8"/>
      <c r="CX248" s="9"/>
      <c r="CY248" s="8"/>
      <c r="CZ248" s="8"/>
      <c r="DA248" s="8"/>
      <c r="DB248" s="8"/>
      <c r="DC248" s="8"/>
      <c r="DD248" s="8"/>
      <c r="DE248" s="8"/>
      <c r="DF248" s="8"/>
      <c r="DG248" s="8"/>
      <c r="DH248" s="8"/>
      <c r="DI248" s="8"/>
      <c r="DJ248" s="8"/>
      <c r="DK248" s="8"/>
      <c r="DL248" s="8"/>
      <c r="DM248" s="8"/>
      <c r="DN248" s="8"/>
      <c r="DO248" s="8"/>
      <c r="DP248" s="8"/>
      <c r="DQ248" s="8"/>
      <c r="DR248" s="8"/>
      <c r="DS248" s="8"/>
      <c r="DT248" s="8"/>
      <c r="DU248" s="8"/>
      <c r="DV248" s="8"/>
      <c r="DW248" s="8"/>
      <c r="DX248" s="8"/>
      <c r="DY248" s="8"/>
      <c r="DZ248" s="9"/>
      <c r="EA248" s="8"/>
      <c r="EB248" s="8"/>
      <c r="EC248" s="8"/>
      <c r="ED248" s="8"/>
      <c r="EE248" s="8"/>
      <c r="EF248" s="8"/>
      <c r="EG248" s="8"/>
      <c r="EH248" s="8"/>
      <c r="EI248" s="8"/>
      <c r="EJ248" s="8"/>
      <c r="EK248" s="8"/>
      <c r="EL248" s="8"/>
      <c r="EM248" s="8"/>
      <c r="EN248" s="8"/>
      <c r="EO248" s="8"/>
      <c r="EP248" s="8"/>
      <c r="EQ248" s="8"/>
      <c r="ER248" s="8"/>
      <c r="ES248" s="8"/>
      <c r="ET248" s="8"/>
      <c r="EU248" s="8"/>
      <c r="EV248" s="8"/>
      <c r="EW248" s="8"/>
      <c r="EX248" s="8"/>
      <c r="EY248" s="8"/>
      <c r="EZ248" s="8"/>
      <c r="FA248" s="8"/>
      <c r="FB248" s="9"/>
      <c r="FC248" s="8"/>
      <c r="FD248" s="8"/>
      <c r="FE248" s="8"/>
      <c r="FF248" s="8"/>
      <c r="FG248" s="8"/>
      <c r="FH248" s="8"/>
      <c r="FI248" s="8"/>
      <c r="FJ248" s="8"/>
      <c r="FK248" s="8"/>
      <c r="FL248" s="8"/>
      <c r="FM248" s="8"/>
      <c r="FN248" s="8"/>
      <c r="FO248" s="8"/>
      <c r="FP248" s="8"/>
      <c r="FQ248" s="8"/>
      <c r="FR248" s="8"/>
      <c r="FS248" s="8"/>
      <c r="FT248" s="8"/>
      <c r="FU248" s="8"/>
      <c r="FV248" s="8"/>
      <c r="FW248" s="8"/>
      <c r="FX248" s="8"/>
      <c r="FY248" s="8"/>
      <c r="FZ248" s="8"/>
      <c r="GA248" s="8"/>
      <c r="GB248" s="8"/>
      <c r="GC248" s="8"/>
      <c r="GD248" s="9"/>
      <c r="GE248" s="8"/>
      <c r="GF248" s="8"/>
    </row>
    <row r="249" spans="1:188" s="2" customFormat="1" ht="17.100000000000001" customHeight="1">
      <c r="A249" s="13" t="s">
        <v>229</v>
      </c>
      <c r="B249" s="24">
        <v>8356.6</v>
      </c>
      <c r="C249" s="24">
        <v>10530.5</v>
      </c>
      <c r="D249" s="4">
        <f t="shared" si="86"/>
        <v>1.2060141684417107</v>
      </c>
      <c r="E249" s="10">
        <v>15</v>
      </c>
      <c r="F249" s="5">
        <v>1</v>
      </c>
      <c r="G249" s="5">
        <v>10</v>
      </c>
      <c r="H249" s="5"/>
      <c r="I249" s="5"/>
      <c r="J249" s="4">
        <f t="shared" si="107"/>
        <v>0.9476864452912358</v>
      </c>
      <c r="K249" s="5">
        <v>10</v>
      </c>
      <c r="L249" s="5"/>
      <c r="M249" s="5"/>
      <c r="N249" s="4">
        <f t="shared" si="108"/>
        <v>1.0677361853832441</v>
      </c>
      <c r="O249" s="73">
        <v>15</v>
      </c>
      <c r="P249" s="5"/>
      <c r="Q249" s="5"/>
      <c r="R249" s="4">
        <f t="shared" si="109"/>
        <v>1.2340816326530613</v>
      </c>
      <c r="S249" s="5">
        <v>15</v>
      </c>
      <c r="T249" s="31">
        <f t="shared" si="87"/>
        <v>1.1091437576935785</v>
      </c>
      <c r="U249" s="32">
        <v>756</v>
      </c>
      <c r="V249" s="24">
        <f t="shared" si="88"/>
        <v>412.36363636363637</v>
      </c>
      <c r="W249" s="24">
        <f t="shared" si="89"/>
        <v>457.4</v>
      </c>
      <c r="X249" s="24">
        <f t="shared" si="90"/>
        <v>45.036363636363603</v>
      </c>
      <c r="Y249" s="24"/>
      <c r="Z249" s="24">
        <v>73.400000000000006</v>
      </c>
      <c r="AA249" s="24">
        <v>77.8</v>
      </c>
      <c r="AB249" s="24">
        <v>13.1</v>
      </c>
      <c r="AC249" s="24">
        <v>44.4</v>
      </c>
      <c r="AD249" s="24"/>
      <c r="AE249" s="24">
        <v>40.9</v>
      </c>
      <c r="AF249" s="24">
        <v>87.6</v>
      </c>
      <c r="AG249" s="24">
        <f t="shared" si="91"/>
        <v>120.2</v>
      </c>
      <c r="AH249" s="40"/>
      <c r="AI249" s="40"/>
      <c r="AJ249" s="40"/>
      <c r="AK249" s="65"/>
      <c r="AL249" s="65"/>
      <c r="AM249" s="24">
        <f t="shared" si="92"/>
        <v>120.2</v>
      </c>
      <c r="AN249" s="24"/>
      <c r="AO249" s="24">
        <f t="shared" si="93"/>
        <v>120.2</v>
      </c>
      <c r="AP249" s="24">
        <v>105.4</v>
      </c>
      <c r="AQ249" s="24">
        <f t="shared" si="94"/>
        <v>14.8</v>
      </c>
      <c r="AR249" s="81"/>
      <c r="AS249" s="38"/>
      <c r="AT249" s="1"/>
      <c r="AU249" s="1"/>
      <c r="AV249" s="1"/>
      <c r="AW249" s="1"/>
      <c r="AX249" s="1"/>
      <c r="AY249" s="1"/>
      <c r="AZ249" s="1"/>
      <c r="BA249" s="1"/>
      <c r="BB249" s="1"/>
      <c r="BC249" s="8"/>
      <c r="BD249" s="8"/>
      <c r="BE249" s="8"/>
      <c r="BF249" s="8"/>
      <c r="BG249" s="8"/>
      <c r="BH249" s="8"/>
      <c r="BI249" s="8"/>
      <c r="BJ249" s="8"/>
      <c r="BK249" s="8"/>
      <c r="BL249" s="8"/>
      <c r="BM249" s="8"/>
      <c r="BN249" s="8"/>
      <c r="BO249" s="8"/>
      <c r="BP249" s="8"/>
      <c r="BQ249" s="8"/>
      <c r="BR249" s="8"/>
      <c r="BS249" s="8"/>
      <c r="BT249" s="8"/>
      <c r="BU249" s="8"/>
      <c r="BV249" s="9"/>
      <c r="BW249" s="8"/>
      <c r="BX249" s="8"/>
      <c r="BY249" s="8"/>
      <c r="BZ249" s="8"/>
      <c r="CA249" s="8"/>
      <c r="CB249" s="8"/>
      <c r="CC249" s="8"/>
      <c r="CD249" s="8"/>
      <c r="CE249" s="8"/>
      <c r="CF249" s="8"/>
      <c r="CG249" s="8"/>
      <c r="CH249" s="8"/>
      <c r="CI249" s="8"/>
      <c r="CJ249" s="8"/>
      <c r="CK249" s="8"/>
      <c r="CL249" s="8"/>
      <c r="CM249" s="8"/>
      <c r="CN249" s="8"/>
      <c r="CO249" s="8"/>
      <c r="CP249" s="8"/>
      <c r="CQ249" s="8"/>
      <c r="CR249" s="8"/>
      <c r="CS249" s="8"/>
      <c r="CT249" s="8"/>
      <c r="CU249" s="8"/>
      <c r="CV249" s="8"/>
      <c r="CW249" s="8"/>
      <c r="CX249" s="9"/>
      <c r="CY249" s="8"/>
      <c r="CZ249" s="8"/>
      <c r="DA249" s="8"/>
      <c r="DB249" s="8"/>
      <c r="DC249" s="8"/>
      <c r="DD249" s="8"/>
      <c r="DE249" s="8"/>
      <c r="DF249" s="8"/>
      <c r="DG249" s="8"/>
      <c r="DH249" s="8"/>
      <c r="DI249" s="8"/>
      <c r="DJ249" s="8"/>
      <c r="DK249" s="8"/>
      <c r="DL249" s="8"/>
      <c r="DM249" s="8"/>
      <c r="DN249" s="8"/>
      <c r="DO249" s="8"/>
      <c r="DP249" s="8"/>
      <c r="DQ249" s="8"/>
      <c r="DR249" s="8"/>
      <c r="DS249" s="8"/>
      <c r="DT249" s="8"/>
      <c r="DU249" s="8"/>
      <c r="DV249" s="8"/>
      <c r="DW249" s="8"/>
      <c r="DX249" s="8"/>
      <c r="DY249" s="8"/>
      <c r="DZ249" s="9"/>
      <c r="EA249" s="8"/>
      <c r="EB249" s="8"/>
      <c r="EC249" s="8"/>
      <c r="ED249" s="8"/>
      <c r="EE249" s="8"/>
      <c r="EF249" s="8"/>
      <c r="EG249" s="8"/>
      <c r="EH249" s="8"/>
      <c r="EI249" s="8"/>
      <c r="EJ249" s="8"/>
      <c r="EK249" s="8"/>
      <c r="EL249" s="8"/>
      <c r="EM249" s="8"/>
      <c r="EN249" s="8"/>
      <c r="EO249" s="8"/>
      <c r="EP249" s="8"/>
      <c r="EQ249" s="8"/>
      <c r="ER249" s="8"/>
      <c r="ES249" s="8"/>
      <c r="ET249" s="8"/>
      <c r="EU249" s="8"/>
      <c r="EV249" s="8"/>
      <c r="EW249" s="8"/>
      <c r="EX249" s="8"/>
      <c r="EY249" s="8"/>
      <c r="EZ249" s="8"/>
      <c r="FA249" s="8"/>
      <c r="FB249" s="9"/>
      <c r="FC249" s="8"/>
      <c r="FD249" s="8"/>
      <c r="FE249" s="8"/>
      <c r="FF249" s="8"/>
      <c r="FG249" s="8"/>
      <c r="FH249" s="8"/>
      <c r="FI249" s="8"/>
      <c r="FJ249" s="8"/>
      <c r="FK249" s="8"/>
      <c r="FL249" s="8"/>
      <c r="FM249" s="8"/>
      <c r="FN249" s="8"/>
      <c r="FO249" s="8"/>
      <c r="FP249" s="8"/>
      <c r="FQ249" s="8"/>
      <c r="FR249" s="8"/>
      <c r="FS249" s="8"/>
      <c r="FT249" s="8"/>
      <c r="FU249" s="8"/>
      <c r="FV249" s="8"/>
      <c r="FW249" s="8"/>
      <c r="FX249" s="8"/>
      <c r="FY249" s="8"/>
      <c r="FZ249" s="8"/>
      <c r="GA249" s="8"/>
      <c r="GB249" s="8"/>
      <c r="GC249" s="8"/>
      <c r="GD249" s="9"/>
      <c r="GE249" s="8"/>
      <c r="GF249" s="8"/>
    </row>
    <row r="250" spans="1:188" s="2" customFormat="1" ht="17.100000000000001" customHeight="1">
      <c r="A250" s="17" t="s">
        <v>230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77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24"/>
      <c r="AQ250" s="24"/>
      <c r="AR250" s="81"/>
      <c r="AS250" s="38"/>
      <c r="AT250" s="1"/>
      <c r="AU250" s="1"/>
      <c r="AV250" s="1"/>
      <c r="AW250" s="1"/>
      <c r="AX250" s="1"/>
      <c r="AY250" s="1"/>
      <c r="AZ250" s="1"/>
      <c r="BA250" s="1"/>
      <c r="BB250" s="1"/>
      <c r="BC250" s="8"/>
      <c r="BD250" s="8"/>
      <c r="BE250" s="8"/>
      <c r="BF250" s="8"/>
      <c r="BG250" s="8"/>
      <c r="BH250" s="8"/>
      <c r="BI250" s="8"/>
      <c r="BJ250" s="8"/>
      <c r="BK250" s="8"/>
      <c r="BL250" s="8"/>
      <c r="BM250" s="8"/>
      <c r="BN250" s="8"/>
      <c r="BO250" s="8"/>
      <c r="BP250" s="8"/>
      <c r="BQ250" s="8"/>
      <c r="BR250" s="8"/>
      <c r="BS250" s="8"/>
      <c r="BT250" s="8"/>
      <c r="BU250" s="8"/>
      <c r="BV250" s="9"/>
      <c r="BW250" s="8"/>
      <c r="BX250" s="8"/>
      <c r="BY250" s="8"/>
      <c r="BZ250" s="8"/>
      <c r="CA250" s="8"/>
      <c r="CB250" s="8"/>
      <c r="CC250" s="8"/>
      <c r="CD250" s="8"/>
      <c r="CE250" s="8"/>
      <c r="CF250" s="8"/>
      <c r="CG250" s="8"/>
      <c r="CH250" s="8"/>
      <c r="CI250" s="8"/>
      <c r="CJ250" s="8"/>
      <c r="CK250" s="8"/>
      <c r="CL250" s="8"/>
      <c r="CM250" s="8"/>
      <c r="CN250" s="8"/>
      <c r="CO250" s="8"/>
      <c r="CP250" s="8"/>
      <c r="CQ250" s="8"/>
      <c r="CR250" s="8"/>
      <c r="CS250" s="8"/>
      <c r="CT250" s="8"/>
      <c r="CU250" s="8"/>
      <c r="CV250" s="8"/>
      <c r="CW250" s="8"/>
      <c r="CX250" s="9"/>
      <c r="CY250" s="8"/>
      <c r="CZ250" s="8"/>
      <c r="DA250" s="8"/>
      <c r="DB250" s="8"/>
      <c r="DC250" s="8"/>
      <c r="DD250" s="8"/>
      <c r="DE250" s="8"/>
      <c r="DF250" s="8"/>
      <c r="DG250" s="8"/>
      <c r="DH250" s="8"/>
      <c r="DI250" s="8"/>
      <c r="DJ250" s="8"/>
      <c r="DK250" s="8"/>
      <c r="DL250" s="8"/>
      <c r="DM250" s="8"/>
      <c r="DN250" s="8"/>
      <c r="DO250" s="8"/>
      <c r="DP250" s="8"/>
      <c r="DQ250" s="8"/>
      <c r="DR250" s="8"/>
      <c r="DS250" s="8"/>
      <c r="DT250" s="8"/>
      <c r="DU250" s="8"/>
      <c r="DV250" s="8"/>
      <c r="DW250" s="8"/>
      <c r="DX250" s="8"/>
      <c r="DY250" s="8"/>
      <c r="DZ250" s="9"/>
      <c r="EA250" s="8"/>
      <c r="EB250" s="8"/>
      <c r="EC250" s="8"/>
      <c r="ED250" s="8"/>
      <c r="EE250" s="8"/>
      <c r="EF250" s="8"/>
      <c r="EG250" s="8"/>
      <c r="EH250" s="8"/>
      <c r="EI250" s="8"/>
      <c r="EJ250" s="8"/>
      <c r="EK250" s="8"/>
      <c r="EL250" s="8"/>
      <c r="EM250" s="8"/>
      <c r="EN250" s="8"/>
      <c r="EO250" s="8"/>
      <c r="EP250" s="8"/>
      <c r="EQ250" s="8"/>
      <c r="ER250" s="8"/>
      <c r="ES250" s="8"/>
      <c r="ET250" s="8"/>
      <c r="EU250" s="8"/>
      <c r="EV250" s="8"/>
      <c r="EW250" s="8"/>
      <c r="EX250" s="8"/>
      <c r="EY250" s="8"/>
      <c r="EZ250" s="8"/>
      <c r="FA250" s="8"/>
      <c r="FB250" s="9"/>
      <c r="FC250" s="8"/>
      <c r="FD250" s="8"/>
      <c r="FE250" s="8"/>
      <c r="FF250" s="8"/>
      <c r="FG250" s="8"/>
      <c r="FH250" s="8"/>
      <c r="FI250" s="8"/>
      <c r="FJ250" s="8"/>
      <c r="FK250" s="8"/>
      <c r="FL250" s="8"/>
      <c r="FM250" s="8"/>
      <c r="FN250" s="8"/>
      <c r="FO250" s="8"/>
      <c r="FP250" s="8"/>
      <c r="FQ250" s="8"/>
      <c r="FR250" s="8"/>
      <c r="FS250" s="8"/>
      <c r="FT250" s="8"/>
      <c r="FU250" s="8"/>
      <c r="FV250" s="8"/>
      <c r="FW250" s="8"/>
      <c r="FX250" s="8"/>
      <c r="FY250" s="8"/>
      <c r="FZ250" s="8"/>
      <c r="GA250" s="8"/>
      <c r="GB250" s="8"/>
      <c r="GC250" s="8"/>
      <c r="GD250" s="9"/>
      <c r="GE250" s="8"/>
      <c r="GF250" s="8"/>
    </row>
    <row r="251" spans="1:188" s="2" customFormat="1" ht="17.100000000000001" customHeight="1">
      <c r="A251" s="13" t="s">
        <v>231</v>
      </c>
      <c r="B251" s="24">
        <v>537.79999999999995</v>
      </c>
      <c r="C251" s="24">
        <v>705.3</v>
      </c>
      <c r="D251" s="4">
        <f t="shared" ref="D251:D314" si="110">IF(E251=0,0,IF(B251=0,1,IF(C251&lt;0,0,IF(C251/B251&gt;1.2,IF((C251/B251-1.2)*0.1+1.2&gt;1.3,1.3,(C251/B251-1.2)*0.1+1.2),C251/B251))))</f>
        <v>1.2111454072145778</v>
      </c>
      <c r="E251" s="10">
        <v>15</v>
      </c>
      <c r="F251" s="5">
        <v>1</v>
      </c>
      <c r="G251" s="5">
        <v>10</v>
      </c>
      <c r="H251" s="5"/>
      <c r="I251" s="5"/>
      <c r="J251" s="4">
        <f>J$48</f>
        <v>0.99037706205813036</v>
      </c>
      <c r="K251" s="5">
        <v>10</v>
      </c>
      <c r="L251" s="5"/>
      <c r="M251" s="5"/>
      <c r="N251" s="4">
        <f>N$48</f>
        <v>1.0311231393775373</v>
      </c>
      <c r="O251" s="73">
        <v>15</v>
      </c>
      <c r="P251" s="5"/>
      <c r="Q251" s="5"/>
      <c r="R251" s="4">
        <f>R$48</f>
        <v>1.3</v>
      </c>
      <c r="S251" s="5">
        <v>15</v>
      </c>
      <c r="T251" s="31">
        <f t="shared" ref="T251:T314" si="111">(D251*E251+F251*G251+J251*K251+N251*O251+R251*S251)/(E251+G251+K251+O251+S251)</f>
        <v>1.1236584433763543</v>
      </c>
      <c r="U251" s="32">
        <v>2375</v>
      </c>
      <c r="V251" s="24">
        <f t="shared" ref="V251:V314" si="112">U251/11*6</f>
        <v>1295.4545454545455</v>
      </c>
      <c r="W251" s="24">
        <f t="shared" ref="W251:W314" si="113">ROUND(T251*V251,1)</f>
        <v>1455.6</v>
      </c>
      <c r="X251" s="24">
        <f t="shared" ref="X251:X314" si="114">W251-V251</f>
        <v>160.14545454545441</v>
      </c>
      <c r="Y251" s="24"/>
      <c r="Z251" s="24">
        <v>254.8</v>
      </c>
      <c r="AA251" s="24">
        <v>172.2</v>
      </c>
      <c r="AB251" s="24">
        <v>276.2</v>
      </c>
      <c r="AC251" s="24">
        <v>244.9</v>
      </c>
      <c r="AD251" s="24"/>
      <c r="AE251" s="24">
        <v>245.9</v>
      </c>
      <c r="AF251" s="24"/>
      <c r="AG251" s="24">
        <f t="shared" ref="AG251:AG314" si="115">ROUND(W251-SUM(Y251:AF251),1)</f>
        <v>261.60000000000002</v>
      </c>
      <c r="AH251" s="65"/>
      <c r="AI251" s="40"/>
      <c r="AJ251" s="40"/>
      <c r="AK251" s="65"/>
      <c r="AL251" s="65"/>
      <c r="AM251" s="24">
        <f t="shared" ref="AM251:AM314" si="116">IF(OR(AG251&lt;0,AH251="+",AI251="+",AJ251="+",AK251="+",AL251="+"),0,AG251)</f>
        <v>261.60000000000002</v>
      </c>
      <c r="AN251" s="24"/>
      <c r="AO251" s="24">
        <f t="shared" ref="AO251:AO314" si="117">ROUND(AM251-AN251,1)</f>
        <v>261.60000000000002</v>
      </c>
      <c r="AP251" s="24">
        <v>215.1</v>
      </c>
      <c r="AQ251" s="24">
        <f t="shared" ref="AQ251:AQ314" si="118">ROUND(AO251-AP251,1)</f>
        <v>46.5</v>
      </c>
      <c r="AR251" s="81"/>
      <c r="AS251" s="38"/>
      <c r="AT251" s="1"/>
      <c r="AU251" s="1"/>
      <c r="AV251" s="1"/>
      <c r="AW251" s="1"/>
      <c r="AX251" s="1"/>
      <c r="AY251" s="1"/>
      <c r="AZ251" s="1"/>
      <c r="BA251" s="1"/>
      <c r="BB251" s="1"/>
      <c r="BC251" s="8"/>
      <c r="BD251" s="8"/>
      <c r="BE251" s="8"/>
      <c r="BF251" s="8"/>
      <c r="BG251" s="8"/>
      <c r="BH251" s="8"/>
      <c r="BI251" s="8"/>
      <c r="BJ251" s="8"/>
      <c r="BK251" s="8"/>
      <c r="BL251" s="8"/>
      <c r="BM251" s="8"/>
      <c r="BN251" s="8"/>
      <c r="BO251" s="8"/>
      <c r="BP251" s="8"/>
      <c r="BQ251" s="8"/>
      <c r="BR251" s="8"/>
      <c r="BS251" s="8"/>
      <c r="BT251" s="8"/>
      <c r="BU251" s="8"/>
      <c r="BV251" s="9"/>
      <c r="BW251" s="8"/>
      <c r="BX251" s="8"/>
      <c r="BY251" s="8"/>
      <c r="BZ251" s="8"/>
      <c r="CA251" s="8"/>
      <c r="CB251" s="8"/>
      <c r="CC251" s="8"/>
      <c r="CD251" s="8"/>
      <c r="CE251" s="8"/>
      <c r="CF251" s="8"/>
      <c r="CG251" s="8"/>
      <c r="CH251" s="8"/>
      <c r="CI251" s="8"/>
      <c r="CJ251" s="8"/>
      <c r="CK251" s="8"/>
      <c r="CL251" s="8"/>
      <c r="CM251" s="8"/>
      <c r="CN251" s="8"/>
      <c r="CO251" s="8"/>
      <c r="CP251" s="8"/>
      <c r="CQ251" s="8"/>
      <c r="CR251" s="8"/>
      <c r="CS251" s="8"/>
      <c r="CT251" s="8"/>
      <c r="CU251" s="8"/>
      <c r="CV251" s="8"/>
      <c r="CW251" s="8"/>
      <c r="CX251" s="9"/>
      <c r="CY251" s="8"/>
      <c r="CZ251" s="8"/>
      <c r="DA251" s="8"/>
      <c r="DB251" s="8"/>
      <c r="DC251" s="8"/>
      <c r="DD251" s="8"/>
      <c r="DE251" s="8"/>
      <c r="DF251" s="8"/>
      <c r="DG251" s="8"/>
      <c r="DH251" s="8"/>
      <c r="DI251" s="8"/>
      <c r="DJ251" s="8"/>
      <c r="DK251" s="8"/>
      <c r="DL251" s="8"/>
      <c r="DM251" s="8"/>
      <c r="DN251" s="8"/>
      <c r="DO251" s="8"/>
      <c r="DP251" s="8"/>
      <c r="DQ251" s="8"/>
      <c r="DR251" s="8"/>
      <c r="DS251" s="8"/>
      <c r="DT251" s="8"/>
      <c r="DU251" s="8"/>
      <c r="DV251" s="8"/>
      <c r="DW251" s="8"/>
      <c r="DX251" s="8"/>
      <c r="DY251" s="8"/>
      <c r="DZ251" s="9"/>
      <c r="EA251" s="8"/>
      <c r="EB251" s="8"/>
      <c r="EC251" s="8"/>
      <c r="ED251" s="8"/>
      <c r="EE251" s="8"/>
      <c r="EF251" s="8"/>
      <c r="EG251" s="8"/>
      <c r="EH251" s="8"/>
      <c r="EI251" s="8"/>
      <c r="EJ251" s="8"/>
      <c r="EK251" s="8"/>
      <c r="EL251" s="8"/>
      <c r="EM251" s="8"/>
      <c r="EN251" s="8"/>
      <c r="EO251" s="8"/>
      <c r="EP251" s="8"/>
      <c r="EQ251" s="8"/>
      <c r="ER251" s="8"/>
      <c r="ES251" s="8"/>
      <c r="ET251" s="8"/>
      <c r="EU251" s="8"/>
      <c r="EV251" s="8"/>
      <c r="EW251" s="8"/>
      <c r="EX251" s="8"/>
      <c r="EY251" s="8"/>
      <c r="EZ251" s="8"/>
      <c r="FA251" s="8"/>
      <c r="FB251" s="9"/>
      <c r="FC251" s="8"/>
      <c r="FD251" s="8"/>
      <c r="FE251" s="8"/>
      <c r="FF251" s="8"/>
      <c r="FG251" s="8"/>
      <c r="FH251" s="8"/>
      <c r="FI251" s="8"/>
      <c r="FJ251" s="8"/>
      <c r="FK251" s="8"/>
      <c r="FL251" s="8"/>
      <c r="FM251" s="8"/>
      <c r="FN251" s="8"/>
      <c r="FO251" s="8"/>
      <c r="FP251" s="8"/>
      <c r="FQ251" s="8"/>
      <c r="FR251" s="8"/>
      <c r="FS251" s="8"/>
      <c r="FT251" s="8"/>
      <c r="FU251" s="8"/>
      <c r="FV251" s="8"/>
      <c r="FW251" s="8"/>
      <c r="FX251" s="8"/>
      <c r="FY251" s="8"/>
      <c r="FZ251" s="8"/>
      <c r="GA251" s="8"/>
      <c r="GB251" s="8"/>
      <c r="GC251" s="8"/>
      <c r="GD251" s="9"/>
      <c r="GE251" s="8"/>
      <c r="GF251" s="8"/>
    </row>
    <row r="252" spans="1:188" s="2" customFormat="1" ht="17.100000000000001" customHeight="1">
      <c r="A252" s="13" t="s">
        <v>232</v>
      </c>
      <c r="B252" s="24">
        <v>1084.7</v>
      </c>
      <c r="C252" s="24">
        <v>1042.0999999999999</v>
      </c>
      <c r="D252" s="4">
        <f t="shared" si="110"/>
        <v>0.96072646814787488</v>
      </c>
      <c r="E252" s="10">
        <v>15</v>
      </c>
      <c r="F252" s="5">
        <v>1</v>
      </c>
      <c r="G252" s="5">
        <v>10</v>
      </c>
      <c r="H252" s="5"/>
      <c r="I252" s="5"/>
      <c r="J252" s="4">
        <f t="shared" ref="J252:J265" si="119">J$48</f>
        <v>0.99037706205813036</v>
      </c>
      <c r="K252" s="5">
        <v>10</v>
      </c>
      <c r="L252" s="5"/>
      <c r="M252" s="5"/>
      <c r="N252" s="4">
        <f t="shared" ref="N252:N265" si="120">N$48</f>
        <v>1.0311231393775373</v>
      </c>
      <c r="O252" s="73">
        <v>15</v>
      </c>
      <c r="P252" s="5"/>
      <c r="Q252" s="5"/>
      <c r="R252" s="4">
        <f t="shared" ref="R252:R265" si="121">R$48</f>
        <v>1.3</v>
      </c>
      <c r="S252" s="5">
        <v>15</v>
      </c>
      <c r="T252" s="31">
        <f t="shared" si="111"/>
        <v>1.0658694574378844</v>
      </c>
      <c r="U252" s="32">
        <v>2595</v>
      </c>
      <c r="V252" s="24">
        <f t="shared" si="112"/>
        <v>1415.4545454545455</v>
      </c>
      <c r="W252" s="24">
        <f t="shared" si="113"/>
        <v>1508.7</v>
      </c>
      <c r="X252" s="24">
        <f t="shared" si="114"/>
        <v>93.24545454545455</v>
      </c>
      <c r="Y252" s="24"/>
      <c r="Z252" s="24">
        <v>258.8</v>
      </c>
      <c r="AA252" s="24">
        <v>181</v>
      </c>
      <c r="AB252" s="24">
        <v>266.60000000000002</v>
      </c>
      <c r="AC252" s="24">
        <v>300.5</v>
      </c>
      <c r="AD252" s="24"/>
      <c r="AE252" s="24">
        <v>267.39999999999998</v>
      </c>
      <c r="AF252" s="24"/>
      <c r="AG252" s="24">
        <f t="shared" si="115"/>
        <v>234.4</v>
      </c>
      <c r="AH252" s="65"/>
      <c r="AI252" s="40"/>
      <c r="AJ252" s="40"/>
      <c r="AK252" s="65"/>
      <c r="AL252" s="65"/>
      <c r="AM252" s="24">
        <f t="shared" si="116"/>
        <v>234.4</v>
      </c>
      <c r="AN252" s="24"/>
      <c r="AO252" s="24">
        <f t="shared" si="117"/>
        <v>234.4</v>
      </c>
      <c r="AP252" s="24">
        <v>113.4</v>
      </c>
      <c r="AQ252" s="24">
        <f t="shared" si="118"/>
        <v>121</v>
      </c>
      <c r="AR252" s="81"/>
      <c r="AS252" s="38"/>
      <c r="AT252" s="1"/>
      <c r="AU252" s="1"/>
      <c r="AV252" s="1"/>
      <c r="AW252" s="1"/>
      <c r="AX252" s="1"/>
      <c r="AY252" s="1"/>
      <c r="AZ252" s="1"/>
      <c r="BA252" s="1"/>
      <c r="BB252" s="1"/>
      <c r="BC252" s="8"/>
      <c r="BD252" s="8"/>
      <c r="BE252" s="8"/>
      <c r="BF252" s="8"/>
      <c r="BG252" s="8"/>
      <c r="BH252" s="8"/>
      <c r="BI252" s="8"/>
      <c r="BJ252" s="8"/>
      <c r="BK252" s="8"/>
      <c r="BL252" s="8"/>
      <c r="BM252" s="8"/>
      <c r="BN252" s="8"/>
      <c r="BO252" s="8"/>
      <c r="BP252" s="8"/>
      <c r="BQ252" s="8"/>
      <c r="BR252" s="8"/>
      <c r="BS252" s="8"/>
      <c r="BT252" s="8"/>
      <c r="BU252" s="8"/>
      <c r="BV252" s="9"/>
      <c r="BW252" s="8"/>
      <c r="BX252" s="8"/>
      <c r="BY252" s="8"/>
      <c r="BZ252" s="8"/>
      <c r="CA252" s="8"/>
      <c r="CB252" s="8"/>
      <c r="CC252" s="8"/>
      <c r="CD252" s="8"/>
      <c r="CE252" s="8"/>
      <c r="CF252" s="8"/>
      <c r="CG252" s="8"/>
      <c r="CH252" s="8"/>
      <c r="CI252" s="8"/>
      <c r="CJ252" s="8"/>
      <c r="CK252" s="8"/>
      <c r="CL252" s="8"/>
      <c r="CM252" s="8"/>
      <c r="CN252" s="8"/>
      <c r="CO252" s="8"/>
      <c r="CP252" s="8"/>
      <c r="CQ252" s="8"/>
      <c r="CR252" s="8"/>
      <c r="CS252" s="8"/>
      <c r="CT252" s="8"/>
      <c r="CU252" s="8"/>
      <c r="CV252" s="8"/>
      <c r="CW252" s="8"/>
      <c r="CX252" s="9"/>
      <c r="CY252" s="8"/>
      <c r="CZ252" s="8"/>
      <c r="DA252" s="8"/>
      <c r="DB252" s="8"/>
      <c r="DC252" s="8"/>
      <c r="DD252" s="8"/>
      <c r="DE252" s="8"/>
      <c r="DF252" s="8"/>
      <c r="DG252" s="8"/>
      <c r="DH252" s="8"/>
      <c r="DI252" s="8"/>
      <c r="DJ252" s="8"/>
      <c r="DK252" s="8"/>
      <c r="DL252" s="8"/>
      <c r="DM252" s="8"/>
      <c r="DN252" s="8"/>
      <c r="DO252" s="8"/>
      <c r="DP252" s="8"/>
      <c r="DQ252" s="8"/>
      <c r="DR252" s="8"/>
      <c r="DS252" s="8"/>
      <c r="DT252" s="8"/>
      <c r="DU252" s="8"/>
      <c r="DV252" s="8"/>
      <c r="DW252" s="8"/>
      <c r="DX252" s="8"/>
      <c r="DY252" s="8"/>
      <c r="DZ252" s="9"/>
      <c r="EA252" s="8"/>
      <c r="EB252" s="8"/>
      <c r="EC252" s="8"/>
      <c r="ED252" s="8"/>
      <c r="EE252" s="8"/>
      <c r="EF252" s="8"/>
      <c r="EG252" s="8"/>
      <c r="EH252" s="8"/>
      <c r="EI252" s="8"/>
      <c r="EJ252" s="8"/>
      <c r="EK252" s="8"/>
      <c r="EL252" s="8"/>
      <c r="EM252" s="8"/>
      <c r="EN252" s="8"/>
      <c r="EO252" s="8"/>
      <c r="EP252" s="8"/>
      <c r="EQ252" s="8"/>
      <c r="ER252" s="8"/>
      <c r="ES252" s="8"/>
      <c r="ET252" s="8"/>
      <c r="EU252" s="8"/>
      <c r="EV252" s="8"/>
      <c r="EW252" s="8"/>
      <c r="EX252" s="8"/>
      <c r="EY252" s="8"/>
      <c r="EZ252" s="8"/>
      <c r="FA252" s="8"/>
      <c r="FB252" s="9"/>
      <c r="FC252" s="8"/>
      <c r="FD252" s="8"/>
      <c r="FE252" s="8"/>
      <c r="FF252" s="8"/>
      <c r="FG252" s="8"/>
      <c r="FH252" s="8"/>
      <c r="FI252" s="8"/>
      <c r="FJ252" s="8"/>
      <c r="FK252" s="8"/>
      <c r="FL252" s="8"/>
      <c r="FM252" s="8"/>
      <c r="FN252" s="8"/>
      <c r="FO252" s="8"/>
      <c r="FP252" s="8"/>
      <c r="FQ252" s="8"/>
      <c r="FR252" s="8"/>
      <c r="FS252" s="8"/>
      <c r="FT252" s="8"/>
      <c r="FU252" s="8"/>
      <c r="FV252" s="8"/>
      <c r="FW252" s="8"/>
      <c r="FX252" s="8"/>
      <c r="FY252" s="8"/>
      <c r="FZ252" s="8"/>
      <c r="GA252" s="8"/>
      <c r="GB252" s="8"/>
      <c r="GC252" s="8"/>
      <c r="GD252" s="9"/>
      <c r="GE252" s="8"/>
      <c r="GF252" s="8"/>
    </row>
    <row r="253" spans="1:188" s="2" customFormat="1" ht="17.100000000000001" customHeight="1">
      <c r="A253" s="13" t="s">
        <v>233</v>
      </c>
      <c r="B253" s="24">
        <v>672.6</v>
      </c>
      <c r="C253" s="24">
        <v>775.2</v>
      </c>
      <c r="D253" s="4">
        <f t="shared" si="110"/>
        <v>1.152542372881356</v>
      </c>
      <c r="E253" s="10">
        <v>15</v>
      </c>
      <c r="F253" s="5">
        <v>1</v>
      </c>
      <c r="G253" s="5">
        <v>10</v>
      </c>
      <c r="H253" s="5"/>
      <c r="I253" s="5"/>
      <c r="J253" s="4">
        <f t="shared" si="119"/>
        <v>0.99037706205813036</v>
      </c>
      <c r="K253" s="5">
        <v>10</v>
      </c>
      <c r="L253" s="5"/>
      <c r="M253" s="5"/>
      <c r="N253" s="4">
        <f t="shared" si="120"/>
        <v>1.0311231393775373</v>
      </c>
      <c r="O253" s="73">
        <v>15</v>
      </c>
      <c r="P253" s="5"/>
      <c r="Q253" s="5"/>
      <c r="R253" s="4">
        <f t="shared" si="121"/>
        <v>1.3</v>
      </c>
      <c r="S253" s="5">
        <v>15</v>
      </c>
      <c r="T253" s="31">
        <f t="shared" si="111"/>
        <v>1.110134666222534</v>
      </c>
      <c r="U253" s="32">
        <v>1989</v>
      </c>
      <c r="V253" s="24">
        <f t="shared" si="112"/>
        <v>1084.909090909091</v>
      </c>
      <c r="W253" s="24">
        <f t="shared" si="113"/>
        <v>1204.4000000000001</v>
      </c>
      <c r="X253" s="24">
        <f t="shared" si="114"/>
        <v>119.4909090909091</v>
      </c>
      <c r="Y253" s="24"/>
      <c r="Z253" s="24">
        <v>203</v>
      </c>
      <c r="AA253" s="24">
        <v>127</v>
      </c>
      <c r="AB253" s="24">
        <v>187.6</v>
      </c>
      <c r="AC253" s="24">
        <v>246.2</v>
      </c>
      <c r="AD253" s="24"/>
      <c r="AE253" s="24">
        <v>203.4</v>
      </c>
      <c r="AF253" s="24"/>
      <c r="AG253" s="24">
        <f t="shared" si="115"/>
        <v>237.2</v>
      </c>
      <c r="AH253" s="65"/>
      <c r="AI253" s="40"/>
      <c r="AJ253" s="40"/>
      <c r="AK253" s="65"/>
      <c r="AL253" s="65"/>
      <c r="AM253" s="24">
        <f t="shared" si="116"/>
        <v>237.2</v>
      </c>
      <c r="AN253" s="24"/>
      <c r="AO253" s="24">
        <f t="shared" si="117"/>
        <v>237.2</v>
      </c>
      <c r="AP253" s="24">
        <v>185.7</v>
      </c>
      <c r="AQ253" s="24">
        <f t="shared" si="118"/>
        <v>51.5</v>
      </c>
      <c r="AR253" s="81"/>
      <c r="AS253" s="38"/>
      <c r="AT253" s="1"/>
      <c r="AU253" s="1"/>
      <c r="AV253" s="1"/>
      <c r="AW253" s="1"/>
      <c r="AX253" s="1"/>
      <c r="AY253" s="1"/>
      <c r="AZ253" s="1"/>
      <c r="BA253" s="1"/>
      <c r="BB253" s="1"/>
      <c r="BC253" s="8"/>
      <c r="BD253" s="8"/>
      <c r="BE253" s="8"/>
      <c r="BF253" s="8"/>
      <c r="BG253" s="8"/>
      <c r="BH253" s="8"/>
      <c r="BI253" s="8"/>
      <c r="BJ253" s="8"/>
      <c r="BK253" s="8"/>
      <c r="BL253" s="8"/>
      <c r="BM253" s="8"/>
      <c r="BN253" s="8"/>
      <c r="BO253" s="8"/>
      <c r="BP253" s="8"/>
      <c r="BQ253" s="8"/>
      <c r="BR253" s="8"/>
      <c r="BS253" s="8"/>
      <c r="BT253" s="8"/>
      <c r="BU253" s="8"/>
      <c r="BV253" s="9"/>
      <c r="BW253" s="8"/>
      <c r="BX253" s="8"/>
      <c r="BY253" s="8"/>
      <c r="BZ253" s="8"/>
      <c r="CA253" s="8"/>
      <c r="CB253" s="8"/>
      <c r="CC253" s="8"/>
      <c r="CD253" s="8"/>
      <c r="CE253" s="8"/>
      <c r="CF253" s="8"/>
      <c r="CG253" s="8"/>
      <c r="CH253" s="8"/>
      <c r="CI253" s="8"/>
      <c r="CJ253" s="8"/>
      <c r="CK253" s="8"/>
      <c r="CL253" s="8"/>
      <c r="CM253" s="8"/>
      <c r="CN253" s="8"/>
      <c r="CO253" s="8"/>
      <c r="CP253" s="8"/>
      <c r="CQ253" s="8"/>
      <c r="CR253" s="8"/>
      <c r="CS253" s="8"/>
      <c r="CT253" s="8"/>
      <c r="CU253" s="8"/>
      <c r="CV253" s="8"/>
      <c r="CW253" s="8"/>
      <c r="CX253" s="9"/>
      <c r="CY253" s="8"/>
      <c r="CZ253" s="8"/>
      <c r="DA253" s="8"/>
      <c r="DB253" s="8"/>
      <c r="DC253" s="8"/>
      <c r="DD253" s="8"/>
      <c r="DE253" s="8"/>
      <c r="DF253" s="8"/>
      <c r="DG253" s="8"/>
      <c r="DH253" s="8"/>
      <c r="DI253" s="8"/>
      <c r="DJ253" s="8"/>
      <c r="DK253" s="8"/>
      <c r="DL253" s="8"/>
      <c r="DM253" s="8"/>
      <c r="DN253" s="8"/>
      <c r="DO253" s="8"/>
      <c r="DP253" s="8"/>
      <c r="DQ253" s="8"/>
      <c r="DR253" s="8"/>
      <c r="DS253" s="8"/>
      <c r="DT253" s="8"/>
      <c r="DU253" s="8"/>
      <c r="DV253" s="8"/>
      <c r="DW253" s="8"/>
      <c r="DX253" s="8"/>
      <c r="DY253" s="8"/>
      <c r="DZ253" s="9"/>
      <c r="EA253" s="8"/>
      <c r="EB253" s="8"/>
      <c r="EC253" s="8"/>
      <c r="ED253" s="8"/>
      <c r="EE253" s="8"/>
      <c r="EF253" s="8"/>
      <c r="EG253" s="8"/>
      <c r="EH253" s="8"/>
      <c r="EI253" s="8"/>
      <c r="EJ253" s="8"/>
      <c r="EK253" s="8"/>
      <c r="EL253" s="8"/>
      <c r="EM253" s="8"/>
      <c r="EN253" s="8"/>
      <c r="EO253" s="8"/>
      <c r="EP253" s="8"/>
      <c r="EQ253" s="8"/>
      <c r="ER253" s="8"/>
      <c r="ES253" s="8"/>
      <c r="ET253" s="8"/>
      <c r="EU253" s="8"/>
      <c r="EV253" s="8"/>
      <c r="EW253" s="8"/>
      <c r="EX253" s="8"/>
      <c r="EY253" s="8"/>
      <c r="EZ253" s="8"/>
      <c r="FA253" s="8"/>
      <c r="FB253" s="9"/>
      <c r="FC253" s="8"/>
      <c r="FD253" s="8"/>
      <c r="FE253" s="8"/>
      <c r="FF253" s="8"/>
      <c r="FG253" s="8"/>
      <c r="FH253" s="8"/>
      <c r="FI253" s="8"/>
      <c r="FJ253" s="8"/>
      <c r="FK253" s="8"/>
      <c r="FL253" s="8"/>
      <c r="FM253" s="8"/>
      <c r="FN253" s="8"/>
      <c r="FO253" s="8"/>
      <c r="FP253" s="8"/>
      <c r="FQ253" s="8"/>
      <c r="FR253" s="8"/>
      <c r="FS253" s="8"/>
      <c r="FT253" s="8"/>
      <c r="FU253" s="8"/>
      <c r="FV253" s="8"/>
      <c r="FW253" s="8"/>
      <c r="FX253" s="8"/>
      <c r="FY253" s="8"/>
      <c r="FZ253" s="8"/>
      <c r="GA253" s="8"/>
      <c r="GB253" s="8"/>
      <c r="GC253" s="8"/>
      <c r="GD253" s="9"/>
      <c r="GE253" s="8"/>
      <c r="GF253" s="8"/>
    </row>
    <row r="254" spans="1:188" s="2" customFormat="1" ht="17.100000000000001" customHeight="1">
      <c r="A254" s="13" t="s">
        <v>234</v>
      </c>
      <c r="B254" s="24">
        <v>583.1</v>
      </c>
      <c r="C254" s="24">
        <v>580.1</v>
      </c>
      <c r="D254" s="4">
        <f t="shared" si="110"/>
        <v>0.99485508489109931</v>
      </c>
      <c r="E254" s="10">
        <v>15</v>
      </c>
      <c r="F254" s="5">
        <v>1</v>
      </c>
      <c r="G254" s="5">
        <v>10</v>
      </c>
      <c r="H254" s="5"/>
      <c r="I254" s="5"/>
      <c r="J254" s="4">
        <f t="shared" si="119"/>
        <v>0.99037706205813036</v>
      </c>
      <c r="K254" s="5">
        <v>10</v>
      </c>
      <c r="L254" s="5"/>
      <c r="M254" s="5"/>
      <c r="N254" s="4">
        <f t="shared" si="120"/>
        <v>1.0311231393775373</v>
      </c>
      <c r="O254" s="73">
        <v>15</v>
      </c>
      <c r="P254" s="5"/>
      <c r="Q254" s="5"/>
      <c r="R254" s="4">
        <f t="shared" si="121"/>
        <v>1.3</v>
      </c>
      <c r="S254" s="5">
        <v>15</v>
      </c>
      <c r="T254" s="31">
        <f t="shared" si="111"/>
        <v>1.0737452920709363</v>
      </c>
      <c r="U254" s="32">
        <v>2582</v>
      </c>
      <c r="V254" s="24">
        <f t="shared" si="112"/>
        <v>1408.3636363636363</v>
      </c>
      <c r="W254" s="24">
        <f t="shared" si="113"/>
        <v>1512.2</v>
      </c>
      <c r="X254" s="24">
        <f t="shared" si="114"/>
        <v>103.83636363636379</v>
      </c>
      <c r="Y254" s="24"/>
      <c r="Z254" s="24">
        <v>276.5</v>
      </c>
      <c r="AA254" s="24">
        <v>237.1</v>
      </c>
      <c r="AB254" s="24">
        <v>171.9</v>
      </c>
      <c r="AC254" s="24">
        <v>288.39999999999998</v>
      </c>
      <c r="AD254" s="24"/>
      <c r="AE254" s="24">
        <v>266.8</v>
      </c>
      <c r="AF254" s="24"/>
      <c r="AG254" s="24">
        <f t="shared" si="115"/>
        <v>271.5</v>
      </c>
      <c r="AH254" s="65"/>
      <c r="AI254" s="40"/>
      <c r="AJ254" s="40"/>
      <c r="AK254" s="65"/>
      <c r="AL254" s="65"/>
      <c r="AM254" s="24">
        <f t="shared" si="116"/>
        <v>271.5</v>
      </c>
      <c r="AN254" s="24"/>
      <c r="AO254" s="24">
        <f t="shared" si="117"/>
        <v>271.5</v>
      </c>
      <c r="AP254" s="24">
        <v>160.69999999999999</v>
      </c>
      <c r="AQ254" s="24">
        <f t="shared" si="118"/>
        <v>110.8</v>
      </c>
      <c r="AR254" s="81"/>
      <c r="AS254" s="38"/>
      <c r="AT254" s="1"/>
      <c r="AU254" s="1"/>
      <c r="AV254" s="1"/>
      <c r="AW254" s="1"/>
      <c r="AX254" s="1"/>
      <c r="AY254" s="1"/>
      <c r="AZ254" s="1"/>
      <c r="BA254" s="1"/>
      <c r="BB254" s="1"/>
      <c r="BC254" s="8"/>
      <c r="BD254" s="8"/>
      <c r="BE254" s="8"/>
      <c r="BF254" s="8"/>
      <c r="BG254" s="8"/>
      <c r="BH254" s="8"/>
      <c r="BI254" s="8"/>
      <c r="BJ254" s="8"/>
      <c r="BK254" s="8"/>
      <c r="BL254" s="8"/>
      <c r="BM254" s="8"/>
      <c r="BN254" s="8"/>
      <c r="BO254" s="8"/>
      <c r="BP254" s="8"/>
      <c r="BQ254" s="8"/>
      <c r="BR254" s="8"/>
      <c r="BS254" s="8"/>
      <c r="BT254" s="8"/>
      <c r="BU254" s="8"/>
      <c r="BV254" s="9"/>
      <c r="BW254" s="8"/>
      <c r="BX254" s="8"/>
      <c r="BY254" s="8"/>
      <c r="BZ254" s="8"/>
      <c r="CA254" s="8"/>
      <c r="CB254" s="8"/>
      <c r="CC254" s="8"/>
      <c r="CD254" s="8"/>
      <c r="CE254" s="8"/>
      <c r="CF254" s="8"/>
      <c r="CG254" s="8"/>
      <c r="CH254" s="8"/>
      <c r="CI254" s="8"/>
      <c r="CJ254" s="8"/>
      <c r="CK254" s="8"/>
      <c r="CL254" s="8"/>
      <c r="CM254" s="8"/>
      <c r="CN254" s="8"/>
      <c r="CO254" s="8"/>
      <c r="CP254" s="8"/>
      <c r="CQ254" s="8"/>
      <c r="CR254" s="8"/>
      <c r="CS254" s="8"/>
      <c r="CT254" s="8"/>
      <c r="CU254" s="8"/>
      <c r="CV254" s="8"/>
      <c r="CW254" s="8"/>
      <c r="CX254" s="9"/>
      <c r="CY254" s="8"/>
      <c r="CZ254" s="8"/>
      <c r="DA254" s="8"/>
      <c r="DB254" s="8"/>
      <c r="DC254" s="8"/>
      <c r="DD254" s="8"/>
      <c r="DE254" s="8"/>
      <c r="DF254" s="8"/>
      <c r="DG254" s="8"/>
      <c r="DH254" s="8"/>
      <c r="DI254" s="8"/>
      <c r="DJ254" s="8"/>
      <c r="DK254" s="8"/>
      <c r="DL254" s="8"/>
      <c r="DM254" s="8"/>
      <c r="DN254" s="8"/>
      <c r="DO254" s="8"/>
      <c r="DP254" s="8"/>
      <c r="DQ254" s="8"/>
      <c r="DR254" s="8"/>
      <c r="DS254" s="8"/>
      <c r="DT254" s="8"/>
      <c r="DU254" s="8"/>
      <c r="DV254" s="8"/>
      <c r="DW254" s="8"/>
      <c r="DX254" s="8"/>
      <c r="DY254" s="8"/>
      <c r="DZ254" s="9"/>
      <c r="EA254" s="8"/>
      <c r="EB254" s="8"/>
      <c r="EC254" s="8"/>
      <c r="ED254" s="8"/>
      <c r="EE254" s="8"/>
      <c r="EF254" s="8"/>
      <c r="EG254" s="8"/>
      <c r="EH254" s="8"/>
      <c r="EI254" s="8"/>
      <c r="EJ254" s="8"/>
      <c r="EK254" s="8"/>
      <c r="EL254" s="8"/>
      <c r="EM254" s="8"/>
      <c r="EN254" s="8"/>
      <c r="EO254" s="8"/>
      <c r="EP254" s="8"/>
      <c r="EQ254" s="8"/>
      <c r="ER254" s="8"/>
      <c r="ES254" s="8"/>
      <c r="ET254" s="8"/>
      <c r="EU254" s="8"/>
      <c r="EV254" s="8"/>
      <c r="EW254" s="8"/>
      <c r="EX254" s="8"/>
      <c r="EY254" s="8"/>
      <c r="EZ254" s="8"/>
      <c r="FA254" s="8"/>
      <c r="FB254" s="9"/>
      <c r="FC254" s="8"/>
      <c r="FD254" s="8"/>
      <c r="FE254" s="8"/>
      <c r="FF254" s="8"/>
      <c r="FG254" s="8"/>
      <c r="FH254" s="8"/>
      <c r="FI254" s="8"/>
      <c r="FJ254" s="8"/>
      <c r="FK254" s="8"/>
      <c r="FL254" s="8"/>
      <c r="FM254" s="8"/>
      <c r="FN254" s="8"/>
      <c r="FO254" s="8"/>
      <c r="FP254" s="8"/>
      <c r="FQ254" s="8"/>
      <c r="FR254" s="8"/>
      <c r="FS254" s="8"/>
      <c r="FT254" s="8"/>
      <c r="FU254" s="8"/>
      <c r="FV254" s="8"/>
      <c r="FW254" s="8"/>
      <c r="FX254" s="8"/>
      <c r="FY254" s="8"/>
      <c r="FZ254" s="8"/>
      <c r="GA254" s="8"/>
      <c r="GB254" s="8"/>
      <c r="GC254" s="8"/>
      <c r="GD254" s="9"/>
      <c r="GE254" s="8"/>
      <c r="GF254" s="8"/>
    </row>
    <row r="255" spans="1:188" s="2" customFormat="1" ht="17.100000000000001" customHeight="1">
      <c r="A255" s="13" t="s">
        <v>235</v>
      </c>
      <c r="B255" s="24">
        <v>208.8</v>
      </c>
      <c r="C255" s="24">
        <v>677.2</v>
      </c>
      <c r="D255" s="4">
        <f t="shared" si="110"/>
        <v>1.3</v>
      </c>
      <c r="E255" s="10">
        <v>15</v>
      </c>
      <c r="F255" s="5">
        <v>1</v>
      </c>
      <c r="G255" s="5">
        <v>10</v>
      </c>
      <c r="H255" s="5"/>
      <c r="I255" s="5"/>
      <c r="J255" s="4">
        <f t="shared" si="119"/>
        <v>0.99037706205813036</v>
      </c>
      <c r="K255" s="5">
        <v>10</v>
      </c>
      <c r="L255" s="5"/>
      <c r="M255" s="5"/>
      <c r="N255" s="4">
        <f t="shared" si="120"/>
        <v>1.0311231393775373</v>
      </c>
      <c r="O255" s="73">
        <v>15</v>
      </c>
      <c r="P255" s="5"/>
      <c r="Q255" s="5"/>
      <c r="R255" s="4">
        <f t="shared" si="121"/>
        <v>1.3</v>
      </c>
      <c r="S255" s="5">
        <v>15</v>
      </c>
      <c r="T255" s="31">
        <f t="shared" si="111"/>
        <v>1.1441633494037595</v>
      </c>
      <c r="U255" s="32">
        <v>2074</v>
      </c>
      <c r="V255" s="24">
        <f t="shared" si="112"/>
        <v>1131.2727272727273</v>
      </c>
      <c r="W255" s="24">
        <f t="shared" si="113"/>
        <v>1294.4000000000001</v>
      </c>
      <c r="X255" s="24">
        <f t="shared" si="114"/>
        <v>163.12727272727284</v>
      </c>
      <c r="Y255" s="24"/>
      <c r="Z255" s="24">
        <v>222.5</v>
      </c>
      <c r="AA255" s="24">
        <v>222.5</v>
      </c>
      <c r="AB255" s="24">
        <v>177.7</v>
      </c>
      <c r="AC255" s="24">
        <v>147.6</v>
      </c>
      <c r="AD255" s="24"/>
      <c r="AE255" s="24">
        <v>222.5</v>
      </c>
      <c r="AF255" s="24"/>
      <c r="AG255" s="24">
        <f t="shared" si="115"/>
        <v>301.60000000000002</v>
      </c>
      <c r="AH255" s="65"/>
      <c r="AI255" s="40"/>
      <c r="AJ255" s="40"/>
      <c r="AK255" s="65"/>
      <c r="AL255" s="65"/>
      <c r="AM255" s="24">
        <f t="shared" si="116"/>
        <v>301.60000000000002</v>
      </c>
      <c r="AN255" s="24"/>
      <c r="AO255" s="24">
        <f t="shared" si="117"/>
        <v>301.60000000000002</v>
      </c>
      <c r="AP255" s="24">
        <v>280.8</v>
      </c>
      <c r="AQ255" s="24">
        <f t="shared" si="118"/>
        <v>20.8</v>
      </c>
      <c r="AR255" s="81"/>
      <c r="AS255" s="38"/>
      <c r="AT255" s="1"/>
      <c r="AU255" s="1"/>
      <c r="AV255" s="1"/>
      <c r="AW255" s="1"/>
      <c r="AX255" s="1"/>
      <c r="AY255" s="1"/>
      <c r="AZ255" s="1"/>
      <c r="BA255" s="1"/>
      <c r="BB255" s="1"/>
      <c r="BC255" s="8"/>
      <c r="BD255" s="8"/>
      <c r="BE255" s="8"/>
      <c r="BF255" s="8"/>
      <c r="BG255" s="8"/>
      <c r="BH255" s="8"/>
      <c r="BI255" s="8"/>
      <c r="BJ255" s="8"/>
      <c r="BK255" s="8"/>
      <c r="BL255" s="8"/>
      <c r="BM255" s="8"/>
      <c r="BN255" s="8"/>
      <c r="BO255" s="8"/>
      <c r="BP255" s="8"/>
      <c r="BQ255" s="8"/>
      <c r="BR255" s="8"/>
      <c r="BS255" s="8"/>
      <c r="BT255" s="8"/>
      <c r="BU255" s="8"/>
      <c r="BV255" s="9"/>
      <c r="BW255" s="8"/>
      <c r="BX255" s="8"/>
      <c r="BY255" s="8"/>
      <c r="BZ255" s="8"/>
      <c r="CA255" s="8"/>
      <c r="CB255" s="8"/>
      <c r="CC255" s="8"/>
      <c r="CD255" s="8"/>
      <c r="CE255" s="8"/>
      <c r="CF255" s="8"/>
      <c r="CG255" s="8"/>
      <c r="CH255" s="8"/>
      <c r="CI255" s="8"/>
      <c r="CJ255" s="8"/>
      <c r="CK255" s="8"/>
      <c r="CL255" s="8"/>
      <c r="CM255" s="8"/>
      <c r="CN255" s="8"/>
      <c r="CO255" s="8"/>
      <c r="CP255" s="8"/>
      <c r="CQ255" s="8"/>
      <c r="CR255" s="8"/>
      <c r="CS255" s="8"/>
      <c r="CT255" s="8"/>
      <c r="CU255" s="8"/>
      <c r="CV255" s="8"/>
      <c r="CW255" s="8"/>
      <c r="CX255" s="9"/>
      <c r="CY255" s="8"/>
      <c r="CZ255" s="8"/>
      <c r="DA255" s="8"/>
      <c r="DB255" s="8"/>
      <c r="DC255" s="8"/>
      <c r="DD255" s="8"/>
      <c r="DE255" s="8"/>
      <c r="DF255" s="8"/>
      <c r="DG255" s="8"/>
      <c r="DH255" s="8"/>
      <c r="DI255" s="8"/>
      <c r="DJ255" s="8"/>
      <c r="DK255" s="8"/>
      <c r="DL255" s="8"/>
      <c r="DM255" s="8"/>
      <c r="DN255" s="8"/>
      <c r="DO255" s="8"/>
      <c r="DP255" s="8"/>
      <c r="DQ255" s="8"/>
      <c r="DR255" s="8"/>
      <c r="DS255" s="8"/>
      <c r="DT255" s="8"/>
      <c r="DU255" s="8"/>
      <c r="DV255" s="8"/>
      <c r="DW255" s="8"/>
      <c r="DX255" s="8"/>
      <c r="DY255" s="8"/>
      <c r="DZ255" s="9"/>
      <c r="EA255" s="8"/>
      <c r="EB255" s="8"/>
      <c r="EC255" s="8"/>
      <c r="ED255" s="8"/>
      <c r="EE255" s="8"/>
      <c r="EF255" s="8"/>
      <c r="EG255" s="8"/>
      <c r="EH255" s="8"/>
      <c r="EI255" s="8"/>
      <c r="EJ255" s="8"/>
      <c r="EK255" s="8"/>
      <c r="EL255" s="8"/>
      <c r="EM255" s="8"/>
      <c r="EN255" s="8"/>
      <c r="EO255" s="8"/>
      <c r="EP255" s="8"/>
      <c r="EQ255" s="8"/>
      <c r="ER255" s="8"/>
      <c r="ES255" s="8"/>
      <c r="ET255" s="8"/>
      <c r="EU255" s="8"/>
      <c r="EV255" s="8"/>
      <c r="EW255" s="8"/>
      <c r="EX255" s="8"/>
      <c r="EY255" s="8"/>
      <c r="EZ255" s="8"/>
      <c r="FA255" s="8"/>
      <c r="FB255" s="9"/>
      <c r="FC255" s="8"/>
      <c r="FD255" s="8"/>
      <c r="FE255" s="8"/>
      <c r="FF255" s="8"/>
      <c r="FG255" s="8"/>
      <c r="FH255" s="8"/>
      <c r="FI255" s="8"/>
      <c r="FJ255" s="8"/>
      <c r="FK255" s="8"/>
      <c r="FL255" s="8"/>
      <c r="FM255" s="8"/>
      <c r="FN255" s="8"/>
      <c r="FO255" s="8"/>
      <c r="FP255" s="8"/>
      <c r="FQ255" s="8"/>
      <c r="FR255" s="8"/>
      <c r="FS255" s="8"/>
      <c r="FT255" s="8"/>
      <c r="FU255" s="8"/>
      <c r="FV255" s="8"/>
      <c r="FW255" s="8"/>
      <c r="FX255" s="8"/>
      <c r="FY255" s="8"/>
      <c r="FZ255" s="8"/>
      <c r="GA255" s="8"/>
      <c r="GB255" s="8"/>
      <c r="GC255" s="8"/>
      <c r="GD255" s="9"/>
      <c r="GE255" s="8"/>
      <c r="GF255" s="8"/>
    </row>
    <row r="256" spans="1:188" s="2" customFormat="1" ht="17.100000000000001" customHeight="1">
      <c r="A256" s="13" t="s">
        <v>236</v>
      </c>
      <c r="B256" s="24">
        <v>515.70000000000005</v>
      </c>
      <c r="C256" s="24">
        <v>705</v>
      </c>
      <c r="D256" s="4">
        <f t="shared" si="110"/>
        <v>1.2167073880162884</v>
      </c>
      <c r="E256" s="10">
        <v>15</v>
      </c>
      <c r="F256" s="5">
        <v>1</v>
      </c>
      <c r="G256" s="5">
        <v>10</v>
      </c>
      <c r="H256" s="5"/>
      <c r="I256" s="5"/>
      <c r="J256" s="4">
        <f t="shared" si="119"/>
        <v>0.99037706205813036</v>
      </c>
      <c r="K256" s="5">
        <v>10</v>
      </c>
      <c r="L256" s="5"/>
      <c r="M256" s="5"/>
      <c r="N256" s="4">
        <f t="shared" si="120"/>
        <v>1.0311231393775373</v>
      </c>
      <c r="O256" s="73">
        <v>15</v>
      </c>
      <c r="P256" s="5"/>
      <c r="Q256" s="5"/>
      <c r="R256" s="4">
        <f t="shared" si="121"/>
        <v>1.3</v>
      </c>
      <c r="S256" s="5">
        <v>15</v>
      </c>
      <c r="T256" s="31">
        <f t="shared" si="111"/>
        <v>1.1249419774075184</v>
      </c>
      <c r="U256" s="32">
        <v>2450</v>
      </c>
      <c r="V256" s="24">
        <f t="shared" si="112"/>
        <v>1336.3636363636363</v>
      </c>
      <c r="W256" s="24">
        <f t="shared" si="113"/>
        <v>1503.3</v>
      </c>
      <c r="X256" s="24">
        <f t="shared" si="114"/>
        <v>166.93636363636369</v>
      </c>
      <c r="Y256" s="24"/>
      <c r="Z256" s="24">
        <v>262.8</v>
      </c>
      <c r="AA256" s="24">
        <v>237.2</v>
      </c>
      <c r="AB256" s="24">
        <v>223.6</v>
      </c>
      <c r="AC256" s="24">
        <v>248.4</v>
      </c>
      <c r="AD256" s="24"/>
      <c r="AE256" s="24">
        <v>248.8</v>
      </c>
      <c r="AF256" s="24"/>
      <c r="AG256" s="24">
        <f t="shared" si="115"/>
        <v>282.5</v>
      </c>
      <c r="AH256" s="65"/>
      <c r="AI256" s="40"/>
      <c r="AJ256" s="40"/>
      <c r="AK256" s="65"/>
      <c r="AL256" s="65"/>
      <c r="AM256" s="24">
        <f t="shared" si="116"/>
        <v>282.5</v>
      </c>
      <c r="AN256" s="24"/>
      <c r="AO256" s="24">
        <f t="shared" si="117"/>
        <v>282.5</v>
      </c>
      <c r="AP256" s="24">
        <v>236</v>
      </c>
      <c r="AQ256" s="24">
        <f t="shared" si="118"/>
        <v>46.5</v>
      </c>
      <c r="AR256" s="81"/>
      <c r="AS256" s="38"/>
      <c r="AT256" s="1"/>
      <c r="AU256" s="1"/>
      <c r="AV256" s="1"/>
      <c r="AW256" s="1"/>
      <c r="AX256" s="1"/>
      <c r="AY256" s="1"/>
      <c r="AZ256" s="1"/>
      <c r="BA256" s="1"/>
      <c r="BB256" s="1"/>
      <c r="BC256" s="8"/>
      <c r="BD256" s="8"/>
      <c r="BE256" s="8"/>
      <c r="BF256" s="8"/>
      <c r="BG256" s="8"/>
      <c r="BH256" s="8"/>
      <c r="BI256" s="8"/>
      <c r="BJ256" s="8"/>
      <c r="BK256" s="8"/>
      <c r="BL256" s="8"/>
      <c r="BM256" s="8"/>
      <c r="BN256" s="8"/>
      <c r="BO256" s="8"/>
      <c r="BP256" s="8"/>
      <c r="BQ256" s="8"/>
      <c r="BR256" s="8"/>
      <c r="BS256" s="8"/>
      <c r="BT256" s="8"/>
      <c r="BU256" s="8"/>
      <c r="BV256" s="9"/>
      <c r="BW256" s="8"/>
      <c r="BX256" s="8"/>
      <c r="BY256" s="8"/>
      <c r="BZ256" s="8"/>
      <c r="CA256" s="8"/>
      <c r="CB256" s="8"/>
      <c r="CC256" s="8"/>
      <c r="CD256" s="8"/>
      <c r="CE256" s="8"/>
      <c r="CF256" s="8"/>
      <c r="CG256" s="8"/>
      <c r="CH256" s="8"/>
      <c r="CI256" s="8"/>
      <c r="CJ256" s="8"/>
      <c r="CK256" s="8"/>
      <c r="CL256" s="8"/>
      <c r="CM256" s="8"/>
      <c r="CN256" s="8"/>
      <c r="CO256" s="8"/>
      <c r="CP256" s="8"/>
      <c r="CQ256" s="8"/>
      <c r="CR256" s="8"/>
      <c r="CS256" s="8"/>
      <c r="CT256" s="8"/>
      <c r="CU256" s="8"/>
      <c r="CV256" s="8"/>
      <c r="CW256" s="8"/>
      <c r="CX256" s="9"/>
      <c r="CY256" s="8"/>
      <c r="CZ256" s="8"/>
      <c r="DA256" s="8"/>
      <c r="DB256" s="8"/>
      <c r="DC256" s="8"/>
      <c r="DD256" s="8"/>
      <c r="DE256" s="8"/>
      <c r="DF256" s="8"/>
      <c r="DG256" s="8"/>
      <c r="DH256" s="8"/>
      <c r="DI256" s="8"/>
      <c r="DJ256" s="8"/>
      <c r="DK256" s="8"/>
      <c r="DL256" s="8"/>
      <c r="DM256" s="8"/>
      <c r="DN256" s="8"/>
      <c r="DO256" s="8"/>
      <c r="DP256" s="8"/>
      <c r="DQ256" s="8"/>
      <c r="DR256" s="8"/>
      <c r="DS256" s="8"/>
      <c r="DT256" s="8"/>
      <c r="DU256" s="8"/>
      <c r="DV256" s="8"/>
      <c r="DW256" s="8"/>
      <c r="DX256" s="8"/>
      <c r="DY256" s="8"/>
      <c r="DZ256" s="9"/>
      <c r="EA256" s="8"/>
      <c r="EB256" s="8"/>
      <c r="EC256" s="8"/>
      <c r="ED256" s="8"/>
      <c r="EE256" s="8"/>
      <c r="EF256" s="8"/>
      <c r="EG256" s="8"/>
      <c r="EH256" s="8"/>
      <c r="EI256" s="8"/>
      <c r="EJ256" s="8"/>
      <c r="EK256" s="8"/>
      <c r="EL256" s="8"/>
      <c r="EM256" s="8"/>
      <c r="EN256" s="8"/>
      <c r="EO256" s="8"/>
      <c r="EP256" s="8"/>
      <c r="EQ256" s="8"/>
      <c r="ER256" s="8"/>
      <c r="ES256" s="8"/>
      <c r="ET256" s="8"/>
      <c r="EU256" s="8"/>
      <c r="EV256" s="8"/>
      <c r="EW256" s="8"/>
      <c r="EX256" s="8"/>
      <c r="EY256" s="8"/>
      <c r="EZ256" s="8"/>
      <c r="FA256" s="8"/>
      <c r="FB256" s="9"/>
      <c r="FC256" s="8"/>
      <c r="FD256" s="8"/>
      <c r="FE256" s="8"/>
      <c r="FF256" s="8"/>
      <c r="FG256" s="8"/>
      <c r="FH256" s="8"/>
      <c r="FI256" s="8"/>
      <c r="FJ256" s="8"/>
      <c r="FK256" s="8"/>
      <c r="FL256" s="8"/>
      <c r="FM256" s="8"/>
      <c r="FN256" s="8"/>
      <c r="FO256" s="8"/>
      <c r="FP256" s="8"/>
      <c r="FQ256" s="8"/>
      <c r="FR256" s="8"/>
      <c r="FS256" s="8"/>
      <c r="FT256" s="8"/>
      <c r="FU256" s="8"/>
      <c r="FV256" s="8"/>
      <c r="FW256" s="8"/>
      <c r="FX256" s="8"/>
      <c r="FY256" s="8"/>
      <c r="FZ256" s="8"/>
      <c r="GA256" s="8"/>
      <c r="GB256" s="8"/>
      <c r="GC256" s="8"/>
      <c r="GD256" s="9"/>
      <c r="GE256" s="8"/>
      <c r="GF256" s="8"/>
    </row>
    <row r="257" spans="1:188" s="2" customFormat="1" ht="17.100000000000001" customHeight="1">
      <c r="A257" s="13" t="s">
        <v>237</v>
      </c>
      <c r="B257" s="24">
        <v>1236.8</v>
      </c>
      <c r="C257" s="24">
        <v>1535.3</v>
      </c>
      <c r="D257" s="4">
        <f t="shared" si="110"/>
        <v>1.2041348641655887</v>
      </c>
      <c r="E257" s="10">
        <v>15</v>
      </c>
      <c r="F257" s="5">
        <v>1</v>
      </c>
      <c r="G257" s="5">
        <v>10</v>
      </c>
      <c r="H257" s="5"/>
      <c r="I257" s="5"/>
      <c r="J257" s="4">
        <f t="shared" si="119"/>
        <v>0.99037706205813036</v>
      </c>
      <c r="K257" s="5">
        <v>10</v>
      </c>
      <c r="L257" s="5"/>
      <c r="M257" s="5"/>
      <c r="N257" s="4">
        <f t="shared" si="120"/>
        <v>1.0311231393775373</v>
      </c>
      <c r="O257" s="73">
        <v>15</v>
      </c>
      <c r="P257" s="5"/>
      <c r="Q257" s="5"/>
      <c r="R257" s="4">
        <f t="shared" si="121"/>
        <v>1.3</v>
      </c>
      <c r="S257" s="5">
        <v>15</v>
      </c>
      <c r="T257" s="31">
        <f t="shared" si="111"/>
        <v>1.1220406257496647</v>
      </c>
      <c r="U257" s="32">
        <v>2621</v>
      </c>
      <c r="V257" s="24">
        <f t="shared" si="112"/>
        <v>1429.6363636363637</v>
      </c>
      <c r="W257" s="24">
        <f t="shared" si="113"/>
        <v>1604.1</v>
      </c>
      <c r="X257" s="24">
        <f t="shared" si="114"/>
        <v>174.46363636363617</v>
      </c>
      <c r="Y257" s="24"/>
      <c r="Z257" s="24">
        <v>218.1</v>
      </c>
      <c r="AA257" s="24">
        <v>124.5</v>
      </c>
      <c r="AB257" s="24">
        <v>427.8</v>
      </c>
      <c r="AC257" s="24">
        <v>291.60000000000002</v>
      </c>
      <c r="AD257" s="24"/>
      <c r="AE257" s="24">
        <v>262.7</v>
      </c>
      <c r="AF257" s="24"/>
      <c r="AG257" s="24">
        <f t="shared" si="115"/>
        <v>279.39999999999998</v>
      </c>
      <c r="AH257" s="65"/>
      <c r="AI257" s="40"/>
      <c r="AJ257" s="40"/>
      <c r="AK257" s="65"/>
      <c r="AL257" s="65"/>
      <c r="AM257" s="24">
        <f t="shared" si="116"/>
        <v>279.39999999999998</v>
      </c>
      <c r="AN257" s="24"/>
      <c r="AO257" s="24">
        <f t="shared" si="117"/>
        <v>279.39999999999998</v>
      </c>
      <c r="AP257" s="24">
        <v>226.1</v>
      </c>
      <c r="AQ257" s="24">
        <f t="shared" si="118"/>
        <v>53.3</v>
      </c>
      <c r="AR257" s="81"/>
      <c r="AS257" s="38"/>
      <c r="AT257" s="1"/>
      <c r="AU257" s="1"/>
      <c r="AV257" s="1"/>
      <c r="AW257" s="1"/>
      <c r="AX257" s="1"/>
      <c r="AY257" s="1"/>
      <c r="AZ257" s="1"/>
      <c r="BA257" s="1"/>
      <c r="BB257" s="1"/>
      <c r="BC257" s="8"/>
      <c r="BD257" s="8"/>
      <c r="BE257" s="8"/>
      <c r="BF257" s="8"/>
      <c r="BG257" s="8"/>
      <c r="BH257" s="8"/>
      <c r="BI257" s="8"/>
      <c r="BJ257" s="8"/>
      <c r="BK257" s="8"/>
      <c r="BL257" s="8"/>
      <c r="BM257" s="8"/>
      <c r="BN257" s="8"/>
      <c r="BO257" s="8"/>
      <c r="BP257" s="8"/>
      <c r="BQ257" s="8"/>
      <c r="BR257" s="8"/>
      <c r="BS257" s="8"/>
      <c r="BT257" s="8"/>
      <c r="BU257" s="8"/>
      <c r="BV257" s="9"/>
      <c r="BW257" s="8"/>
      <c r="BX257" s="8"/>
      <c r="BY257" s="8"/>
      <c r="BZ257" s="8"/>
      <c r="CA257" s="8"/>
      <c r="CB257" s="8"/>
      <c r="CC257" s="8"/>
      <c r="CD257" s="8"/>
      <c r="CE257" s="8"/>
      <c r="CF257" s="8"/>
      <c r="CG257" s="8"/>
      <c r="CH257" s="8"/>
      <c r="CI257" s="8"/>
      <c r="CJ257" s="8"/>
      <c r="CK257" s="8"/>
      <c r="CL257" s="8"/>
      <c r="CM257" s="8"/>
      <c r="CN257" s="8"/>
      <c r="CO257" s="8"/>
      <c r="CP257" s="8"/>
      <c r="CQ257" s="8"/>
      <c r="CR257" s="8"/>
      <c r="CS257" s="8"/>
      <c r="CT257" s="8"/>
      <c r="CU257" s="8"/>
      <c r="CV257" s="8"/>
      <c r="CW257" s="8"/>
      <c r="CX257" s="9"/>
      <c r="CY257" s="8"/>
      <c r="CZ257" s="8"/>
      <c r="DA257" s="8"/>
      <c r="DB257" s="8"/>
      <c r="DC257" s="8"/>
      <c r="DD257" s="8"/>
      <c r="DE257" s="8"/>
      <c r="DF257" s="8"/>
      <c r="DG257" s="8"/>
      <c r="DH257" s="8"/>
      <c r="DI257" s="8"/>
      <c r="DJ257" s="8"/>
      <c r="DK257" s="8"/>
      <c r="DL257" s="8"/>
      <c r="DM257" s="8"/>
      <c r="DN257" s="8"/>
      <c r="DO257" s="8"/>
      <c r="DP257" s="8"/>
      <c r="DQ257" s="8"/>
      <c r="DR257" s="8"/>
      <c r="DS257" s="8"/>
      <c r="DT257" s="8"/>
      <c r="DU257" s="8"/>
      <c r="DV257" s="8"/>
      <c r="DW257" s="8"/>
      <c r="DX257" s="8"/>
      <c r="DY257" s="8"/>
      <c r="DZ257" s="9"/>
      <c r="EA257" s="8"/>
      <c r="EB257" s="8"/>
      <c r="EC257" s="8"/>
      <c r="ED257" s="8"/>
      <c r="EE257" s="8"/>
      <c r="EF257" s="8"/>
      <c r="EG257" s="8"/>
      <c r="EH257" s="8"/>
      <c r="EI257" s="8"/>
      <c r="EJ257" s="8"/>
      <c r="EK257" s="8"/>
      <c r="EL257" s="8"/>
      <c r="EM257" s="8"/>
      <c r="EN257" s="8"/>
      <c r="EO257" s="8"/>
      <c r="EP257" s="8"/>
      <c r="EQ257" s="8"/>
      <c r="ER257" s="8"/>
      <c r="ES257" s="8"/>
      <c r="ET257" s="8"/>
      <c r="EU257" s="8"/>
      <c r="EV257" s="8"/>
      <c r="EW257" s="8"/>
      <c r="EX257" s="8"/>
      <c r="EY257" s="8"/>
      <c r="EZ257" s="8"/>
      <c r="FA257" s="8"/>
      <c r="FB257" s="9"/>
      <c r="FC257" s="8"/>
      <c r="FD257" s="8"/>
      <c r="FE257" s="8"/>
      <c r="FF257" s="8"/>
      <c r="FG257" s="8"/>
      <c r="FH257" s="8"/>
      <c r="FI257" s="8"/>
      <c r="FJ257" s="8"/>
      <c r="FK257" s="8"/>
      <c r="FL257" s="8"/>
      <c r="FM257" s="8"/>
      <c r="FN257" s="8"/>
      <c r="FO257" s="8"/>
      <c r="FP257" s="8"/>
      <c r="FQ257" s="8"/>
      <c r="FR257" s="8"/>
      <c r="FS257" s="8"/>
      <c r="FT257" s="8"/>
      <c r="FU257" s="8"/>
      <c r="FV257" s="8"/>
      <c r="FW257" s="8"/>
      <c r="FX257" s="8"/>
      <c r="FY257" s="8"/>
      <c r="FZ257" s="8"/>
      <c r="GA257" s="8"/>
      <c r="GB257" s="8"/>
      <c r="GC257" s="8"/>
      <c r="GD257" s="9"/>
      <c r="GE257" s="8"/>
      <c r="GF257" s="8"/>
    </row>
    <row r="258" spans="1:188" s="2" customFormat="1" ht="17.100000000000001" customHeight="1">
      <c r="A258" s="13" t="s">
        <v>238</v>
      </c>
      <c r="B258" s="24">
        <v>785.5</v>
      </c>
      <c r="C258" s="24">
        <v>1080</v>
      </c>
      <c r="D258" s="4">
        <f t="shared" si="110"/>
        <v>1.2174920432845322</v>
      </c>
      <c r="E258" s="10">
        <v>15</v>
      </c>
      <c r="F258" s="5">
        <v>1</v>
      </c>
      <c r="G258" s="5">
        <v>10</v>
      </c>
      <c r="H258" s="5"/>
      <c r="I258" s="5"/>
      <c r="J258" s="4">
        <f t="shared" si="119"/>
        <v>0.99037706205813036</v>
      </c>
      <c r="K258" s="5">
        <v>10</v>
      </c>
      <c r="L258" s="5"/>
      <c r="M258" s="5"/>
      <c r="N258" s="4">
        <f t="shared" si="120"/>
        <v>1.0311231393775373</v>
      </c>
      <c r="O258" s="73">
        <v>15</v>
      </c>
      <c r="P258" s="5"/>
      <c r="Q258" s="5"/>
      <c r="R258" s="4">
        <f t="shared" si="121"/>
        <v>1.3</v>
      </c>
      <c r="S258" s="5">
        <v>15</v>
      </c>
      <c r="T258" s="31">
        <f t="shared" si="111"/>
        <v>1.12512305170019</v>
      </c>
      <c r="U258" s="32">
        <v>1938</v>
      </c>
      <c r="V258" s="24">
        <f t="shared" si="112"/>
        <v>1057.090909090909</v>
      </c>
      <c r="W258" s="24">
        <f t="shared" si="113"/>
        <v>1189.4000000000001</v>
      </c>
      <c r="X258" s="24">
        <f t="shared" si="114"/>
        <v>132.30909090909108</v>
      </c>
      <c r="Y258" s="24"/>
      <c r="Z258" s="24">
        <v>207.9</v>
      </c>
      <c r="AA258" s="24">
        <v>171.7</v>
      </c>
      <c r="AB258" s="24">
        <v>187.5</v>
      </c>
      <c r="AC258" s="24">
        <v>166.5</v>
      </c>
      <c r="AD258" s="24"/>
      <c r="AE258" s="24">
        <v>194.2</v>
      </c>
      <c r="AF258" s="24"/>
      <c r="AG258" s="24">
        <f t="shared" si="115"/>
        <v>261.60000000000002</v>
      </c>
      <c r="AH258" s="65"/>
      <c r="AI258" s="40"/>
      <c r="AJ258" s="40"/>
      <c r="AK258" s="65"/>
      <c r="AL258" s="65"/>
      <c r="AM258" s="24">
        <f t="shared" si="116"/>
        <v>261.60000000000002</v>
      </c>
      <c r="AN258" s="24"/>
      <c r="AO258" s="24">
        <f t="shared" si="117"/>
        <v>261.60000000000002</v>
      </c>
      <c r="AP258" s="24">
        <v>224.9</v>
      </c>
      <c r="AQ258" s="24">
        <f t="shared" si="118"/>
        <v>36.700000000000003</v>
      </c>
      <c r="AR258" s="81"/>
      <c r="AS258" s="38"/>
      <c r="AT258" s="1"/>
      <c r="AU258" s="1"/>
      <c r="AV258" s="1"/>
      <c r="AW258" s="1"/>
      <c r="AX258" s="1"/>
      <c r="AY258" s="1"/>
      <c r="AZ258" s="1"/>
      <c r="BA258" s="1"/>
      <c r="BB258" s="1"/>
      <c r="BC258" s="8"/>
      <c r="BD258" s="8"/>
      <c r="BE258" s="8"/>
      <c r="BF258" s="8"/>
      <c r="BG258" s="8"/>
      <c r="BH258" s="8"/>
      <c r="BI258" s="8"/>
      <c r="BJ258" s="8"/>
      <c r="BK258" s="8"/>
      <c r="BL258" s="8"/>
      <c r="BM258" s="8"/>
      <c r="BN258" s="8"/>
      <c r="BO258" s="8"/>
      <c r="BP258" s="8"/>
      <c r="BQ258" s="8"/>
      <c r="BR258" s="8"/>
      <c r="BS258" s="8"/>
      <c r="BT258" s="8"/>
      <c r="BU258" s="8"/>
      <c r="BV258" s="9"/>
      <c r="BW258" s="8"/>
      <c r="BX258" s="8"/>
      <c r="BY258" s="8"/>
      <c r="BZ258" s="8"/>
      <c r="CA258" s="8"/>
      <c r="CB258" s="8"/>
      <c r="CC258" s="8"/>
      <c r="CD258" s="8"/>
      <c r="CE258" s="8"/>
      <c r="CF258" s="8"/>
      <c r="CG258" s="8"/>
      <c r="CH258" s="8"/>
      <c r="CI258" s="8"/>
      <c r="CJ258" s="8"/>
      <c r="CK258" s="8"/>
      <c r="CL258" s="8"/>
      <c r="CM258" s="8"/>
      <c r="CN258" s="8"/>
      <c r="CO258" s="8"/>
      <c r="CP258" s="8"/>
      <c r="CQ258" s="8"/>
      <c r="CR258" s="8"/>
      <c r="CS258" s="8"/>
      <c r="CT258" s="8"/>
      <c r="CU258" s="8"/>
      <c r="CV258" s="8"/>
      <c r="CW258" s="8"/>
      <c r="CX258" s="9"/>
      <c r="CY258" s="8"/>
      <c r="CZ258" s="8"/>
      <c r="DA258" s="8"/>
      <c r="DB258" s="8"/>
      <c r="DC258" s="8"/>
      <c r="DD258" s="8"/>
      <c r="DE258" s="8"/>
      <c r="DF258" s="8"/>
      <c r="DG258" s="8"/>
      <c r="DH258" s="8"/>
      <c r="DI258" s="8"/>
      <c r="DJ258" s="8"/>
      <c r="DK258" s="8"/>
      <c r="DL258" s="8"/>
      <c r="DM258" s="8"/>
      <c r="DN258" s="8"/>
      <c r="DO258" s="8"/>
      <c r="DP258" s="8"/>
      <c r="DQ258" s="8"/>
      <c r="DR258" s="8"/>
      <c r="DS258" s="8"/>
      <c r="DT258" s="8"/>
      <c r="DU258" s="8"/>
      <c r="DV258" s="8"/>
      <c r="DW258" s="8"/>
      <c r="DX258" s="8"/>
      <c r="DY258" s="8"/>
      <c r="DZ258" s="9"/>
      <c r="EA258" s="8"/>
      <c r="EB258" s="8"/>
      <c r="EC258" s="8"/>
      <c r="ED258" s="8"/>
      <c r="EE258" s="8"/>
      <c r="EF258" s="8"/>
      <c r="EG258" s="8"/>
      <c r="EH258" s="8"/>
      <c r="EI258" s="8"/>
      <c r="EJ258" s="8"/>
      <c r="EK258" s="8"/>
      <c r="EL258" s="8"/>
      <c r="EM258" s="8"/>
      <c r="EN258" s="8"/>
      <c r="EO258" s="8"/>
      <c r="EP258" s="8"/>
      <c r="EQ258" s="8"/>
      <c r="ER258" s="8"/>
      <c r="ES258" s="8"/>
      <c r="ET258" s="8"/>
      <c r="EU258" s="8"/>
      <c r="EV258" s="8"/>
      <c r="EW258" s="8"/>
      <c r="EX258" s="8"/>
      <c r="EY258" s="8"/>
      <c r="EZ258" s="8"/>
      <c r="FA258" s="8"/>
      <c r="FB258" s="9"/>
      <c r="FC258" s="8"/>
      <c r="FD258" s="8"/>
      <c r="FE258" s="8"/>
      <c r="FF258" s="8"/>
      <c r="FG258" s="8"/>
      <c r="FH258" s="8"/>
      <c r="FI258" s="8"/>
      <c r="FJ258" s="8"/>
      <c r="FK258" s="8"/>
      <c r="FL258" s="8"/>
      <c r="FM258" s="8"/>
      <c r="FN258" s="8"/>
      <c r="FO258" s="8"/>
      <c r="FP258" s="8"/>
      <c r="FQ258" s="8"/>
      <c r="FR258" s="8"/>
      <c r="FS258" s="8"/>
      <c r="FT258" s="8"/>
      <c r="FU258" s="8"/>
      <c r="FV258" s="8"/>
      <c r="FW258" s="8"/>
      <c r="FX258" s="8"/>
      <c r="FY258" s="8"/>
      <c r="FZ258" s="8"/>
      <c r="GA258" s="8"/>
      <c r="GB258" s="8"/>
      <c r="GC258" s="8"/>
      <c r="GD258" s="9"/>
      <c r="GE258" s="8"/>
      <c r="GF258" s="8"/>
    </row>
    <row r="259" spans="1:188" s="2" customFormat="1" ht="17.100000000000001" customHeight="1">
      <c r="A259" s="13" t="s">
        <v>239</v>
      </c>
      <c r="B259" s="24">
        <v>2454.8000000000002</v>
      </c>
      <c r="C259" s="24">
        <v>2136.6999999999998</v>
      </c>
      <c r="D259" s="4">
        <f t="shared" si="110"/>
        <v>0.87041714192602238</v>
      </c>
      <c r="E259" s="10">
        <v>15</v>
      </c>
      <c r="F259" s="5">
        <v>1</v>
      </c>
      <c r="G259" s="5">
        <v>10</v>
      </c>
      <c r="H259" s="5"/>
      <c r="I259" s="5"/>
      <c r="J259" s="4">
        <f t="shared" si="119"/>
        <v>0.99037706205813036</v>
      </c>
      <c r="K259" s="5">
        <v>10</v>
      </c>
      <c r="L259" s="5"/>
      <c r="M259" s="5"/>
      <c r="N259" s="4">
        <f t="shared" si="120"/>
        <v>1.0311231393775373</v>
      </c>
      <c r="O259" s="73">
        <v>15</v>
      </c>
      <c r="P259" s="5"/>
      <c r="Q259" s="5"/>
      <c r="R259" s="4">
        <f t="shared" si="121"/>
        <v>1.3</v>
      </c>
      <c r="S259" s="5">
        <v>15</v>
      </c>
      <c r="T259" s="31">
        <f t="shared" si="111"/>
        <v>1.04502884369438</v>
      </c>
      <c r="U259" s="32">
        <v>2395</v>
      </c>
      <c r="V259" s="24">
        <f t="shared" si="112"/>
        <v>1306.3636363636363</v>
      </c>
      <c r="W259" s="24">
        <f t="shared" si="113"/>
        <v>1365.2</v>
      </c>
      <c r="X259" s="24">
        <f t="shared" si="114"/>
        <v>58.836363636363785</v>
      </c>
      <c r="Y259" s="24"/>
      <c r="Z259" s="24">
        <v>219.7</v>
      </c>
      <c r="AA259" s="24">
        <v>195.6</v>
      </c>
      <c r="AB259" s="24">
        <v>227.7</v>
      </c>
      <c r="AC259" s="24">
        <v>264</v>
      </c>
      <c r="AD259" s="24"/>
      <c r="AE259" s="24">
        <v>206.1</v>
      </c>
      <c r="AF259" s="24"/>
      <c r="AG259" s="24">
        <f t="shared" si="115"/>
        <v>252.1</v>
      </c>
      <c r="AH259" s="65"/>
      <c r="AI259" s="40"/>
      <c r="AJ259" s="40"/>
      <c r="AK259" s="65"/>
      <c r="AL259" s="65"/>
      <c r="AM259" s="24">
        <f t="shared" si="116"/>
        <v>252.1</v>
      </c>
      <c r="AN259" s="24"/>
      <c r="AO259" s="24">
        <f t="shared" si="117"/>
        <v>252.1</v>
      </c>
      <c r="AP259" s="24">
        <v>117.1</v>
      </c>
      <c r="AQ259" s="24">
        <f t="shared" si="118"/>
        <v>135</v>
      </c>
      <c r="AR259" s="81"/>
      <c r="AS259" s="38"/>
      <c r="AT259" s="1"/>
      <c r="AU259" s="1"/>
      <c r="AV259" s="1"/>
      <c r="AW259" s="1"/>
      <c r="AX259" s="1"/>
      <c r="AY259" s="1"/>
      <c r="AZ259" s="1"/>
      <c r="BA259" s="1"/>
      <c r="BB259" s="1"/>
      <c r="BC259" s="8"/>
      <c r="BD259" s="8"/>
      <c r="BE259" s="8"/>
      <c r="BF259" s="8"/>
      <c r="BG259" s="8"/>
      <c r="BH259" s="8"/>
      <c r="BI259" s="8"/>
      <c r="BJ259" s="8"/>
      <c r="BK259" s="8"/>
      <c r="BL259" s="8"/>
      <c r="BM259" s="8"/>
      <c r="BN259" s="8"/>
      <c r="BO259" s="8"/>
      <c r="BP259" s="8"/>
      <c r="BQ259" s="8"/>
      <c r="BR259" s="8"/>
      <c r="BS259" s="8"/>
      <c r="BT259" s="8"/>
      <c r="BU259" s="8"/>
      <c r="BV259" s="9"/>
      <c r="BW259" s="8"/>
      <c r="BX259" s="8"/>
      <c r="BY259" s="8"/>
      <c r="BZ259" s="8"/>
      <c r="CA259" s="8"/>
      <c r="CB259" s="8"/>
      <c r="CC259" s="8"/>
      <c r="CD259" s="8"/>
      <c r="CE259" s="8"/>
      <c r="CF259" s="8"/>
      <c r="CG259" s="8"/>
      <c r="CH259" s="8"/>
      <c r="CI259" s="8"/>
      <c r="CJ259" s="8"/>
      <c r="CK259" s="8"/>
      <c r="CL259" s="8"/>
      <c r="CM259" s="8"/>
      <c r="CN259" s="8"/>
      <c r="CO259" s="8"/>
      <c r="CP259" s="8"/>
      <c r="CQ259" s="8"/>
      <c r="CR259" s="8"/>
      <c r="CS259" s="8"/>
      <c r="CT259" s="8"/>
      <c r="CU259" s="8"/>
      <c r="CV259" s="8"/>
      <c r="CW259" s="8"/>
      <c r="CX259" s="9"/>
      <c r="CY259" s="8"/>
      <c r="CZ259" s="8"/>
      <c r="DA259" s="8"/>
      <c r="DB259" s="8"/>
      <c r="DC259" s="8"/>
      <c r="DD259" s="8"/>
      <c r="DE259" s="8"/>
      <c r="DF259" s="8"/>
      <c r="DG259" s="8"/>
      <c r="DH259" s="8"/>
      <c r="DI259" s="8"/>
      <c r="DJ259" s="8"/>
      <c r="DK259" s="8"/>
      <c r="DL259" s="8"/>
      <c r="DM259" s="8"/>
      <c r="DN259" s="8"/>
      <c r="DO259" s="8"/>
      <c r="DP259" s="8"/>
      <c r="DQ259" s="8"/>
      <c r="DR259" s="8"/>
      <c r="DS259" s="8"/>
      <c r="DT259" s="8"/>
      <c r="DU259" s="8"/>
      <c r="DV259" s="8"/>
      <c r="DW259" s="8"/>
      <c r="DX259" s="8"/>
      <c r="DY259" s="8"/>
      <c r="DZ259" s="9"/>
      <c r="EA259" s="8"/>
      <c r="EB259" s="8"/>
      <c r="EC259" s="8"/>
      <c r="ED259" s="8"/>
      <c r="EE259" s="8"/>
      <c r="EF259" s="8"/>
      <c r="EG259" s="8"/>
      <c r="EH259" s="8"/>
      <c r="EI259" s="8"/>
      <c r="EJ259" s="8"/>
      <c r="EK259" s="8"/>
      <c r="EL259" s="8"/>
      <c r="EM259" s="8"/>
      <c r="EN259" s="8"/>
      <c r="EO259" s="8"/>
      <c r="EP259" s="8"/>
      <c r="EQ259" s="8"/>
      <c r="ER259" s="8"/>
      <c r="ES259" s="8"/>
      <c r="ET259" s="8"/>
      <c r="EU259" s="8"/>
      <c r="EV259" s="8"/>
      <c r="EW259" s="8"/>
      <c r="EX259" s="8"/>
      <c r="EY259" s="8"/>
      <c r="EZ259" s="8"/>
      <c r="FA259" s="8"/>
      <c r="FB259" s="9"/>
      <c r="FC259" s="8"/>
      <c r="FD259" s="8"/>
      <c r="FE259" s="8"/>
      <c r="FF259" s="8"/>
      <c r="FG259" s="8"/>
      <c r="FH259" s="8"/>
      <c r="FI259" s="8"/>
      <c r="FJ259" s="8"/>
      <c r="FK259" s="8"/>
      <c r="FL259" s="8"/>
      <c r="FM259" s="8"/>
      <c r="FN259" s="8"/>
      <c r="FO259" s="8"/>
      <c r="FP259" s="8"/>
      <c r="FQ259" s="8"/>
      <c r="FR259" s="8"/>
      <c r="FS259" s="8"/>
      <c r="FT259" s="8"/>
      <c r="FU259" s="8"/>
      <c r="FV259" s="8"/>
      <c r="FW259" s="8"/>
      <c r="FX259" s="8"/>
      <c r="FY259" s="8"/>
      <c r="FZ259" s="8"/>
      <c r="GA259" s="8"/>
      <c r="GB259" s="8"/>
      <c r="GC259" s="8"/>
      <c r="GD259" s="9"/>
      <c r="GE259" s="8"/>
      <c r="GF259" s="8"/>
    </row>
    <row r="260" spans="1:188" s="2" customFormat="1" ht="17.100000000000001" customHeight="1">
      <c r="A260" s="13" t="s">
        <v>240</v>
      </c>
      <c r="B260" s="24">
        <v>909.1</v>
      </c>
      <c r="C260" s="24">
        <v>917.7</v>
      </c>
      <c r="D260" s="4">
        <f t="shared" si="110"/>
        <v>1.0094599054009461</v>
      </c>
      <c r="E260" s="10">
        <v>15</v>
      </c>
      <c r="F260" s="5">
        <v>1</v>
      </c>
      <c r="G260" s="5">
        <v>10</v>
      </c>
      <c r="H260" s="5"/>
      <c r="I260" s="5"/>
      <c r="J260" s="4">
        <f t="shared" si="119"/>
        <v>0.99037706205813036</v>
      </c>
      <c r="K260" s="5">
        <v>10</v>
      </c>
      <c r="L260" s="5"/>
      <c r="M260" s="5"/>
      <c r="N260" s="4">
        <f t="shared" si="120"/>
        <v>1.0311231393775373</v>
      </c>
      <c r="O260" s="73">
        <v>15</v>
      </c>
      <c r="P260" s="5"/>
      <c r="Q260" s="5"/>
      <c r="R260" s="4">
        <f t="shared" si="121"/>
        <v>1.3</v>
      </c>
      <c r="S260" s="5">
        <v>15</v>
      </c>
      <c r="T260" s="31">
        <f t="shared" si="111"/>
        <v>1.0771156352655162</v>
      </c>
      <c r="U260" s="32">
        <v>2342</v>
      </c>
      <c r="V260" s="24">
        <f t="shared" si="112"/>
        <v>1277.4545454545455</v>
      </c>
      <c r="W260" s="24">
        <f t="shared" si="113"/>
        <v>1376</v>
      </c>
      <c r="X260" s="24">
        <f t="shared" si="114"/>
        <v>98.545454545454504</v>
      </c>
      <c r="Y260" s="24"/>
      <c r="Z260" s="24">
        <v>244.9</v>
      </c>
      <c r="AA260" s="24">
        <v>130.30000000000001</v>
      </c>
      <c r="AB260" s="24">
        <v>291.10000000000002</v>
      </c>
      <c r="AC260" s="24">
        <v>271.2</v>
      </c>
      <c r="AD260" s="24"/>
      <c r="AE260" s="24">
        <v>204.9</v>
      </c>
      <c r="AF260" s="24"/>
      <c r="AG260" s="24">
        <f t="shared" si="115"/>
        <v>233.6</v>
      </c>
      <c r="AH260" s="65"/>
      <c r="AI260" s="40"/>
      <c r="AJ260" s="40"/>
      <c r="AK260" s="65"/>
      <c r="AL260" s="65"/>
      <c r="AM260" s="24">
        <f t="shared" si="116"/>
        <v>233.6</v>
      </c>
      <c r="AN260" s="24"/>
      <c r="AO260" s="24">
        <f t="shared" si="117"/>
        <v>233.6</v>
      </c>
      <c r="AP260" s="24">
        <v>136.69999999999999</v>
      </c>
      <c r="AQ260" s="24">
        <f t="shared" si="118"/>
        <v>96.9</v>
      </c>
      <c r="AR260" s="81"/>
      <c r="AS260" s="38"/>
      <c r="AT260" s="1"/>
      <c r="AU260" s="1"/>
      <c r="AV260" s="1"/>
      <c r="AW260" s="1"/>
      <c r="AX260" s="1"/>
      <c r="AY260" s="1"/>
      <c r="AZ260" s="1"/>
      <c r="BA260" s="1"/>
      <c r="BB260" s="1"/>
      <c r="BC260" s="8"/>
      <c r="BD260" s="8"/>
      <c r="BE260" s="8"/>
      <c r="BF260" s="8"/>
      <c r="BG260" s="8"/>
      <c r="BH260" s="8"/>
      <c r="BI260" s="8"/>
      <c r="BJ260" s="8"/>
      <c r="BK260" s="8"/>
      <c r="BL260" s="8"/>
      <c r="BM260" s="8"/>
      <c r="BN260" s="8"/>
      <c r="BO260" s="8"/>
      <c r="BP260" s="8"/>
      <c r="BQ260" s="8"/>
      <c r="BR260" s="8"/>
      <c r="BS260" s="8"/>
      <c r="BT260" s="8"/>
      <c r="BU260" s="8"/>
      <c r="BV260" s="9"/>
      <c r="BW260" s="8"/>
      <c r="BX260" s="8"/>
      <c r="BY260" s="8"/>
      <c r="BZ260" s="8"/>
      <c r="CA260" s="8"/>
      <c r="CB260" s="8"/>
      <c r="CC260" s="8"/>
      <c r="CD260" s="8"/>
      <c r="CE260" s="8"/>
      <c r="CF260" s="8"/>
      <c r="CG260" s="8"/>
      <c r="CH260" s="8"/>
      <c r="CI260" s="8"/>
      <c r="CJ260" s="8"/>
      <c r="CK260" s="8"/>
      <c r="CL260" s="8"/>
      <c r="CM260" s="8"/>
      <c r="CN260" s="8"/>
      <c r="CO260" s="8"/>
      <c r="CP260" s="8"/>
      <c r="CQ260" s="8"/>
      <c r="CR260" s="8"/>
      <c r="CS260" s="8"/>
      <c r="CT260" s="8"/>
      <c r="CU260" s="8"/>
      <c r="CV260" s="8"/>
      <c r="CW260" s="8"/>
      <c r="CX260" s="9"/>
      <c r="CY260" s="8"/>
      <c r="CZ260" s="8"/>
      <c r="DA260" s="8"/>
      <c r="DB260" s="8"/>
      <c r="DC260" s="8"/>
      <c r="DD260" s="8"/>
      <c r="DE260" s="8"/>
      <c r="DF260" s="8"/>
      <c r="DG260" s="8"/>
      <c r="DH260" s="8"/>
      <c r="DI260" s="8"/>
      <c r="DJ260" s="8"/>
      <c r="DK260" s="8"/>
      <c r="DL260" s="8"/>
      <c r="DM260" s="8"/>
      <c r="DN260" s="8"/>
      <c r="DO260" s="8"/>
      <c r="DP260" s="8"/>
      <c r="DQ260" s="8"/>
      <c r="DR260" s="8"/>
      <c r="DS260" s="8"/>
      <c r="DT260" s="8"/>
      <c r="DU260" s="8"/>
      <c r="DV260" s="8"/>
      <c r="DW260" s="8"/>
      <c r="DX260" s="8"/>
      <c r="DY260" s="8"/>
      <c r="DZ260" s="9"/>
      <c r="EA260" s="8"/>
      <c r="EB260" s="8"/>
      <c r="EC260" s="8"/>
      <c r="ED260" s="8"/>
      <c r="EE260" s="8"/>
      <c r="EF260" s="8"/>
      <c r="EG260" s="8"/>
      <c r="EH260" s="8"/>
      <c r="EI260" s="8"/>
      <c r="EJ260" s="8"/>
      <c r="EK260" s="8"/>
      <c r="EL260" s="8"/>
      <c r="EM260" s="8"/>
      <c r="EN260" s="8"/>
      <c r="EO260" s="8"/>
      <c r="EP260" s="8"/>
      <c r="EQ260" s="8"/>
      <c r="ER260" s="8"/>
      <c r="ES260" s="8"/>
      <c r="ET260" s="8"/>
      <c r="EU260" s="8"/>
      <c r="EV260" s="8"/>
      <c r="EW260" s="8"/>
      <c r="EX260" s="8"/>
      <c r="EY260" s="8"/>
      <c r="EZ260" s="8"/>
      <c r="FA260" s="8"/>
      <c r="FB260" s="9"/>
      <c r="FC260" s="8"/>
      <c r="FD260" s="8"/>
      <c r="FE260" s="8"/>
      <c r="FF260" s="8"/>
      <c r="FG260" s="8"/>
      <c r="FH260" s="8"/>
      <c r="FI260" s="8"/>
      <c r="FJ260" s="8"/>
      <c r="FK260" s="8"/>
      <c r="FL260" s="8"/>
      <c r="FM260" s="8"/>
      <c r="FN260" s="8"/>
      <c r="FO260" s="8"/>
      <c r="FP260" s="8"/>
      <c r="FQ260" s="8"/>
      <c r="FR260" s="8"/>
      <c r="FS260" s="8"/>
      <c r="FT260" s="8"/>
      <c r="FU260" s="8"/>
      <c r="FV260" s="8"/>
      <c r="FW260" s="8"/>
      <c r="FX260" s="8"/>
      <c r="FY260" s="8"/>
      <c r="FZ260" s="8"/>
      <c r="GA260" s="8"/>
      <c r="GB260" s="8"/>
      <c r="GC260" s="8"/>
      <c r="GD260" s="9"/>
      <c r="GE260" s="8"/>
      <c r="GF260" s="8"/>
    </row>
    <row r="261" spans="1:188" s="2" customFormat="1" ht="17.100000000000001" customHeight="1">
      <c r="A261" s="13" t="s">
        <v>241</v>
      </c>
      <c r="B261" s="24">
        <v>2637.1</v>
      </c>
      <c r="C261" s="24">
        <v>2058.1</v>
      </c>
      <c r="D261" s="4">
        <f t="shared" si="110"/>
        <v>0.78044063554662313</v>
      </c>
      <c r="E261" s="10">
        <v>15</v>
      </c>
      <c r="F261" s="5">
        <v>1</v>
      </c>
      <c r="G261" s="5">
        <v>10</v>
      </c>
      <c r="H261" s="5"/>
      <c r="I261" s="5"/>
      <c r="J261" s="4">
        <f t="shared" si="119"/>
        <v>0.99037706205813036</v>
      </c>
      <c r="K261" s="5">
        <v>10</v>
      </c>
      <c r="L261" s="5"/>
      <c r="M261" s="5"/>
      <c r="N261" s="4">
        <f t="shared" si="120"/>
        <v>1.0311231393775373</v>
      </c>
      <c r="O261" s="73">
        <v>15</v>
      </c>
      <c r="P261" s="5"/>
      <c r="Q261" s="5"/>
      <c r="R261" s="4">
        <f t="shared" si="121"/>
        <v>1.3</v>
      </c>
      <c r="S261" s="5">
        <v>15</v>
      </c>
      <c r="T261" s="31">
        <f t="shared" si="111"/>
        <v>1.0242650345299034</v>
      </c>
      <c r="U261" s="32">
        <v>1955</v>
      </c>
      <c r="V261" s="24">
        <f t="shared" si="112"/>
        <v>1066.3636363636363</v>
      </c>
      <c r="W261" s="24">
        <f t="shared" si="113"/>
        <v>1092.2</v>
      </c>
      <c r="X261" s="24">
        <f t="shared" si="114"/>
        <v>25.836363636363785</v>
      </c>
      <c r="Y261" s="24"/>
      <c r="Z261" s="24">
        <v>130.6</v>
      </c>
      <c r="AA261" s="24">
        <v>140.69999999999999</v>
      </c>
      <c r="AB261" s="24">
        <v>195.8</v>
      </c>
      <c r="AC261" s="24">
        <v>176.5</v>
      </c>
      <c r="AD261" s="24"/>
      <c r="AE261" s="24">
        <v>166.6</v>
      </c>
      <c r="AF261" s="24"/>
      <c r="AG261" s="24">
        <f t="shared" si="115"/>
        <v>282</v>
      </c>
      <c r="AH261" s="40"/>
      <c r="AI261" s="40"/>
      <c r="AJ261" s="40"/>
      <c r="AK261" s="65"/>
      <c r="AL261" s="65"/>
      <c r="AM261" s="24">
        <f t="shared" si="116"/>
        <v>282</v>
      </c>
      <c r="AN261" s="24"/>
      <c r="AO261" s="24">
        <f t="shared" si="117"/>
        <v>282</v>
      </c>
      <c r="AP261" s="24">
        <v>152.9</v>
      </c>
      <c r="AQ261" s="24">
        <f t="shared" si="118"/>
        <v>129.1</v>
      </c>
      <c r="AR261" s="81"/>
      <c r="AS261" s="38"/>
      <c r="AT261" s="1"/>
      <c r="AU261" s="1"/>
      <c r="AV261" s="1"/>
      <c r="AW261" s="1"/>
      <c r="AX261" s="1"/>
      <c r="AY261" s="1"/>
      <c r="AZ261" s="1"/>
      <c r="BA261" s="1"/>
      <c r="BB261" s="1"/>
      <c r="BC261" s="8"/>
      <c r="BD261" s="8"/>
      <c r="BE261" s="8"/>
      <c r="BF261" s="8"/>
      <c r="BG261" s="8"/>
      <c r="BH261" s="8"/>
      <c r="BI261" s="8"/>
      <c r="BJ261" s="8"/>
      <c r="BK261" s="8"/>
      <c r="BL261" s="8"/>
      <c r="BM261" s="8"/>
      <c r="BN261" s="8"/>
      <c r="BO261" s="8"/>
      <c r="BP261" s="8"/>
      <c r="BQ261" s="8"/>
      <c r="BR261" s="8"/>
      <c r="BS261" s="8"/>
      <c r="BT261" s="8"/>
      <c r="BU261" s="8"/>
      <c r="BV261" s="9"/>
      <c r="BW261" s="8"/>
      <c r="BX261" s="8"/>
      <c r="BY261" s="8"/>
      <c r="BZ261" s="8"/>
      <c r="CA261" s="8"/>
      <c r="CB261" s="8"/>
      <c r="CC261" s="8"/>
      <c r="CD261" s="8"/>
      <c r="CE261" s="8"/>
      <c r="CF261" s="8"/>
      <c r="CG261" s="8"/>
      <c r="CH261" s="8"/>
      <c r="CI261" s="8"/>
      <c r="CJ261" s="8"/>
      <c r="CK261" s="8"/>
      <c r="CL261" s="8"/>
      <c r="CM261" s="8"/>
      <c r="CN261" s="8"/>
      <c r="CO261" s="8"/>
      <c r="CP261" s="8"/>
      <c r="CQ261" s="8"/>
      <c r="CR261" s="8"/>
      <c r="CS261" s="8"/>
      <c r="CT261" s="8"/>
      <c r="CU261" s="8"/>
      <c r="CV261" s="8"/>
      <c r="CW261" s="8"/>
      <c r="CX261" s="9"/>
      <c r="CY261" s="8"/>
      <c r="CZ261" s="8"/>
      <c r="DA261" s="8"/>
      <c r="DB261" s="8"/>
      <c r="DC261" s="8"/>
      <c r="DD261" s="8"/>
      <c r="DE261" s="8"/>
      <c r="DF261" s="8"/>
      <c r="DG261" s="8"/>
      <c r="DH261" s="8"/>
      <c r="DI261" s="8"/>
      <c r="DJ261" s="8"/>
      <c r="DK261" s="8"/>
      <c r="DL261" s="8"/>
      <c r="DM261" s="8"/>
      <c r="DN261" s="8"/>
      <c r="DO261" s="8"/>
      <c r="DP261" s="8"/>
      <c r="DQ261" s="8"/>
      <c r="DR261" s="8"/>
      <c r="DS261" s="8"/>
      <c r="DT261" s="8"/>
      <c r="DU261" s="8"/>
      <c r="DV261" s="8"/>
      <c r="DW261" s="8"/>
      <c r="DX261" s="8"/>
      <c r="DY261" s="8"/>
      <c r="DZ261" s="9"/>
      <c r="EA261" s="8"/>
      <c r="EB261" s="8"/>
      <c r="EC261" s="8"/>
      <c r="ED261" s="8"/>
      <c r="EE261" s="8"/>
      <c r="EF261" s="8"/>
      <c r="EG261" s="8"/>
      <c r="EH261" s="8"/>
      <c r="EI261" s="8"/>
      <c r="EJ261" s="8"/>
      <c r="EK261" s="8"/>
      <c r="EL261" s="8"/>
      <c r="EM261" s="8"/>
      <c r="EN261" s="8"/>
      <c r="EO261" s="8"/>
      <c r="EP261" s="8"/>
      <c r="EQ261" s="8"/>
      <c r="ER261" s="8"/>
      <c r="ES261" s="8"/>
      <c r="ET261" s="8"/>
      <c r="EU261" s="8"/>
      <c r="EV261" s="8"/>
      <c r="EW261" s="8"/>
      <c r="EX261" s="8"/>
      <c r="EY261" s="8"/>
      <c r="EZ261" s="8"/>
      <c r="FA261" s="8"/>
      <c r="FB261" s="9"/>
      <c r="FC261" s="8"/>
      <c r="FD261" s="8"/>
      <c r="FE261" s="8"/>
      <c r="FF261" s="8"/>
      <c r="FG261" s="8"/>
      <c r="FH261" s="8"/>
      <c r="FI261" s="8"/>
      <c r="FJ261" s="8"/>
      <c r="FK261" s="8"/>
      <c r="FL261" s="8"/>
      <c r="FM261" s="8"/>
      <c r="FN261" s="8"/>
      <c r="FO261" s="8"/>
      <c r="FP261" s="8"/>
      <c r="FQ261" s="8"/>
      <c r="FR261" s="8"/>
      <c r="FS261" s="8"/>
      <c r="FT261" s="8"/>
      <c r="FU261" s="8"/>
      <c r="FV261" s="8"/>
      <c r="FW261" s="8"/>
      <c r="FX261" s="8"/>
      <c r="FY261" s="8"/>
      <c r="FZ261" s="8"/>
      <c r="GA261" s="8"/>
      <c r="GB261" s="8"/>
      <c r="GC261" s="8"/>
      <c r="GD261" s="9"/>
      <c r="GE261" s="8"/>
      <c r="GF261" s="8"/>
    </row>
    <row r="262" spans="1:188" s="2" customFormat="1" ht="17.100000000000001" customHeight="1">
      <c r="A262" s="13" t="s">
        <v>242</v>
      </c>
      <c r="B262" s="24">
        <v>1132</v>
      </c>
      <c r="C262" s="24">
        <v>1022.4</v>
      </c>
      <c r="D262" s="4">
        <f t="shared" si="110"/>
        <v>0.90318021201413423</v>
      </c>
      <c r="E262" s="10">
        <v>15</v>
      </c>
      <c r="F262" s="5">
        <v>1</v>
      </c>
      <c r="G262" s="5">
        <v>10</v>
      </c>
      <c r="H262" s="5"/>
      <c r="I262" s="5"/>
      <c r="J262" s="4">
        <f t="shared" si="119"/>
        <v>0.99037706205813036</v>
      </c>
      <c r="K262" s="5">
        <v>10</v>
      </c>
      <c r="L262" s="5"/>
      <c r="M262" s="5"/>
      <c r="N262" s="4">
        <f t="shared" si="120"/>
        <v>1.0311231393775373</v>
      </c>
      <c r="O262" s="73">
        <v>15</v>
      </c>
      <c r="P262" s="5"/>
      <c r="Q262" s="5"/>
      <c r="R262" s="4">
        <f t="shared" si="121"/>
        <v>1.3</v>
      </c>
      <c r="S262" s="5">
        <v>15</v>
      </c>
      <c r="T262" s="31">
        <f t="shared" si="111"/>
        <v>1.0525895521762518</v>
      </c>
      <c r="U262" s="32">
        <v>3177</v>
      </c>
      <c r="V262" s="24">
        <f t="shared" si="112"/>
        <v>1732.909090909091</v>
      </c>
      <c r="W262" s="24">
        <f t="shared" si="113"/>
        <v>1824</v>
      </c>
      <c r="X262" s="24">
        <f t="shared" si="114"/>
        <v>91.090909090909008</v>
      </c>
      <c r="Y262" s="24"/>
      <c r="Z262" s="24">
        <v>327.39999999999998</v>
      </c>
      <c r="AA262" s="24">
        <v>248.2</v>
      </c>
      <c r="AB262" s="24">
        <v>266.10000000000002</v>
      </c>
      <c r="AC262" s="24">
        <v>342.2</v>
      </c>
      <c r="AD262" s="24"/>
      <c r="AE262" s="24">
        <v>273.5</v>
      </c>
      <c r="AF262" s="24"/>
      <c r="AG262" s="24">
        <f t="shared" si="115"/>
        <v>366.6</v>
      </c>
      <c r="AH262" s="65"/>
      <c r="AI262" s="40"/>
      <c r="AJ262" s="40"/>
      <c r="AK262" s="65"/>
      <c r="AL262" s="65"/>
      <c r="AM262" s="24">
        <f t="shared" si="116"/>
        <v>366.6</v>
      </c>
      <c r="AN262" s="24"/>
      <c r="AO262" s="24">
        <f t="shared" si="117"/>
        <v>366.6</v>
      </c>
      <c r="AP262" s="24">
        <v>198.8</v>
      </c>
      <c r="AQ262" s="24">
        <f t="shared" si="118"/>
        <v>167.8</v>
      </c>
      <c r="AR262" s="81"/>
      <c r="AS262" s="38"/>
      <c r="AT262" s="1"/>
      <c r="AU262" s="1"/>
      <c r="AV262" s="1"/>
      <c r="AW262" s="1"/>
      <c r="AX262" s="1"/>
      <c r="AY262" s="1"/>
      <c r="AZ262" s="1"/>
      <c r="BA262" s="1"/>
      <c r="BB262" s="1"/>
      <c r="BC262" s="8"/>
      <c r="BD262" s="8"/>
      <c r="BE262" s="8"/>
      <c r="BF262" s="8"/>
      <c r="BG262" s="8"/>
      <c r="BH262" s="8"/>
      <c r="BI262" s="8"/>
      <c r="BJ262" s="8"/>
      <c r="BK262" s="8"/>
      <c r="BL262" s="8"/>
      <c r="BM262" s="8"/>
      <c r="BN262" s="8"/>
      <c r="BO262" s="8"/>
      <c r="BP262" s="8"/>
      <c r="BQ262" s="8"/>
      <c r="BR262" s="8"/>
      <c r="BS262" s="8"/>
      <c r="BT262" s="8"/>
      <c r="BU262" s="8"/>
      <c r="BV262" s="9"/>
      <c r="BW262" s="8"/>
      <c r="BX262" s="8"/>
      <c r="BY262" s="8"/>
      <c r="BZ262" s="8"/>
      <c r="CA262" s="8"/>
      <c r="CB262" s="8"/>
      <c r="CC262" s="8"/>
      <c r="CD262" s="8"/>
      <c r="CE262" s="8"/>
      <c r="CF262" s="8"/>
      <c r="CG262" s="8"/>
      <c r="CH262" s="8"/>
      <c r="CI262" s="8"/>
      <c r="CJ262" s="8"/>
      <c r="CK262" s="8"/>
      <c r="CL262" s="8"/>
      <c r="CM262" s="8"/>
      <c r="CN262" s="8"/>
      <c r="CO262" s="8"/>
      <c r="CP262" s="8"/>
      <c r="CQ262" s="8"/>
      <c r="CR262" s="8"/>
      <c r="CS262" s="8"/>
      <c r="CT262" s="8"/>
      <c r="CU262" s="8"/>
      <c r="CV262" s="8"/>
      <c r="CW262" s="8"/>
      <c r="CX262" s="9"/>
      <c r="CY262" s="8"/>
      <c r="CZ262" s="8"/>
      <c r="DA262" s="8"/>
      <c r="DB262" s="8"/>
      <c r="DC262" s="8"/>
      <c r="DD262" s="8"/>
      <c r="DE262" s="8"/>
      <c r="DF262" s="8"/>
      <c r="DG262" s="8"/>
      <c r="DH262" s="8"/>
      <c r="DI262" s="8"/>
      <c r="DJ262" s="8"/>
      <c r="DK262" s="8"/>
      <c r="DL262" s="8"/>
      <c r="DM262" s="8"/>
      <c r="DN262" s="8"/>
      <c r="DO262" s="8"/>
      <c r="DP262" s="8"/>
      <c r="DQ262" s="8"/>
      <c r="DR262" s="8"/>
      <c r="DS262" s="8"/>
      <c r="DT262" s="8"/>
      <c r="DU262" s="8"/>
      <c r="DV262" s="8"/>
      <c r="DW262" s="8"/>
      <c r="DX262" s="8"/>
      <c r="DY262" s="8"/>
      <c r="DZ262" s="9"/>
      <c r="EA262" s="8"/>
      <c r="EB262" s="8"/>
      <c r="EC262" s="8"/>
      <c r="ED262" s="8"/>
      <c r="EE262" s="8"/>
      <c r="EF262" s="8"/>
      <c r="EG262" s="8"/>
      <c r="EH262" s="8"/>
      <c r="EI262" s="8"/>
      <c r="EJ262" s="8"/>
      <c r="EK262" s="8"/>
      <c r="EL262" s="8"/>
      <c r="EM262" s="8"/>
      <c r="EN262" s="8"/>
      <c r="EO262" s="8"/>
      <c r="EP262" s="8"/>
      <c r="EQ262" s="8"/>
      <c r="ER262" s="8"/>
      <c r="ES262" s="8"/>
      <c r="ET262" s="8"/>
      <c r="EU262" s="8"/>
      <c r="EV262" s="8"/>
      <c r="EW262" s="8"/>
      <c r="EX262" s="8"/>
      <c r="EY262" s="8"/>
      <c r="EZ262" s="8"/>
      <c r="FA262" s="8"/>
      <c r="FB262" s="9"/>
      <c r="FC262" s="8"/>
      <c r="FD262" s="8"/>
      <c r="FE262" s="8"/>
      <c r="FF262" s="8"/>
      <c r="FG262" s="8"/>
      <c r="FH262" s="8"/>
      <c r="FI262" s="8"/>
      <c r="FJ262" s="8"/>
      <c r="FK262" s="8"/>
      <c r="FL262" s="8"/>
      <c r="FM262" s="8"/>
      <c r="FN262" s="8"/>
      <c r="FO262" s="8"/>
      <c r="FP262" s="8"/>
      <c r="FQ262" s="8"/>
      <c r="FR262" s="8"/>
      <c r="FS262" s="8"/>
      <c r="FT262" s="8"/>
      <c r="FU262" s="8"/>
      <c r="FV262" s="8"/>
      <c r="FW262" s="8"/>
      <c r="FX262" s="8"/>
      <c r="FY262" s="8"/>
      <c r="FZ262" s="8"/>
      <c r="GA262" s="8"/>
      <c r="GB262" s="8"/>
      <c r="GC262" s="8"/>
      <c r="GD262" s="9"/>
      <c r="GE262" s="8"/>
      <c r="GF262" s="8"/>
    </row>
    <row r="263" spans="1:188" s="2" customFormat="1" ht="17.100000000000001" customHeight="1">
      <c r="A263" s="13" t="s">
        <v>243</v>
      </c>
      <c r="B263" s="24">
        <v>582</v>
      </c>
      <c r="C263" s="24">
        <v>625.5</v>
      </c>
      <c r="D263" s="4">
        <f t="shared" si="110"/>
        <v>1.0747422680412371</v>
      </c>
      <c r="E263" s="10">
        <v>15</v>
      </c>
      <c r="F263" s="5">
        <v>1</v>
      </c>
      <c r="G263" s="5">
        <v>10</v>
      </c>
      <c r="H263" s="5"/>
      <c r="I263" s="5"/>
      <c r="J263" s="4">
        <f t="shared" si="119"/>
        <v>0.99037706205813036</v>
      </c>
      <c r="K263" s="5">
        <v>10</v>
      </c>
      <c r="L263" s="5"/>
      <c r="M263" s="5"/>
      <c r="N263" s="4">
        <f t="shared" si="120"/>
        <v>1.0311231393775373</v>
      </c>
      <c r="O263" s="73">
        <v>15</v>
      </c>
      <c r="P263" s="5"/>
      <c r="Q263" s="5"/>
      <c r="R263" s="4">
        <f t="shared" si="121"/>
        <v>1.3</v>
      </c>
      <c r="S263" s="5">
        <v>15</v>
      </c>
      <c r="T263" s="31">
        <f t="shared" si="111"/>
        <v>1.0921807958748142</v>
      </c>
      <c r="U263" s="32">
        <v>2648</v>
      </c>
      <c r="V263" s="24">
        <f t="shared" si="112"/>
        <v>1444.3636363636363</v>
      </c>
      <c r="W263" s="24">
        <f t="shared" si="113"/>
        <v>1577.5</v>
      </c>
      <c r="X263" s="24">
        <f t="shared" si="114"/>
        <v>133.13636363636374</v>
      </c>
      <c r="Y263" s="24"/>
      <c r="Z263" s="24">
        <v>281.60000000000002</v>
      </c>
      <c r="AA263" s="24">
        <v>284.10000000000002</v>
      </c>
      <c r="AB263" s="24">
        <v>185.7</v>
      </c>
      <c r="AC263" s="24">
        <v>308.60000000000002</v>
      </c>
      <c r="AD263" s="24"/>
      <c r="AE263" s="24">
        <v>248.4</v>
      </c>
      <c r="AF263" s="24"/>
      <c r="AG263" s="24">
        <f t="shared" si="115"/>
        <v>269.10000000000002</v>
      </c>
      <c r="AH263" s="65"/>
      <c r="AI263" s="40"/>
      <c r="AJ263" s="40"/>
      <c r="AK263" s="65"/>
      <c r="AL263" s="65"/>
      <c r="AM263" s="24">
        <f t="shared" si="116"/>
        <v>269.10000000000002</v>
      </c>
      <c r="AN263" s="24"/>
      <c r="AO263" s="24">
        <f t="shared" si="117"/>
        <v>269.10000000000002</v>
      </c>
      <c r="AP263" s="24">
        <v>178.3</v>
      </c>
      <c r="AQ263" s="24">
        <f t="shared" si="118"/>
        <v>90.8</v>
      </c>
      <c r="AR263" s="81"/>
      <c r="AS263" s="38"/>
      <c r="AT263" s="1"/>
      <c r="AU263" s="1"/>
      <c r="AV263" s="1"/>
      <c r="AW263" s="1"/>
      <c r="AX263" s="1"/>
      <c r="AY263" s="1"/>
      <c r="AZ263" s="1"/>
      <c r="BA263" s="1"/>
      <c r="BB263" s="1"/>
      <c r="BC263" s="8"/>
      <c r="BD263" s="8"/>
      <c r="BE263" s="8"/>
      <c r="BF263" s="8"/>
      <c r="BG263" s="8"/>
      <c r="BH263" s="8"/>
      <c r="BI263" s="8"/>
      <c r="BJ263" s="8"/>
      <c r="BK263" s="8"/>
      <c r="BL263" s="8"/>
      <c r="BM263" s="8"/>
      <c r="BN263" s="8"/>
      <c r="BO263" s="8"/>
      <c r="BP263" s="8"/>
      <c r="BQ263" s="8"/>
      <c r="BR263" s="8"/>
      <c r="BS263" s="8"/>
      <c r="BT263" s="8"/>
      <c r="BU263" s="8"/>
      <c r="BV263" s="9"/>
      <c r="BW263" s="8"/>
      <c r="BX263" s="8"/>
      <c r="BY263" s="8"/>
      <c r="BZ263" s="8"/>
      <c r="CA263" s="8"/>
      <c r="CB263" s="8"/>
      <c r="CC263" s="8"/>
      <c r="CD263" s="8"/>
      <c r="CE263" s="8"/>
      <c r="CF263" s="8"/>
      <c r="CG263" s="8"/>
      <c r="CH263" s="8"/>
      <c r="CI263" s="8"/>
      <c r="CJ263" s="8"/>
      <c r="CK263" s="8"/>
      <c r="CL263" s="8"/>
      <c r="CM263" s="8"/>
      <c r="CN263" s="8"/>
      <c r="CO263" s="8"/>
      <c r="CP263" s="8"/>
      <c r="CQ263" s="8"/>
      <c r="CR263" s="8"/>
      <c r="CS263" s="8"/>
      <c r="CT263" s="8"/>
      <c r="CU263" s="8"/>
      <c r="CV263" s="8"/>
      <c r="CW263" s="8"/>
      <c r="CX263" s="9"/>
      <c r="CY263" s="8"/>
      <c r="CZ263" s="8"/>
      <c r="DA263" s="8"/>
      <c r="DB263" s="8"/>
      <c r="DC263" s="8"/>
      <c r="DD263" s="8"/>
      <c r="DE263" s="8"/>
      <c r="DF263" s="8"/>
      <c r="DG263" s="8"/>
      <c r="DH263" s="8"/>
      <c r="DI263" s="8"/>
      <c r="DJ263" s="8"/>
      <c r="DK263" s="8"/>
      <c r="DL263" s="8"/>
      <c r="DM263" s="8"/>
      <c r="DN263" s="8"/>
      <c r="DO263" s="8"/>
      <c r="DP263" s="8"/>
      <c r="DQ263" s="8"/>
      <c r="DR263" s="8"/>
      <c r="DS263" s="8"/>
      <c r="DT263" s="8"/>
      <c r="DU263" s="8"/>
      <c r="DV263" s="8"/>
      <c r="DW263" s="8"/>
      <c r="DX263" s="8"/>
      <c r="DY263" s="8"/>
      <c r="DZ263" s="9"/>
      <c r="EA263" s="8"/>
      <c r="EB263" s="8"/>
      <c r="EC263" s="8"/>
      <c r="ED263" s="8"/>
      <c r="EE263" s="8"/>
      <c r="EF263" s="8"/>
      <c r="EG263" s="8"/>
      <c r="EH263" s="8"/>
      <c r="EI263" s="8"/>
      <c r="EJ263" s="8"/>
      <c r="EK263" s="8"/>
      <c r="EL263" s="8"/>
      <c r="EM263" s="8"/>
      <c r="EN263" s="8"/>
      <c r="EO263" s="8"/>
      <c r="EP263" s="8"/>
      <c r="EQ263" s="8"/>
      <c r="ER263" s="8"/>
      <c r="ES263" s="8"/>
      <c r="ET263" s="8"/>
      <c r="EU263" s="8"/>
      <c r="EV263" s="8"/>
      <c r="EW263" s="8"/>
      <c r="EX263" s="8"/>
      <c r="EY263" s="8"/>
      <c r="EZ263" s="8"/>
      <c r="FA263" s="8"/>
      <c r="FB263" s="9"/>
      <c r="FC263" s="8"/>
      <c r="FD263" s="8"/>
      <c r="FE263" s="8"/>
      <c r="FF263" s="8"/>
      <c r="FG263" s="8"/>
      <c r="FH263" s="8"/>
      <c r="FI263" s="8"/>
      <c r="FJ263" s="8"/>
      <c r="FK263" s="8"/>
      <c r="FL263" s="8"/>
      <c r="FM263" s="8"/>
      <c r="FN263" s="8"/>
      <c r="FO263" s="8"/>
      <c r="FP263" s="8"/>
      <c r="FQ263" s="8"/>
      <c r="FR263" s="8"/>
      <c r="FS263" s="8"/>
      <c r="FT263" s="8"/>
      <c r="FU263" s="8"/>
      <c r="FV263" s="8"/>
      <c r="FW263" s="8"/>
      <c r="FX263" s="8"/>
      <c r="FY263" s="8"/>
      <c r="FZ263" s="8"/>
      <c r="GA263" s="8"/>
      <c r="GB263" s="8"/>
      <c r="GC263" s="8"/>
      <c r="GD263" s="9"/>
      <c r="GE263" s="8"/>
      <c r="GF263" s="8"/>
    </row>
    <row r="264" spans="1:188" s="2" customFormat="1" ht="17.100000000000001" customHeight="1">
      <c r="A264" s="13" t="s">
        <v>244</v>
      </c>
      <c r="B264" s="24">
        <v>619.9</v>
      </c>
      <c r="C264" s="24">
        <v>631.6</v>
      </c>
      <c r="D264" s="4">
        <f t="shared" si="110"/>
        <v>1.0188740119374093</v>
      </c>
      <c r="E264" s="10">
        <v>15</v>
      </c>
      <c r="F264" s="5">
        <v>1</v>
      </c>
      <c r="G264" s="5">
        <v>10</v>
      </c>
      <c r="H264" s="5"/>
      <c r="I264" s="5"/>
      <c r="J264" s="4">
        <f t="shared" si="119"/>
        <v>0.99037706205813036</v>
      </c>
      <c r="K264" s="5">
        <v>10</v>
      </c>
      <c r="L264" s="5"/>
      <c r="M264" s="5"/>
      <c r="N264" s="4">
        <f t="shared" si="120"/>
        <v>1.0311231393775373</v>
      </c>
      <c r="O264" s="73">
        <v>15</v>
      </c>
      <c r="P264" s="5"/>
      <c r="Q264" s="5"/>
      <c r="R264" s="4">
        <f t="shared" si="121"/>
        <v>1.3</v>
      </c>
      <c r="S264" s="5">
        <v>15</v>
      </c>
      <c r="T264" s="31">
        <f t="shared" si="111"/>
        <v>1.0792881213893155</v>
      </c>
      <c r="U264" s="32">
        <v>1332</v>
      </c>
      <c r="V264" s="24">
        <f t="shared" si="112"/>
        <v>726.5454545454545</v>
      </c>
      <c r="W264" s="24">
        <f t="shared" si="113"/>
        <v>784.2</v>
      </c>
      <c r="X264" s="24">
        <f t="shared" si="114"/>
        <v>57.654545454545541</v>
      </c>
      <c r="Y264" s="24"/>
      <c r="Z264" s="24">
        <v>112.5</v>
      </c>
      <c r="AA264" s="24">
        <v>91</v>
      </c>
      <c r="AB264" s="24">
        <v>128.19999999999999</v>
      </c>
      <c r="AC264" s="24">
        <v>154.30000000000001</v>
      </c>
      <c r="AD264" s="24"/>
      <c r="AE264" s="24">
        <v>121.7</v>
      </c>
      <c r="AF264" s="24"/>
      <c r="AG264" s="24">
        <f t="shared" si="115"/>
        <v>176.5</v>
      </c>
      <c r="AH264" s="65"/>
      <c r="AI264" s="40"/>
      <c r="AJ264" s="40"/>
      <c r="AK264" s="65"/>
      <c r="AL264" s="65"/>
      <c r="AM264" s="24">
        <f t="shared" si="116"/>
        <v>176.5</v>
      </c>
      <c r="AN264" s="24"/>
      <c r="AO264" s="24">
        <f t="shared" si="117"/>
        <v>176.5</v>
      </c>
      <c r="AP264" s="24">
        <v>122.7</v>
      </c>
      <c r="AQ264" s="24">
        <f t="shared" si="118"/>
        <v>53.8</v>
      </c>
      <c r="AR264" s="81"/>
      <c r="AS264" s="38"/>
      <c r="AT264" s="1"/>
      <c r="AU264" s="1"/>
      <c r="AV264" s="1"/>
      <c r="AW264" s="1"/>
      <c r="AX264" s="1"/>
      <c r="AY264" s="1"/>
      <c r="AZ264" s="1"/>
      <c r="BA264" s="1"/>
      <c r="BB264" s="1"/>
      <c r="BC264" s="8"/>
      <c r="BD264" s="8"/>
      <c r="BE264" s="8"/>
      <c r="BF264" s="8"/>
      <c r="BG264" s="8"/>
      <c r="BH264" s="8"/>
      <c r="BI264" s="8"/>
      <c r="BJ264" s="8"/>
      <c r="BK264" s="8"/>
      <c r="BL264" s="8"/>
      <c r="BM264" s="8"/>
      <c r="BN264" s="8"/>
      <c r="BO264" s="8"/>
      <c r="BP264" s="8"/>
      <c r="BQ264" s="8"/>
      <c r="BR264" s="8"/>
      <c r="BS264" s="8"/>
      <c r="BT264" s="8"/>
      <c r="BU264" s="8"/>
      <c r="BV264" s="9"/>
      <c r="BW264" s="8"/>
      <c r="BX264" s="8"/>
      <c r="BY264" s="8"/>
      <c r="BZ264" s="8"/>
      <c r="CA264" s="8"/>
      <c r="CB264" s="8"/>
      <c r="CC264" s="8"/>
      <c r="CD264" s="8"/>
      <c r="CE264" s="8"/>
      <c r="CF264" s="8"/>
      <c r="CG264" s="8"/>
      <c r="CH264" s="8"/>
      <c r="CI264" s="8"/>
      <c r="CJ264" s="8"/>
      <c r="CK264" s="8"/>
      <c r="CL264" s="8"/>
      <c r="CM264" s="8"/>
      <c r="CN264" s="8"/>
      <c r="CO264" s="8"/>
      <c r="CP264" s="8"/>
      <c r="CQ264" s="8"/>
      <c r="CR264" s="8"/>
      <c r="CS264" s="8"/>
      <c r="CT264" s="8"/>
      <c r="CU264" s="8"/>
      <c r="CV264" s="8"/>
      <c r="CW264" s="8"/>
      <c r="CX264" s="9"/>
      <c r="CY264" s="8"/>
      <c r="CZ264" s="8"/>
      <c r="DA264" s="8"/>
      <c r="DB264" s="8"/>
      <c r="DC264" s="8"/>
      <c r="DD264" s="8"/>
      <c r="DE264" s="8"/>
      <c r="DF264" s="8"/>
      <c r="DG264" s="8"/>
      <c r="DH264" s="8"/>
      <c r="DI264" s="8"/>
      <c r="DJ264" s="8"/>
      <c r="DK264" s="8"/>
      <c r="DL264" s="8"/>
      <c r="DM264" s="8"/>
      <c r="DN264" s="8"/>
      <c r="DO264" s="8"/>
      <c r="DP264" s="8"/>
      <c r="DQ264" s="8"/>
      <c r="DR264" s="8"/>
      <c r="DS264" s="8"/>
      <c r="DT264" s="8"/>
      <c r="DU264" s="8"/>
      <c r="DV264" s="8"/>
      <c r="DW264" s="8"/>
      <c r="DX264" s="8"/>
      <c r="DY264" s="8"/>
      <c r="DZ264" s="9"/>
      <c r="EA264" s="8"/>
      <c r="EB264" s="8"/>
      <c r="EC264" s="8"/>
      <c r="ED264" s="8"/>
      <c r="EE264" s="8"/>
      <c r="EF264" s="8"/>
      <c r="EG264" s="8"/>
      <c r="EH264" s="8"/>
      <c r="EI264" s="8"/>
      <c r="EJ264" s="8"/>
      <c r="EK264" s="8"/>
      <c r="EL264" s="8"/>
      <c r="EM264" s="8"/>
      <c r="EN264" s="8"/>
      <c r="EO264" s="8"/>
      <c r="EP264" s="8"/>
      <c r="EQ264" s="8"/>
      <c r="ER264" s="8"/>
      <c r="ES264" s="8"/>
      <c r="ET264" s="8"/>
      <c r="EU264" s="8"/>
      <c r="EV264" s="8"/>
      <c r="EW264" s="8"/>
      <c r="EX264" s="8"/>
      <c r="EY264" s="8"/>
      <c r="EZ264" s="8"/>
      <c r="FA264" s="8"/>
      <c r="FB264" s="9"/>
      <c r="FC264" s="8"/>
      <c r="FD264" s="8"/>
      <c r="FE264" s="8"/>
      <c r="FF264" s="8"/>
      <c r="FG264" s="8"/>
      <c r="FH264" s="8"/>
      <c r="FI264" s="8"/>
      <c r="FJ264" s="8"/>
      <c r="FK264" s="8"/>
      <c r="FL264" s="8"/>
      <c r="FM264" s="8"/>
      <c r="FN264" s="8"/>
      <c r="FO264" s="8"/>
      <c r="FP264" s="8"/>
      <c r="FQ264" s="8"/>
      <c r="FR264" s="8"/>
      <c r="FS264" s="8"/>
      <c r="FT264" s="8"/>
      <c r="FU264" s="8"/>
      <c r="FV264" s="8"/>
      <c r="FW264" s="8"/>
      <c r="FX264" s="8"/>
      <c r="FY264" s="8"/>
      <c r="FZ264" s="8"/>
      <c r="GA264" s="8"/>
      <c r="GB264" s="8"/>
      <c r="GC264" s="8"/>
      <c r="GD264" s="9"/>
      <c r="GE264" s="8"/>
      <c r="GF264" s="8"/>
    </row>
    <row r="265" spans="1:188" s="2" customFormat="1" ht="17.100000000000001" customHeight="1">
      <c r="A265" s="13" t="s">
        <v>245</v>
      </c>
      <c r="B265" s="24">
        <v>1350.9</v>
      </c>
      <c r="C265" s="24">
        <v>1334.2</v>
      </c>
      <c r="D265" s="4">
        <f t="shared" si="110"/>
        <v>0.9876378710489303</v>
      </c>
      <c r="E265" s="10">
        <v>15</v>
      </c>
      <c r="F265" s="5">
        <v>1</v>
      </c>
      <c r="G265" s="5">
        <v>10</v>
      </c>
      <c r="H265" s="5"/>
      <c r="I265" s="5"/>
      <c r="J265" s="4">
        <f t="shared" si="119"/>
        <v>0.99037706205813036</v>
      </c>
      <c r="K265" s="5">
        <v>10</v>
      </c>
      <c r="L265" s="5"/>
      <c r="M265" s="5"/>
      <c r="N265" s="4">
        <f t="shared" si="120"/>
        <v>1.0311231393775373</v>
      </c>
      <c r="O265" s="73">
        <v>15</v>
      </c>
      <c r="P265" s="5"/>
      <c r="Q265" s="5"/>
      <c r="R265" s="4">
        <f t="shared" si="121"/>
        <v>1.3</v>
      </c>
      <c r="S265" s="5">
        <v>15</v>
      </c>
      <c r="T265" s="31">
        <f t="shared" si="111"/>
        <v>1.0720797811842817</v>
      </c>
      <c r="U265" s="32">
        <v>2380</v>
      </c>
      <c r="V265" s="24">
        <f t="shared" si="112"/>
        <v>1298.1818181818182</v>
      </c>
      <c r="W265" s="24">
        <f t="shared" si="113"/>
        <v>1391.8</v>
      </c>
      <c r="X265" s="24">
        <f t="shared" si="114"/>
        <v>93.618181818181711</v>
      </c>
      <c r="Y265" s="24"/>
      <c r="Z265" s="24">
        <v>255.3</v>
      </c>
      <c r="AA265" s="24">
        <v>226.3</v>
      </c>
      <c r="AB265" s="24">
        <v>166.1</v>
      </c>
      <c r="AC265" s="24">
        <v>275.2</v>
      </c>
      <c r="AD265" s="24"/>
      <c r="AE265" s="24">
        <v>243.5</v>
      </c>
      <c r="AF265" s="24"/>
      <c r="AG265" s="24">
        <f t="shared" si="115"/>
        <v>225.4</v>
      </c>
      <c r="AH265" s="65"/>
      <c r="AI265" s="40"/>
      <c r="AJ265" s="40"/>
      <c r="AK265" s="65"/>
      <c r="AL265" s="65"/>
      <c r="AM265" s="24">
        <f t="shared" si="116"/>
        <v>225.4</v>
      </c>
      <c r="AN265" s="24"/>
      <c r="AO265" s="24">
        <f t="shared" si="117"/>
        <v>225.4</v>
      </c>
      <c r="AP265" s="24">
        <v>121.3</v>
      </c>
      <c r="AQ265" s="24">
        <f t="shared" si="118"/>
        <v>104.1</v>
      </c>
      <c r="AR265" s="81"/>
      <c r="AS265" s="38"/>
      <c r="AT265" s="1"/>
      <c r="AU265" s="1"/>
      <c r="AV265" s="1"/>
      <c r="AW265" s="1"/>
      <c r="AX265" s="1"/>
      <c r="AY265" s="1"/>
      <c r="AZ265" s="1"/>
      <c r="BA265" s="1"/>
      <c r="BB265" s="1"/>
      <c r="BC265" s="8"/>
      <c r="BD265" s="8"/>
      <c r="BE265" s="8"/>
      <c r="BF265" s="8"/>
      <c r="BG265" s="8"/>
      <c r="BH265" s="8"/>
      <c r="BI265" s="8"/>
      <c r="BJ265" s="8"/>
      <c r="BK265" s="8"/>
      <c r="BL265" s="8"/>
      <c r="BM265" s="8"/>
      <c r="BN265" s="8"/>
      <c r="BO265" s="8"/>
      <c r="BP265" s="8"/>
      <c r="BQ265" s="8"/>
      <c r="BR265" s="8"/>
      <c r="BS265" s="8"/>
      <c r="BT265" s="8"/>
      <c r="BU265" s="8"/>
      <c r="BV265" s="9"/>
      <c r="BW265" s="8"/>
      <c r="BX265" s="8"/>
      <c r="BY265" s="8"/>
      <c r="BZ265" s="8"/>
      <c r="CA265" s="8"/>
      <c r="CB265" s="8"/>
      <c r="CC265" s="8"/>
      <c r="CD265" s="8"/>
      <c r="CE265" s="8"/>
      <c r="CF265" s="8"/>
      <c r="CG265" s="8"/>
      <c r="CH265" s="8"/>
      <c r="CI265" s="8"/>
      <c r="CJ265" s="8"/>
      <c r="CK265" s="8"/>
      <c r="CL265" s="8"/>
      <c r="CM265" s="8"/>
      <c r="CN265" s="8"/>
      <c r="CO265" s="8"/>
      <c r="CP265" s="8"/>
      <c r="CQ265" s="8"/>
      <c r="CR265" s="8"/>
      <c r="CS265" s="8"/>
      <c r="CT265" s="8"/>
      <c r="CU265" s="8"/>
      <c r="CV265" s="8"/>
      <c r="CW265" s="8"/>
      <c r="CX265" s="9"/>
      <c r="CY265" s="8"/>
      <c r="CZ265" s="8"/>
      <c r="DA265" s="8"/>
      <c r="DB265" s="8"/>
      <c r="DC265" s="8"/>
      <c r="DD265" s="8"/>
      <c r="DE265" s="8"/>
      <c r="DF265" s="8"/>
      <c r="DG265" s="8"/>
      <c r="DH265" s="8"/>
      <c r="DI265" s="8"/>
      <c r="DJ265" s="8"/>
      <c r="DK265" s="8"/>
      <c r="DL265" s="8"/>
      <c r="DM265" s="8"/>
      <c r="DN265" s="8"/>
      <c r="DO265" s="8"/>
      <c r="DP265" s="8"/>
      <c r="DQ265" s="8"/>
      <c r="DR265" s="8"/>
      <c r="DS265" s="8"/>
      <c r="DT265" s="8"/>
      <c r="DU265" s="8"/>
      <c r="DV265" s="8"/>
      <c r="DW265" s="8"/>
      <c r="DX265" s="8"/>
      <c r="DY265" s="8"/>
      <c r="DZ265" s="9"/>
      <c r="EA265" s="8"/>
      <c r="EB265" s="8"/>
      <c r="EC265" s="8"/>
      <c r="ED265" s="8"/>
      <c r="EE265" s="8"/>
      <c r="EF265" s="8"/>
      <c r="EG265" s="8"/>
      <c r="EH265" s="8"/>
      <c r="EI265" s="8"/>
      <c r="EJ265" s="8"/>
      <c r="EK265" s="8"/>
      <c r="EL265" s="8"/>
      <c r="EM265" s="8"/>
      <c r="EN265" s="8"/>
      <c r="EO265" s="8"/>
      <c r="EP265" s="8"/>
      <c r="EQ265" s="8"/>
      <c r="ER265" s="8"/>
      <c r="ES265" s="8"/>
      <c r="ET265" s="8"/>
      <c r="EU265" s="8"/>
      <c r="EV265" s="8"/>
      <c r="EW265" s="8"/>
      <c r="EX265" s="8"/>
      <c r="EY265" s="8"/>
      <c r="EZ265" s="8"/>
      <c r="FA265" s="8"/>
      <c r="FB265" s="9"/>
      <c r="FC265" s="8"/>
      <c r="FD265" s="8"/>
      <c r="FE265" s="8"/>
      <c r="FF265" s="8"/>
      <c r="FG265" s="8"/>
      <c r="FH265" s="8"/>
      <c r="FI265" s="8"/>
      <c r="FJ265" s="8"/>
      <c r="FK265" s="8"/>
      <c r="FL265" s="8"/>
      <c r="FM265" s="8"/>
      <c r="FN265" s="8"/>
      <c r="FO265" s="8"/>
      <c r="FP265" s="8"/>
      <c r="FQ265" s="8"/>
      <c r="FR265" s="8"/>
      <c r="FS265" s="8"/>
      <c r="FT265" s="8"/>
      <c r="FU265" s="8"/>
      <c r="FV265" s="8"/>
      <c r="FW265" s="8"/>
      <c r="FX265" s="8"/>
      <c r="FY265" s="8"/>
      <c r="FZ265" s="8"/>
      <c r="GA265" s="8"/>
      <c r="GB265" s="8"/>
      <c r="GC265" s="8"/>
      <c r="GD265" s="9"/>
      <c r="GE265" s="8"/>
      <c r="GF265" s="8"/>
    </row>
    <row r="266" spans="1:188" s="2" customFormat="1" ht="17.100000000000001" customHeight="1">
      <c r="A266" s="17" t="s">
        <v>246</v>
      </c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77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24"/>
      <c r="AQ266" s="24"/>
      <c r="AR266" s="81"/>
      <c r="AS266" s="38"/>
      <c r="AT266" s="1"/>
      <c r="AU266" s="1"/>
      <c r="AV266" s="1"/>
      <c r="AW266" s="1"/>
      <c r="AX266" s="1"/>
      <c r="AY266" s="1"/>
      <c r="AZ266" s="1"/>
      <c r="BA266" s="1"/>
      <c r="BB266" s="1"/>
      <c r="BC266" s="8"/>
      <c r="BD266" s="8"/>
      <c r="BE266" s="8"/>
      <c r="BF266" s="8"/>
      <c r="BG266" s="8"/>
      <c r="BH266" s="8"/>
      <c r="BI266" s="8"/>
      <c r="BJ266" s="8"/>
      <c r="BK266" s="8"/>
      <c r="BL266" s="8"/>
      <c r="BM266" s="8"/>
      <c r="BN266" s="8"/>
      <c r="BO266" s="8"/>
      <c r="BP266" s="8"/>
      <c r="BQ266" s="8"/>
      <c r="BR266" s="8"/>
      <c r="BS266" s="8"/>
      <c r="BT266" s="8"/>
      <c r="BU266" s="8"/>
      <c r="BV266" s="9"/>
      <c r="BW266" s="8"/>
      <c r="BX266" s="8"/>
      <c r="BY266" s="8"/>
      <c r="BZ266" s="8"/>
      <c r="CA266" s="8"/>
      <c r="CB266" s="8"/>
      <c r="CC266" s="8"/>
      <c r="CD266" s="8"/>
      <c r="CE266" s="8"/>
      <c r="CF266" s="8"/>
      <c r="CG266" s="8"/>
      <c r="CH266" s="8"/>
      <c r="CI266" s="8"/>
      <c r="CJ266" s="8"/>
      <c r="CK266" s="8"/>
      <c r="CL266" s="8"/>
      <c r="CM266" s="8"/>
      <c r="CN266" s="8"/>
      <c r="CO266" s="8"/>
      <c r="CP266" s="8"/>
      <c r="CQ266" s="8"/>
      <c r="CR266" s="8"/>
      <c r="CS266" s="8"/>
      <c r="CT266" s="8"/>
      <c r="CU266" s="8"/>
      <c r="CV266" s="8"/>
      <c r="CW266" s="8"/>
      <c r="CX266" s="9"/>
      <c r="CY266" s="8"/>
      <c r="CZ266" s="8"/>
      <c r="DA266" s="8"/>
      <c r="DB266" s="8"/>
      <c r="DC266" s="8"/>
      <c r="DD266" s="8"/>
      <c r="DE266" s="8"/>
      <c r="DF266" s="8"/>
      <c r="DG266" s="8"/>
      <c r="DH266" s="8"/>
      <c r="DI266" s="8"/>
      <c r="DJ266" s="8"/>
      <c r="DK266" s="8"/>
      <c r="DL266" s="8"/>
      <c r="DM266" s="8"/>
      <c r="DN266" s="8"/>
      <c r="DO266" s="8"/>
      <c r="DP266" s="8"/>
      <c r="DQ266" s="8"/>
      <c r="DR266" s="8"/>
      <c r="DS266" s="8"/>
      <c r="DT266" s="8"/>
      <c r="DU266" s="8"/>
      <c r="DV266" s="8"/>
      <c r="DW266" s="8"/>
      <c r="DX266" s="8"/>
      <c r="DY266" s="8"/>
      <c r="DZ266" s="9"/>
      <c r="EA266" s="8"/>
      <c r="EB266" s="8"/>
      <c r="EC266" s="8"/>
      <c r="ED266" s="8"/>
      <c r="EE266" s="8"/>
      <c r="EF266" s="8"/>
      <c r="EG266" s="8"/>
      <c r="EH266" s="8"/>
      <c r="EI266" s="8"/>
      <c r="EJ266" s="8"/>
      <c r="EK266" s="8"/>
      <c r="EL266" s="8"/>
      <c r="EM266" s="8"/>
      <c r="EN266" s="8"/>
      <c r="EO266" s="8"/>
      <c r="EP266" s="8"/>
      <c r="EQ266" s="8"/>
      <c r="ER266" s="8"/>
      <c r="ES266" s="8"/>
      <c r="ET266" s="8"/>
      <c r="EU266" s="8"/>
      <c r="EV266" s="8"/>
      <c r="EW266" s="8"/>
      <c r="EX266" s="8"/>
      <c r="EY266" s="8"/>
      <c r="EZ266" s="8"/>
      <c r="FA266" s="8"/>
      <c r="FB266" s="9"/>
      <c r="FC266" s="8"/>
      <c r="FD266" s="8"/>
      <c r="FE266" s="8"/>
      <c r="FF266" s="8"/>
      <c r="FG266" s="8"/>
      <c r="FH266" s="8"/>
      <c r="FI266" s="8"/>
      <c r="FJ266" s="8"/>
      <c r="FK266" s="8"/>
      <c r="FL266" s="8"/>
      <c r="FM266" s="8"/>
      <c r="FN266" s="8"/>
      <c r="FO266" s="8"/>
      <c r="FP266" s="8"/>
      <c r="FQ266" s="8"/>
      <c r="FR266" s="8"/>
      <c r="FS266" s="8"/>
      <c r="FT266" s="8"/>
      <c r="FU266" s="8"/>
      <c r="FV266" s="8"/>
      <c r="FW266" s="8"/>
      <c r="FX266" s="8"/>
      <c r="FY266" s="8"/>
      <c r="FZ266" s="8"/>
      <c r="GA266" s="8"/>
      <c r="GB266" s="8"/>
      <c r="GC266" s="8"/>
      <c r="GD266" s="9"/>
      <c r="GE266" s="8"/>
      <c r="GF266" s="8"/>
    </row>
    <row r="267" spans="1:188" s="2" customFormat="1" ht="16.7" customHeight="1">
      <c r="A267" s="13" t="s">
        <v>247</v>
      </c>
      <c r="B267" s="24">
        <v>957.9</v>
      </c>
      <c r="C267" s="24">
        <v>609.29999999999995</v>
      </c>
      <c r="D267" s="4">
        <f t="shared" si="110"/>
        <v>0.63607892264328214</v>
      </c>
      <c r="E267" s="10">
        <v>15</v>
      </c>
      <c r="F267" s="5">
        <v>1</v>
      </c>
      <c r="G267" s="5">
        <v>10</v>
      </c>
      <c r="H267" s="5"/>
      <c r="I267" s="5"/>
      <c r="J267" s="4">
        <f>J$49</f>
        <v>1.0646590909090909</v>
      </c>
      <c r="K267" s="5">
        <v>10</v>
      </c>
      <c r="L267" s="5"/>
      <c r="M267" s="5"/>
      <c r="N267" s="4">
        <f>N$49</f>
        <v>1.2541532976827094</v>
      </c>
      <c r="O267" s="73">
        <v>15</v>
      </c>
      <c r="P267" s="5"/>
      <c r="Q267" s="5"/>
      <c r="R267" s="4">
        <f>R$49</f>
        <v>0.55241935483870963</v>
      </c>
      <c r="S267" s="5">
        <v>15</v>
      </c>
      <c r="T267" s="31">
        <f t="shared" si="111"/>
        <v>0.881328685177868</v>
      </c>
      <c r="U267" s="32">
        <v>2127</v>
      </c>
      <c r="V267" s="24">
        <f t="shared" si="112"/>
        <v>1160.1818181818182</v>
      </c>
      <c r="W267" s="24">
        <f t="shared" si="113"/>
        <v>1022.5</v>
      </c>
      <c r="X267" s="24">
        <f t="shared" si="114"/>
        <v>-137.68181818181824</v>
      </c>
      <c r="Y267" s="24"/>
      <c r="Z267" s="24">
        <v>222.3</v>
      </c>
      <c r="AA267" s="24">
        <v>118.7</v>
      </c>
      <c r="AB267" s="24">
        <v>21.1</v>
      </c>
      <c r="AC267" s="24">
        <v>216.7</v>
      </c>
      <c r="AD267" s="24"/>
      <c r="AE267" s="24">
        <v>225.3</v>
      </c>
      <c r="AF267" s="24">
        <v>132.1</v>
      </c>
      <c r="AG267" s="24">
        <f t="shared" si="115"/>
        <v>86.3</v>
      </c>
      <c r="AH267" s="65"/>
      <c r="AI267" s="40"/>
      <c r="AJ267" s="40"/>
      <c r="AK267" s="65"/>
      <c r="AL267" s="65"/>
      <c r="AM267" s="24">
        <f t="shared" si="116"/>
        <v>86.3</v>
      </c>
      <c r="AN267" s="24"/>
      <c r="AO267" s="24">
        <f t="shared" si="117"/>
        <v>86.3</v>
      </c>
      <c r="AP267" s="24">
        <v>64.5</v>
      </c>
      <c r="AQ267" s="24">
        <f t="shared" si="118"/>
        <v>21.8</v>
      </c>
      <c r="AR267" s="81"/>
      <c r="AS267" s="38"/>
      <c r="AT267" s="1"/>
      <c r="AU267" s="1"/>
      <c r="AV267" s="1"/>
      <c r="AW267" s="1"/>
      <c r="AX267" s="1"/>
      <c r="AY267" s="1"/>
      <c r="AZ267" s="1"/>
      <c r="BA267" s="1"/>
      <c r="BB267" s="1"/>
      <c r="BC267" s="8"/>
      <c r="BD267" s="8"/>
      <c r="BE267" s="8"/>
      <c r="BF267" s="8"/>
      <c r="BG267" s="8"/>
      <c r="BH267" s="8"/>
      <c r="BI267" s="8"/>
      <c r="BJ267" s="8"/>
      <c r="BK267" s="8"/>
      <c r="BL267" s="8"/>
      <c r="BM267" s="8"/>
      <c r="BN267" s="8"/>
      <c r="BO267" s="8"/>
      <c r="BP267" s="8"/>
      <c r="BQ267" s="8"/>
      <c r="BR267" s="8"/>
      <c r="BS267" s="8"/>
      <c r="BT267" s="8"/>
      <c r="BU267" s="8"/>
      <c r="BV267" s="9"/>
      <c r="BW267" s="8"/>
      <c r="BX267" s="8"/>
      <c r="BY267" s="8"/>
      <c r="BZ267" s="8"/>
      <c r="CA267" s="8"/>
      <c r="CB267" s="8"/>
      <c r="CC267" s="8"/>
      <c r="CD267" s="8"/>
      <c r="CE267" s="8"/>
      <c r="CF267" s="8"/>
      <c r="CG267" s="8"/>
      <c r="CH267" s="8"/>
      <c r="CI267" s="8"/>
      <c r="CJ267" s="8"/>
      <c r="CK267" s="8"/>
      <c r="CL267" s="8"/>
      <c r="CM267" s="8"/>
      <c r="CN267" s="8"/>
      <c r="CO267" s="8"/>
      <c r="CP267" s="8"/>
      <c r="CQ267" s="8"/>
      <c r="CR267" s="8"/>
      <c r="CS267" s="8"/>
      <c r="CT267" s="8"/>
      <c r="CU267" s="8"/>
      <c r="CV267" s="8"/>
      <c r="CW267" s="8"/>
      <c r="CX267" s="9"/>
      <c r="CY267" s="8"/>
      <c r="CZ267" s="8"/>
      <c r="DA267" s="8"/>
      <c r="DB267" s="8"/>
      <c r="DC267" s="8"/>
      <c r="DD267" s="8"/>
      <c r="DE267" s="8"/>
      <c r="DF267" s="8"/>
      <c r="DG267" s="8"/>
      <c r="DH267" s="8"/>
      <c r="DI267" s="8"/>
      <c r="DJ267" s="8"/>
      <c r="DK267" s="8"/>
      <c r="DL267" s="8"/>
      <c r="DM267" s="8"/>
      <c r="DN267" s="8"/>
      <c r="DO267" s="8"/>
      <c r="DP267" s="8"/>
      <c r="DQ267" s="8"/>
      <c r="DR267" s="8"/>
      <c r="DS267" s="8"/>
      <c r="DT267" s="8"/>
      <c r="DU267" s="8"/>
      <c r="DV267" s="8"/>
      <c r="DW267" s="8"/>
      <c r="DX267" s="8"/>
      <c r="DY267" s="8"/>
      <c r="DZ267" s="9"/>
      <c r="EA267" s="8"/>
      <c r="EB267" s="8"/>
      <c r="EC267" s="8"/>
      <c r="ED267" s="8"/>
      <c r="EE267" s="8"/>
      <c r="EF267" s="8"/>
      <c r="EG267" s="8"/>
      <c r="EH267" s="8"/>
      <c r="EI267" s="8"/>
      <c r="EJ267" s="8"/>
      <c r="EK267" s="8"/>
      <c r="EL267" s="8"/>
      <c r="EM267" s="8"/>
      <c r="EN267" s="8"/>
      <c r="EO267" s="8"/>
      <c r="EP267" s="8"/>
      <c r="EQ267" s="8"/>
      <c r="ER267" s="8"/>
      <c r="ES267" s="8"/>
      <c r="ET267" s="8"/>
      <c r="EU267" s="8"/>
      <c r="EV267" s="8"/>
      <c r="EW267" s="8"/>
      <c r="EX267" s="8"/>
      <c r="EY267" s="8"/>
      <c r="EZ267" s="8"/>
      <c r="FA267" s="8"/>
      <c r="FB267" s="9"/>
      <c r="FC267" s="8"/>
      <c r="FD267" s="8"/>
      <c r="FE267" s="8"/>
      <c r="FF267" s="8"/>
      <c r="FG267" s="8"/>
      <c r="FH267" s="8"/>
      <c r="FI267" s="8"/>
      <c r="FJ267" s="8"/>
      <c r="FK267" s="8"/>
      <c r="FL267" s="8"/>
      <c r="FM267" s="8"/>
      <c r="FN267" s="8"/>
      <c r="FO267" s="8"/>
      <c r="FP267" s="8"/>
      <c r="FQ267" s="8"/>
      <c r="FR267" s="8"/>
      <c r="FS267" s="8"/>
      <c r="FT267" s="8"/>
      <c r="FU267" s="8"/>
      <c r="FV267" s="8"/>
      <c r="FW267" s="8"/>
      <c r="FX267" s="8"/>
      <c r="FY267" s="8"/>
      <c r="FZ267" s="8"/>
      <c r="GA267" s="8"/>
      <c r="GB267" s="8"/>
      <c r="GC267" s="8"/>
      <c r="GD267" s="9"/>
      <c r="GE267" s="8"/>
      <c r="GF267" s="8"/>
    </row>
    <row r="268" spans="1:188" s="2" customFormat="1" ht="17.100000000000001" customHeight="1">
      <c r="A268" s="13" t="s">
        <v>248</v>
      </c>
      <c r="B268" s="24">
        <v>614</v>
      </c>
      <c r="C268" s="24">
        <v>519.1</v>
      </c>
      <c r="D268" s="4">
        <f t="shared" si="110"/>
        <v>0.84543973941368078</v>
      </c>
      <c r="E268" s="10">
        <v>15</v>
      </c>
      <c r="F268" s="5">
        <v>1</v>
      </c>
      <c r="G268" s="5">
        <v>10</v>
      </c>
      <c r="H268" s="5"/>
      <c r="I268" s="5"/>
      <c r="J268" s="4">
        <f t="shared" ref="J268:J273" si="122">J$49</f>
        <v>1.0646590909090909</v>
      </c>
      <c r="K268" s="5">
        <v>10</v>
      </c>
      <c r="L268" s="5"/>
      <c r="M268" s="5"/>
      <c r="N268" s="4">
        <f t="shared" ref="N268:N273" si="123">N$49</f>
        <v>1.2541532976827094</v>
      </c>
      <c r="O268" s="73">
        <v>15</v>
      </c>
      <c r="P268" s="5"/>
      <c r="Q268" s="5"/>
      <c r="R268" s="4">
        <f t="shared" ref="R268:R273" si="124">R$49</f>
        <v>0.55241935483870963</v>
      </c>
      <c r="S268" s="5">
        <v>15</v>
      </c>
      <c r="T268" s="31">
        <f t="shared" si="111"/>
        <v>0.92964271981719093</v>
      </c>
      <c r="U268" s="32">
        <v>1178</v>
      </c>
      <c r="V268" s="24">
        <f t="shared" si="112"/>
        <v>642.5454545454545</v>
      </c>
      <c r="W268" s="24">
        <f t="shared" si="113"/>
        <v>597.29999999999995</v>
      </c>
      <c r="X268" s="24">
        <f t="shared" si="114"/>
        <v>-45.24545454545455</v>
      </c>
      <c r="Y268" s="24"/>
      <c r="Z268" s="24">
        <v>110.1</v>
      </c>
      <c r="AA268" s="24">
        <v>103.5</v>
      </c>
      <c r="AB268" s="24">
        <v>55.1</v>
      </c>
      <c r="AC268" s="24">
        <v>105.8</v>
      </c>
      <c r="AD268" s="24"/>
      <c r="AE268" s="24">
        <v>44</v>
      </c>
      <c r="AF268" s="24">
        <v>40.299999999999997</v>
      </c>
      <c r="AG268" s="24">
        <f t="shared" si="115"/>
        <v>138.5</v>
      </c>
      <c r="AH268" s="65"/>
      <c r="AI268" s="40"/>
      <c r="AJ268" s="40"/>
      <c r="AK268" s="65"/>
      <c r="AL268" s="65"/>
      <c r="AM268" s="24">
        <f t="shared" si="116"/>
        <v>138.5</v>
      </c>
      <c r="AN268" s="24"/>
      <c r="AO268" s="24">
        <f t="shared" si="117"/>
        <v>138.5</v>
      </c>
      <c r="AP268" s="24">
        <v>153.1</v>
      </c>
      <c r="AQ268" s="24">
        <f t="shared" si="118"/>
        <v>-14.6</v>
      </c>
      <c r="AR268" s="81"/>
      <c r="AS268" s="38"/>
      <c r="AT268" s="1"/>
      <c r="AU268" s="1"/>
      <c r="AV268" s="1"/>
      <c r="AW268" s="1"/>
      <c r="AX268" s="1"/>
      <c r="AY268" s="1"/>
      <c r="AZ268" s="1"/>
      <c r="BA268" s="1"/>
      <c r="BB268" s="1"/>
      <c r="BC268" s="8"/>
      <c r="BD268" s="8"/>
      <c r="BE268" s="8"/>
      <c r="BF268" s="8"/>
      <c r="BG268" s="8"/>
      <c r="BH268" s="8"/>
      <c r="BI268" s="8"/>
      <c r="BJ268" s="8"/>
      <c r="BK268" s="8"/>
      <c r="BL268" s="8"/>
      <c r="BM268" s="8"/>
      <c r="BN268" s="8"/>
      <c r="BO268" s="8"/>
      <c r="BP268" s="8"/>
      <c r="BQ268" s="8"/>
      <c r="BR268" s="8"/>
      <c r="BS268" s="8"/>
      <c r="BT268" s="8"/>
      <c r="BU268" s="8"/>
      <c r="BV268" s="9"/>
      <c r="BW268" s="8"/>
      <c r="BX268" s="8"/>
      <c r="BY268" s="8"/>
      <c r="BZ268" s="8"/>
      <c r="CA268" s="8"/>
      <c r="CB268" s="8"/>
      <c r="CC268" s="8"/>
      <c r="CD268" s="8"/>
      <c r="CE268" s="8"/>
      <c r="CF268" s="8"/>
      <c r="CG268" s="8"/>
      <c r="CH268" s="8"/>
      <c r="CI268" s="8"/>
      <c r="CJ268" s="8"/>
      <c r="CK268" s="8"/>
      <c r="CL268" s="8"/>
      <c r="CM268" s="8"/>
      <c r="CN268" s="8"/>
      <c r="CO268" s="8"/>
      <c r="CP268" s="8"/>
      <c r="CQ268" s="8"/>
      <c r="CR268" s="8"/>
      <c r="CS268" s="8"/>
      <c r="CT268" s="8"/>
      <c r="CU268" s="8"/>
      <c r="CV268" s="8"/>
      <c r="CW268" s="8"/>
      <c r="CX268" s="9"/>
      <c r="CY268" s="8"/>
      <c r="CZ268" s="8"/>
      <c r="DA268" s="8"/>
      <c r="DB268" s="8"/>
      <c r="DC268" s="8"/>
      <c r="DD268" s="8"/>
      <c r="DE268" s="8"/>
      <c r="DF268" s="8"/>
      <c r="DG268" s="8"/>
      <c r="DH268" s="8"/>
      <c r="DI268" s="8"/>
      <c r="DJ268" s="8"/>
      <c r="DK268" s="8"/>
      <c r="DL268" s="8"/>
      <c r="DM268" s="8"/>
      <c r="DN268" s="8"/>
      <c r="DO268" s="8"/>
      <c r="DP268" s="8"/>
      <c r="DQ268" s="8"/>
      <c r="DR268" s="8"/>
      <c r="DS268" s="8"/>
      <c r="DT268" s="8"/>
      <c r="DU268" s="8"/>
      <c r="DV268" s="8"/>
      <c r="DW268" s="8"/>
      <c r="DX268" s="8"/>
      <c r="DY268" s="8"/>
      <c r="DZ268" s="9"/>
      <c r="EA268" s="8"/>
      <c r="EB268" s="8"/>
      <c r="EC268" s="8"/>
      <c r="ED268" s="8"/>
      <c r="EE268" s="8"/>
      <c r="EF268" s="8"/>
      <c r="EG268" s="8"/>
      <c r="EH268" s="8"/>
      <c r="EI268" s="8"/>
      <c r="EJ268" s="8"/>
      <c r="EK268" s="8"/>
      <c r="EL268" s="8"/>
      <c r="EM268" s="8"/>
      <c r="EN268" s="8"/>
      <c r="EO268" s="8"/>
      <c r="EP268" s="8"/>
      <c r="EQ268" s="8"/>
      <c r="ER268" s="8"/>
      <c r="ES268" s="8"/>
      <c r="ET268" s="8"/>
      <c r="EU268" s="8"/>
      <c r="EV268" s="8"/>
      <c r="EW268" s="8"/>
      <c r="EX268" s="8"/>
      <c r="EY268" s="8"/>
      <c r="EZ268" s="8"/>
      <c r="FA268" s="8"/>
      <c r="FB268" s="9"/>
      <c r="FC268" s="8"/>
      <c r="FD268" s="8"/>
      <c r="FE268" s="8"/>
      <c r="FF268" s="8"/>
      <c r="FG268" s="8"/>
      <c r="FH268" s="8"/>
      <c r="FI268" s="8"/>
      <c r="FJ268" s="8"/>
      <c r="FK268" s="8"/>
      <c r="FL268" s="8"/>
      <c r="FM268" s="8"/>
      <c r="FN268" s="8"/>
      <c r="FO268" s="8"/>
      <c r="FP268" s="8"/>
      <c r="FQ268" s="8"/>
      <c r="FR268" s="8"/>
      <c r="FS268" s="8"/>
      <c r="FT268" s="8"/>
      <c r="FU268" s="8"/>
      <c r="FV268" s="8"/>
      <c r="FW268" s="8"/>
      <c r="FX268" s="8"/>
      <c r="FY268" s="8"/>
      <c r="FZ268" s="8"/>
      <c r="GA268" s="8"/>
      <c r="GB268" s="8"/>
      <c r="GC268" s="8"/>
      <c r="GD268" s="9"/>
      <c r="GE268" s="8"/>
      <c r="GF268" s="8"/>
    </row>
    <row r="269" spans="1:188" s="2" customFormat="1" ht="17.100000000000001" customHeight="1">
      <c r="A269" s="13" t="s">
        <v>249</v>
      </c>
      <c r="B269" s="24">
        <v>1011.4</v>
      </c>
      <c r="C269" s="24">
        <v>924.3</v>
      </c>
      <c r="D269" s="4">
        <f t="shared" si="110"/>
        <v>0.91388174807197942</v>
      </c>
      <c r="E269" s="10">
        <v>15</v>
      </c>
      <c r="F269" s="5">
        <v>1</v>
      </c>
      <c r="G269" s="5">
        <v>10</v>
      </c>
      <c r="H269" s="5"/>
      <c r="I269" s="5"/>
      <c r="J269" s="4">
        <f t="shared" si="122"/>
        <v>1.0646590909090909</v>
      </c>
      <c r="K269" s="5">
        <v>10</v>
      </c>
      <c r="L269" s="5"/>
      <c r="M269" s="5"/>
      <c r="N269" s="4">
        <f t="shared" si="123"/>
        <v>1.2541532976827094</v>
      </c>
      <c r="O269" s="73">
        <v>15</v>
      </c>
      <c r="P269" s="5"/>
      <c r="Q269" s="5"/>
      <c r="R269" s="4">
        <f t="shared" si="124"/>
        <v>0.55241935483870963</v>
      </c>
      <c r="S269" s="5">
        <v>15</v>
      </c>
      <c r="T269" s="31">
        <f t="shared" si="111"/>
        <v>0.94543702950756747</v>
      </c>
      <c r="U269" s="32">
        <v>3137</v>
      </c>
      <c r="V269" s="24">
        <f t="shared" si="112"/>
        <v>1711.090909090909</v>
      </c>
      <c r="W269" s="24">
        <f t="shared" si="113"/>
        <v>1617.7</v>
      </c>
      <c r="X269" s="24">
        <f t="shared" si="114"/>
        <v>-93.390909090908963</v>
      </c>
      <c r="Y269" s="24"/>
      <c r="Z269" s="24">
        <v>336.5</v>
      </c>
      <c r="AA269" s="24">
        <v>272.7</v>
      </c>
      <c r="AB269" s="24">
        <v>38.9</v>
      </c>
      <c r="AC269" s="24">
        <v>365.1</v>
      </c>
      <c r="AD269" s="24"/>
      <c r="AE269" s="24">
        <v>161.69999999999999</v>
      </c>
      <c r="AF269" s="24">
        <v>170.2</v>
      </c>
      <c r="AG269" s="24">
        <f t="shared" si="115"/>
        <v>272.60000000000002</v>
      </c>
      <c r="AH269" s="65"/>
      <c r="AI269" s="40"/>
      <c r="AJ269" s="40"/>
      <c r="AK269" s="65"/>
      <c r="AL269" s="65"/>
      <c r="AM269" s="24">
        <f t="shared" si="116"/>
        <v>272.60000000000002</v>
      </c>
      <c r="AN269" s="24"/>
      <c r="AO269" s="24">
        <f t="shared" si="117"/>
        <v>272.60000000000002</v>
      </c>
      <c r="AP269" s="24">
        <v>334.4</v>
      </c>
      <c r="AQ269" s="24">
        <f t="shared" si="118"/>
        <v>-61.8</v>
      </c>
      <c r="AR269" s="81"/>
      <c r="AS269" s="38"/>
      <c r="AT269" s="1"/>
      <c r="AU269" s="1"/>
      <c r="AV269" s="1"/>
      <c r="AW269" s="1"/>
      <c r="AX269" s="1"/>
      <c r="AY269" s="1"/>
      <c r="AZ269" s="1"/>
      <c r="BA269" s="1"/>
      <c r="BB269" s="1"/>
      <c r="BC269" s="8"/>
      <c r="BD269" s="8"/>
      <c r="BE269" s="8"/>
      <c r="BF269" s="8"/>
      <c r="BG269" s="8"/>
      <c r="BH269" s="8"/>
      <c r="BI269" s="8"/>
      <c r="BJ269" s="8"/>
      <c r="BK269" s="8"/>
      <c r="BL269" s="8"/>
      <c r="BM269" s="8"/>
      <c r="BN269" s="8"/>
      <c r="BO269" s="8"/>
      <c r="BP269" s="8"/>
      <c r="BQ269" s="8"/>
      <c r="BR269" s="8"/>
      <c r="BS269" s="8"/>
      <c r="BT269" s="8"/>
      <c r="BU269" s="8"/>
      <c r="BV269" s="9"/>
      <c r="BW269" s="8"/>
      <c r="BX269" s="8"/>
      <c r="BY269" s="8"/>
      <c r="BZ269" s="8"/>
      <c r="CA269" s="8"/>
      <c r="CB269" s="8"/>
      <c r="CC269" s="8"/>
      <c r="CD269" s="8"/>
      <c r="CE269" s="8"/>
      <c r="CF269" s="8"/>
      <c r="CG269" s="8"/>
      <c r="CH269" s="8"/>
      <c r="CI269" s="8"/>
      <c r="CJ269" s="8"/>
      <c r="CK269" s="8"/>
      <c r="CL269" s="8"/>
      <c r="CM269" s="8"/>
      <c r="CN269" s="8"/>
      <c r="CO269" s="8"/>
      <c r="CP269" s="8"/>
      <c r="CQ269" s="8"/>
      <c r="CR269" s="8"/>
      <c r="CS269" s="8"/>
      <c r="CT269" s="8"/>
      <c r="CU269" s="8"/>
      <c r="CV269" s="8"/>
      <c r="CW269" s="8"/>
      <c r="CX269" s="9"/>
      <c r="CY269" s="8"/>
      <c r="CZ269" s="8"/>
      <c r="DA269" s="8"/>
      <c r="DB269" s="8"/>
      <c r="DC269" s="8"/>
      <c r="DD269" s="8"/>
      <c r="DE269" s="8"/>
      <c r="DF269" s="8"/>
      <c r="DG269" s="8"/>
      <c r="DH269" s="8"/>
      <c r="DI269" s="8"/>
      <c r="DJ269" s="8"/>
      <c r="DK269" s="8"/>
      <c r="DL269" s="8"/>
      <c r="DM269" s="8"/>
      <c r="DN269" s="8"/>
      <c r="DO269" s="8"/>
      <c r="DP269" s="8"/>
      <c r="DQ269" s="8"/>
      <c r="DR269" s="8"/>
      <c r="DS269" s="8"/>
      <c r="DT269" s="8"/>
      <c r="DU269" s="8"/>
      <c r="DV269" s="8"/>
      <c r="DW269" s="8"/>
      <c r="DX269" s="8"/>
      <c r="DY269" s="8"/>
      <c r="DZ269" s="9"/>
      <c r="EA269" s="8"/>
      <c r="EB269" s="8"/>
      <c r="EC269" s="8"/>
      <c r="ED269" s="8"/>
      <c r="EE269" s="8"/>
      <c r="EF269" s="8"/>
      <c r="EG269" s="8"/>
      <c r="EH269" s="8"/>
      <c r="EI269" s="8"/>
      <c r="EJ269" s="8"/>
      <c r="EK269" s="8"/>
      <c r="EL269" s="8"/>
      <c r="EM269" s="8"/>
      <c r="EN269" s="8"/>
      <c r="EO269" s="8"/>
      <c r="EP269" s="8"/>
      <c r="EQ269" s="8"/>
      <c r="ER269" s="8"/>
      <c r="ES269" s="8"/>
      <c r="ET269" s="8"/>
      <c r="EU269" s="8"/>
      <c r="EV269" s="8"/>
      <c r="EW269" s="8"/>
      <c r="EX269" s="8"/>
      <c r="EY269" s="8"/>
      <c r="EZ269" s="8"/>
      <c r="FA269" s="8"/>
      <c r="FB269" s="9"/>
      <c r="FC269" s="8"/>
      <c r="FD269" s="8"/>
      <c r="FE269" s="8"/>
      <c r="FF269" s="8"/>
      <c r="FG269" s="8"/>
      <c r="FH269" s="8"/>
      <c r="FI269" s="8"/>
      <c r="FJ269" s="8"/>
      <c r="FK269" s="8"/>
      <c r="FL269" s="8"/>
      <c r="FM269" s="8"/>
      <c r="FN269" s="8"/>
      <c r="FO269" s="8"/>
      <c r="FP269" s="8"/>
      <c r="FQ269" s="8"/>
      <c r="FR269" s="8"/>
      <c r="FS269" s="8"/>
      <c r="FT269" s="8"/>
      <c r="FU269" s="8"/>
      <c r="FV269" s="8"/>
      <c r="FW269" s="8"/>
      <c r="FX269" s="8"/>
      <c r="FY269" s="8"/>
      <c r="FZ269" s="8"/>
      <c r="GA269" s="8"/>
      <c r="GB269" s="8"/>
      <c r="GC269" s="8"/>
      <c r="GD269" s="9"/>
      <c r="GE269" s="8"/>
      <c r="GF269" s="8"/>
    </row>
    <row r="270" spans="1:188" s="2" customFormat="1" ht="17.100000000000001" customHeight="1">
      <c r="A270" s="13" t="s">
        <v>250</v>
      </c>
      <c r="B270" s="24">
        <v>3911.1</v>
      </c>
      <c r="C270" s="24">
        <v>4328.6000000000004</v>
      </c>
      <c r="D270" s="4">
        <f t="shared" si="110"/>
        <v>1.1067474623507454</v>
      </c>
      <c r="E270" s="10">
        <v>15</v>
      </c>
      <c r="F270" s="5">
        <v>1</v>
      </c>
      <c r="G270" s="5">
        <v>10</v>
      </c>
      <c r="H270" s="5"/>
      <c r="I270" s="5"/>
      <c r="J270" s="4">
        <f t="shared" si="122"/>
        <v>1.0646590909090909</v>
      </c>
      <c r="K270" s="5">
        <v>10</v>
      </c>
      <c r="L270" s="5"/>
      <c r="M270" s="5"/>
      <c r="N270" s="4">
        <f t="shared" si="123"/>
        <v>1.2541532976827094</v>
      </c>
      <c r="O270" s="73">
        <v>15</v>
      </c>
      <c r="P270" s="5"/>
      <c r="Q270" s="5"/>
      <c r="R270" s="4">
        <f t="shared" si="124"/>
        <v>0.55241935483870963</v>
      </c>
      <c r="S270" s="5">
        <v>15</v>
      </c>
      <c r="T270" s="31">
        <f t="shared" si="111"/>
        <v>0.98994450203343654</v>
      </c>
      <c r="U270" s="32">
        <v>1383</v>
      </c>
      <c r="V270" s="24">
        <f t="shared" si="112"/>
        <v>754.36363636363637</v>
      </c>
      <c r="W270" s="24">
        <f t="shared" si="113"/>
        <v>746.8</v>
      </c>
      <c r="X270" s="24">
        <f t="shared" si="114"/>
        <v>-7.5636363636364194</v>
      </c>
      <c r="Y270" s="24"/>
      <c r="Z270" s="24">
        <v>114.1</v>
      </c>
      <c r="AA270" s="24">
        <v>148.4</v>
      </c>
      <c r="AB270" s="24">
        <v>43.2</v>
      </c>
      <c r="AC270" s="24">
        <v>64.400000000000006</v>
      </c>
      <c r="AD270" s="24"/>
      <c r="AE270" s="24">
        <v>63.6</v>
      </c>
      <c r="AF270" s="24">
        <v>146.5</v>
      </c>
      <c r="AG270" s="24">
        <f t="shared" si="115"/>
        <v>166.6</v>
      </c>
      <c r="AH270" s="40"/>
      <c r="AI270" s="40"/>
      <c r="AJ270" s="40"/>
      <c r="AK270" s="65"/>
      <c r="AL270" s="65"/>
      <c r="AM270" s="24">
        <f t="shared" si="116"/>
        <v>166.6</v>
      </c>
      <c r="AN270" s="24"/>
      <c r="AO270" s="24">
        <f t="shared" si="117"/>
        <v>166.6</v>
      </c>
      <c r="AP270" s="24">
        <v>222.6</v>
      </c>
      <c r="AQ270" s="24">
        <f t="shared" si="118"/>
        <v>-56</v>
      </c>
      <c r="AR270" s="81"/>
      <c r="AS270" s="38"/>
      <c r="AT270" s="1"/>
      <c r="AU270" s="1"/>
      <c r="AV270" s="1"/>
      <c r="AW270" s="1"/>
      <c r="AX270" s="1"/>
      <c r="AY270" s="1"/>
      <c r="AZ270" s="1"/>
      <c r="BA270" s="1"/>
      <c r="BB270" s="1"/>
      <c r="BC270" s="8"/>
      <c r="BD270" s="8"/>
      <c r="BE270" s="8"/>
      <c r="BF270" s="8"/>
      <c r="BG270" s="8"/>
      <c r="BH270" s="8"/>
      <c r="BI270" s="8"/>
      <c r="BJ270" s="8"/>
      <c r="BK270" s="8"/>
      <c r="BL270" s="8"/>
      <c r="BM270" s="8"/>
      <c r="BN270" s="8"/>
      <c r="BO270" s="8"/>
      <c r="BP270" s="8"/>
      <c r="BQ270" s="8"/>
      <c r="BR270" s="8"/>
      <c r="BS270" s="8"/>
      <c r="BT270" s="8"/>
      <c r="BU270" s="8"/>
      <c r="BV270" s="9"/>
      <c r="BW270" s="8"/>
      <c r="BX270" s="8"/>
      <c r="BY270" s="8"/>
      <c r="BZ270" s="8"/>
      <c r="CA270" s="8"/>
      <c r="CB270" s="8"/>
      <c r="CC270" s="8"/>
      <c r="CD270" s="8"/>
      <c r="CE270" s="8"/>
      <c r="CF270" s="8"/>
      <c r="CG270" s="8"/>
      <c r="CH270" s="8"/>
      <c r="CI270" s="8"/>
      <c r="CJ270" s="8"/>
      <c r="CK270" s="8"/>
      <c r="CL270" s="8"/>
      <c r="CM270" s="8"/>
      <c r="CN270" s="8"/>
      <c r="CO270" s="8"/>
      <c r="CP270" s="8"/>
      <c r="CQ270" s="8"/>
      <c r="CR270" s="8"/>
      <c r="CS270" s="8"/>
      <c r="CT270" s="8"/>
      <c r="CU270" s="8"/>
      <c r="CV270" s="8"/>
      <c r="CW270" s="8"/>
      <c r="CX270" s="9"/>
      <c r="CY270" s="8"/>
      <c r="CZ270" s="8"/>
      <c r="DA270" s="8"/>
      <c r="DB270" s="8"/>
      <c r="DC270" s="8"/>
      <c r="DD270" s="8"/>
      <c r="DE270" s="8"/>
      <c r="DF270" s="8"/>
      <c r="DG270" s="8"/>
      <c r="DH270" s="8"/>
      <c r="DI270" s="8"/>
      <c r="DJ270" s="8"/>
      <c r="DK270" s="8"/>
      <c r="DL270" s="8"/>
      <c r="DM270" s="8"/>
      <c r="DN270" s="8"/>
      <c r="DO270" s="8"/>
      <c r="DP270" s="8"/>
      <c r="DQ270" s="8"/>
      <c r="DR270" s="8"/>
      <c r="DS270" s="8"/>
      <c r="DT270" s="8"/>
      <c r="DU270" s="8"/>
      <c r="DV270" s="8"/>
      <c r="DW270" s="8"/>
      <c r="DX270" s="8"/>
      <c r="DY270" s="8"/>
      <c r="DZ270" s="9"/>
      <c r="EA270" s="8"/>
      <c r="EB270" s="8"/>
      <c r="EC270" s="8"/>
      <c r="ED270" s="8"/>
      <c r="EE270" s="8"/>
      <c r="EF270" s="8"/>
      <c r="EG270" s="8"/>
      <c r="EH270" s="8"/>
      <c r="EI270" s="8"/>
      <c r="EJ270" s="8"/>
      <c r="EK270" s="8"/>
      <c r="EL270" s="8"/>
      <c r="EM270" s="8"/>
      <c r="EN270" s="8"/>
      <c r="EO270" s="8"/>
      <c r="EP270" s="8"/>
      <c r="EQ270" s="8"/>
      <c r="ER270" s="8"/>
      <c r="ES270" s="8"/>
      <c r="ET270" s="8"/>
      <c r="EU270" s="8"/>
      <c r="EV270" s="8"/>
      <c r="EW270" s="8"/>
      <c r="EX270" s="8"/>
      <c r="EY270" s="8"/>
      <c r="EZ270" s="8"/>
      <c r="FA270" s="8"/>
      <c r="FB270" s="9"/>
      <c r="FC270" s="8"/>
      <c r="FD270" s="8"/>
      <c r="FE270" s="8"/>
      <c r="FF270" s="8"/>
      <c r="FG270" s="8"/>
      <c r="FH270" s="8"/>
      <c r="FI270" s="8"/>
      <c r="FJ270" s="8"/>
      <c r="FK270" s="8"/>
      <c r="FL270" s="8"/>
      <c r="FM270" s="8"/>
      <c r="FN270" s="8"/>
      <c r="FO270" s="8"/>
      <c r="FP270" s="8"/>
      <c r="FQ270" s="8"/>
      <c r="FR270" s="8"/>
      <c r="FS270" s="8"/>
      <c r="FT270" s="8"/>
      <c r="FU270" s="8"/>
      <c r="FV270" s="8"/>
      <c r="FW270" s="8"/>
      <c r="FX270" s="8"/>
      <c r="FY270" s="8"/>
      <c r="FZ270" s="8"/>
      <c r="GA270" s="8"/>
      <c r="GB270" s="8"/>
      <c r="GC270" s="8"/>
      <c r="GD270" s="9"/>
      <c r="GE270" s="8"/>
      <c r="GF270" s="8"/>
    </row>
    <row r="271" spans="1:188" s="2" customFormat="1" ht="17.100000000000001" customHeight="1">
      <c r="A271" s="13" t="s">
        <v>251</v>
      </c>
      <c r="B271" s="24">
        <v>2711.3</v>
      </c>
      <c r="C271" s="24">
        <v>2419.5</v>
      </c>
      <c r="D271" s="4">
        <f t="shared" si="110"/>
        <v>0.89237635082801603</v>
      </c>
      <c r="E271" s="10">
        <v>15</v>
      </c>
      <c r="F271" s="5">
        <v>1</v>
      </c>
      <c r="G271" s="5">
        <v>10</v>
      </c>
      <c r="H271" s="5"/>
      <c r="I271" s="5"/>
      <c r="J271" s="4">
        <f t="shared" si="122"/>
        <v>1.0646590909090909</v>
      </c>
      <c r="K271" s="5">
        <v>10</v>
      </c>
      <c r="L271" s="5"/>
      <c r="M271" s="5"/>
      <c r="N271" s="4">
        <f t="shared" si="123"/>
        <v>1.2541532976827094</v>
      </c>
      <c r="O271" s="73">
        <v>15</v>
      </c>
      <c r="P271" s="5"/>
      <c r="Q271" s="5"/>
      <c r="R271" s="4">
        <f t="shared" si="124"/>
        <v>0.55241935483870963</v>
      </c>
      <c r="S271" s="5">
        <v>15</v>
      </c>
      <c r="T271" s="31">
        <f t="shared" si="111"/>
        <v>0.94047424552819137</v>
      </c>
      <c r="U271" s="32">
        <v>3332</v>
      </c>
      <c r="V271" s="24">
        <f t="shared" si="112"/>
        <v>1817.4545454545455</v>
      </c>
      <c r="W271" s="24">
        <f t="shared" si="113"/>
        <v>1709.3</v>
      </c>
      <c r="X271" s="24">
        <f t="shared" si="114"/>
        <v>-108.15454545454554</v>
      </c>
      <c r="Y271" s="24"/>
      <c r="Z271" s="24">
        <v>271.2</v>
      </c>
      <c r="AA271" s="24">
        <v>257.8</v>
      </c>
      <c r="AB271" s="24">
        <v>175.9</v>
      </c>
      <c r="AC271" s="24">
        <v>323.10000000000002</v>
      </c>
      <c r="AD271" s="24"/>
      <c r="AE271" s="24">
        <v>222.3</v>
      </c>
      <c r="AF271" s="24">
        <v>170.6</v>
      </c>
      <c r="AG271" s="24">
        <f t="shared" si="115"/>
        <v>288.39999999999998</v>
      </c>
      <c r="AH271" s="65"/>
      <c r="AI271" s="40"/>
      <c r="AJ271" s="40"/>
      <c r="AK271" s="65"/>
      <c r="AL271" s="65"/>
      <c r="AM271" s="24">
        <f t="shared" si="116"/>
        <v>288.39999999999998</v>
      </c>
      <c r="AN271" s="24"/>
      <c r="AO271" s="24">
        <f t="shared" si="117"/>
        <v>288.39999999999998</v>
      </c>
      <c r="AP271" s="24">
        <v>346.3</v>
      </c>
      <c r="AQ271" s="24">
        <f t="shared" si="118"/>
        <v>-57.9</v>
      </c>
      <c r="AR271" s="81"/>
      <c r="AS271" s="38"/>
      <c r="AT271" s="1"/>
      <c r="AU271" s="1"/>
      <c r="AV271" s="1"/>
      <c r="AW271" s="1"/>
      <c r="AX271" s="1"/>
      <c r="AY271" s="1"/>
      <c r="AZ271" s="1"/>
      <c r="BA271" s="1"/>
      <c r="BB271" s="1"/>
      <c r="BC271" s="8"/>
      <c r="BD271" s="8"/>
      <c r="BE271" s="8"/>
      <c r="BF271" s="8"/>
      <c r="BG271" s="8"/>
      <c r="BH271" s="8"/>
      <c r="BI271" s="8"/>
      <c r="BJ271" s="8"/>
      <c r="BK271" s="8"/>
      <c r="BL271" s="8"/>
      <c r="BM271" s="8"/>
      <c r="BN271" s="8"/>
      <c r="BO271" s="8"/>
      <c r="BP271" s="8"/>
      <c r="BQ271" s="8"/>
      <c r="BR271" s="8"/>
      <c r="BS271" s="8"/>
      <c r="BT271" s="8"/>
      <c r="BU271" s="8"/>
      <c r="BV271" s="9"/>
      <c r="BW271" s="8"/>
      <c r="BX271" s="8"/>
      <c r="BY271" s="8"/>
      <c r="BZ271" s="8"/>
      <c r="CA271" s="8"/>
      <c r="CB271" s="8"/>
      <c r="CC271" s="8"/>
      <c r="CD271" s="8"/>
      <c r="CE271" s="8"/>
      <c r="CF271" s="8"/>
      <c r="CG271" s="8"/>
      <c r="CH271" s="8"/>
      <c r="CI271" s="8"/>
      <c r="CJ271" s="8"/>
      <c r="CK271" s="8"/>
      <c r="CL271" s="8"/>
      <c r="CM271" s="8"/>
      <c r="CN271" s="8"/>
      <c r="CO271" s="8"/>
      <c r="CP271" s="8"/>
      <c r="CQ271" s="8"/>
      <c r="CR271" s="8"/>
      <c r="CS271" s="8"/>
      <c r="CT271" s="8"/>
      <c r="CU271" s="8"/>
      <c r="CV271" s="8"/>
      <c r="CW271" s="8"/>
      <c r="CX271" s="9"/>
      <c r="CY271" s="8"/>
      <c r="CZ271" s="8"/>
      <c r="DA271" s="8"/>
      <c r="DB271" s="8"/>
      <c r="DC271" s="8"/>
      <c r="DD271" s="8"/>
      <c r="DE271" s="8"/>
      <c r="DF271" s="8"/>
      <c r="DG271" s="8"/>
      <c r="DH271" s="8"/>
      <c r="DI271" s="8"/>
      <c r="DJ271" s="8"/>
      <c r="DK271" s="8"/>
      <c r="DL271" s="8"/>
      <c r="DM271" s="8"/>
      <c r="DN271" s="8"/>
      <c r="DO271" s="8"/>
      <c r="DP271" s="8"/>
      <c r="DQ271" s="8"/>
      <c r="DR271" s="8"/>
      <c r="DS271" s="8"/>
      <c r="DT271" s="8"/>
      <c r="DU271" s="8"/>
      <c r="DV271" s="8"/>
      <c r="DW271" s="8"/>
      <c r="DX271" s="8"/>
      <c r="DY271" s="8"/>
      <c r="DZ271" s="9"/>
      <c r="EA271" s="8"/>
      <c r="EB271" s="8"/>
      <c r="EC271" s="8"/>
      <c r="ED271" s="8"/>
      <c r="EE271" s="8"/>
      <c r="EF271" s="8"/>
      <c r="EG271" s="8"/>
      <c r="EH271" s="8"/>
      <c r="EI271" s="8"/>
      <c r="EJ271" s="8"/>
      <c r="EK271" s="8"/>
      <c r="EL271" s="8"/>
      <c r="EM271" s="8"/>
      <c r="EN271" s="8"/>
      <c r="EO271" s="8"/>
      <c r="EP271" s="8"/>
      <c r="EQ271" s="8"/>
      <c r="ER271" s="8"/>
      <c r="ES271" s="8"/>
      <c r="ET271" s="8"/>
      <c r="EU271" s="8"/>
      <c r="EV271" s="8"/>
      <c r="EW271" s="8"/>
      <c r="EX271" s="8"/>
      <c r="EY271" s="8"/>
      <c r="EZ271" s="8"/>
      <c r="FA271" s="8"/>
      <c r="FB271" s="9"/>
      <c r="FC271" s="8"/>
      <c r="FD271" s="8"/>
      <c r="FE271" s="8"/>
      <c r="FF271" s="8"/>
      <c r="FG271" s="8"/>
      <c r="FH271" s="8"/>
      <c r="FI271" s="8"/>
      <c r="FJ271" s="8"/>
      <c r="FK271" s="8"/>
      <c r="FL271" s="8"/>
      <c r="FM271" s="8"/>
      <c r="FN271" s="8"/>
      <c r="FO271" s="8"/>
      <c r="FP271" s="8"/>
      <c r="FQ271" s="8"/>
      <c r="FR271" s="8"/>
      <c r="FS271" s="8"/>
      <c r="FT271" s="8"/>
      <c r="FU271" s="8"/>
      <c r="FV271" s="8"/>
      <c r="FW271" s="8"/>
      <c r="FX271" s="8"/>
      <c r="FY271" s="8"/>
      <c r="FZ271" s="8"/>
      <c r="GA271" s="8"/>
      <c r="GB271" s="8"/>
      <c r="GC271" s="8"/>
      <c r="GD271" s="9"/>
      <c r="GE271" s="8"/>
      <c r="GF271" s="8"/>
    </row>
    <row r="272" spans="1:188" s="2" customFormat="1" ht="17.100000000000001" customHeight="1">
      <c r="A272" s="13" t="s">
        <v>252</v>
      </c>
      <c r="B272" s="24">
        <v>8256.2999999999993</v>
      </c>
      <c r="C272" s="24">
        <v>6148.6</v>
      </c>
      <c r="D272" s="4">
        <f t="shared" si="110"/>
        <v>0.74471615614742692</v>
      </c>
      <c r="E272" s="10">
        <v>15</v>
      </c>
      <c r="F272" s="5">
        <v>1</v>
      </c>
      <c r="G272" s="5">
        <v>10</v>
      </c>
      <c r="H272" s="5"/>
      <c r="I272" s="5"/>
      <c r="J272" s="4">
        <f t="shared" si="122"/>
        <v>1.0646590909090909</v>
      </c>
      <c r="K272" s="5">
        <v>10</v>
      </c>
      <c r="L272" s="5"/>
      <c r="M272" s="5"/>
      <c r="N272" s="4">
        <f t="shared" si="123"/>
        <v>1.2541532976827094</v>
      </c>
      <c r="O272" s="73">
        <v>15</v>
      </c>
      <c r="P272" s="5"/>
      <c r="Q272" s="5"/>
      <c r="R272" s="4">
        <f t="shared" si="124"/>
        <v>0.55241935483870963</v>
      </c>
      <c r="S272" s="5">
        <v>15</v>
      </c>
      <c r="T272" s="31">
        <f t="shared" si="111"/>
        <v>0.90639881598651684</v>
      </c>
      <c r="U272" s="32">
        <v>1289</v>
      </c>
      <c r="V272" s="24">
        <f t="shared" si="112"/>
        <v>703.09090909090912</v>
      </c>
      <c r="W272" s="24">
        <f t="shared" si="113"/>
        <v>637.29999999999995</v>
      </c>
      <c r="X272" s="24">
        <f t="shared" si="114"/>
        <v>-65.790909090909167</v>
      </c>
      <c r="Y272" s="24"/>
      <c r="Z272" s="24">
        <v>88.5</v>
      </c>
      <c r="AA272" s="24">
        <v>131.30000000000001</v>
      </c>
      <c r="AB272" s="24">
        <v>35.4</v>
      </c>
      <c r="AC272" s="24">
        <v>82.6</v>
      </c>
      <c r="AD272" s="24"/>
      <c r="AE272" s="24">
        <v>41.7</v>
      </c>
      <c r="AF272" s="24">
        <v>175.8</v>
      </c>
      <c r="AG272" s="24">
        <f t="shared" si="115"/>
        <v>82</v>
      </c>
      <c r="AH272" s="40"/>
      <c r="AI272" s="40"/>
      <c r="AJ272" s="40"/>
      <c r="AK272" s="65"/>
      <c r="AL272" s="65"/>
      <c r="AM272" s="24">
        <f t="shared" si="116"/>
        <v>82</v>
      </c>
      <c r="AN272" s="24">
        <f>MIN(AM272,14.4)</f>
        <v>14.4</v>
      </c>
      <c r="AO272" s="24">
        <f t="shared" si="117"/>
        <v>67.599999999999994</v>
      </c>
      <c r="AP272" s="24">
        <v>69.5</v>
      </c>
      <c r="AQ272" s="24">
        <f t="shared" si="118"/>
        <v>-1.9</v>
      </c>
      <c r="AR272" s="81"/>
      <c r="AS272" s="38"/>
      <c r="AT272" s="1"/>
      <c r="AU272" s="1"/>
      <c r="AV272" s="1"/>
      <c r="AW272" s="1"/>
      <c r="AX272" s="1"/>
      <c r="AY272" s="1"/>
      <c r="AZ272" s="1"/>
      <c r="BA272" s="1"/>
      <c r="BB272" s="1"/>
      <c r="BC272" s="8"/>
      <c r="BD272" s="8"/>
      <c r="BE272" s="8"/>
      <c r="BF272" s="8"/>
      <c r="BG272" s="8"/>
      <c r="BH272" s="8"/>
      <c r="BI272" s="8"/>
      <c r="BJ272" s="8"/>
      <c r="BK272" s="8"/>
      <c r="BL272" s="8"/>
      <c r="BM272" s="8"/>
      <c r="BN272" s="8"/>
      <c r="BO272" s="8"/>
      <c r="BP272" s="8"/>
      <c r="BQ272" s="8"/>
      <c r="BR272" s="8"/>
      <c r="BS272" s="8"/>
      <c r="BT272" s="8"/>
      <c r="BU272" s="8"/>
      <c r="BV272" s="9"/>
      <c r="BW272" s="8"/>
      <c r="BX272" s="8"/>
      <c r="BY272" s="8"/>
      <c r="BZ272" s="8"/>
      <c r="CA272" s="8"/>
      <c r="CB272" s="8"/>
      <c r="CC272" s="8"/>
      <c r="CD272" s="8"/>
      <c r="CE272" s="8"/>
      <c r="CF272" s="8"/>
      <c r="CG272" s="8"/>
      <c r="CH272" s="8"/>
      <c r="CI272" s="8"/>
      <c r="CJ272" s="8"/>
      <c r="CK272" s="8"/>
      <c r="CL272" s="8"/>
      <c r="CM272" s="8"/>
      <c r="CN272" s="8"/>
      <c r="CO272" s="8"/>
      <c r="CP272" s="8"/>
      <c r="CQ272" s="8"/>
      <c r="CR272" s="8"/>
      <c r="CS272" s="8"/>
      <c r="CT272" s="8"/>
      <c r="CU272" s="8"/>
      <c r="CV272" s="8"/>
      <c r="CW272" s="8"/>
      <c r="CX272" s="9"/>
      <c r="CY272" s="8"/>
      <c r="CZ272" s="8"/>
      <c r="DA272" s="8"/>
      <c r="DB272" s="8"/>
      <c r="DC272" s="8"/>
      <c r="DD272" s="8"/>
      <c r="DE272" s="8"/>
      <c r="DF272" s="8"/>
      <c r="DG272" s="8"/>
      <c r="DH272" s="8"/>
      <c r="DI272" s="8"/>
      <c r="DJ272" s="8"/>
      <c r="DK272" s="8"/>
      <c r="DL272" s="8"/>
      <c r="DM272" s="8"/>
      <c r="DN272" s="8"/>
      <c r="DO272" s="8"/>
      <c r="DP272" s="8"/>
      <c r="DQ272" s="8"/>
      <c r="DR272" s="8"/>
      <c r="DS272" s="8"/>
      <c r="DT272" s="8"/>
      <c r="DU272" s="8"/>
      <c r="DV272" s="8"/>
      <c r="DW272" s="8"/>
      <c r="DX272" s="8"/>
      <c r="DY272" s="8"/>
      <c r="DZ272" s="9"/>
      <c r="EA272" s="8"/>
      <c r="EB272" s="8"/>
      <c r="EC272" s="8"/>
      <c r="ED272" s="8"/>
      <c r="EE272" s="8"/>
      <c r="EF272" s="8"/>
      <c r="EG272" s="8"/>
      <c r="EH272" s="8"/>
      <c r="EI272" s="8"/>
      <c r="EJ272" s="8"/>
      <c r="EK272" s="8"/>
      <c r="EL272" s="8"/>
      <c r="EM272" s="8"/>
      <c r="EN272" s="8"/>
      <c r="EO272" s="8"/>
      <c r="EP272" s="8"/>
      <c r="EQ272" s="8"/>
      <c r="ER272" s="8"/>
      <c r="ES272" s="8"/>
      <c r="ET272" s="8"/>
      <c r="EU272" s="8"/>
      <c r="EV272" s="8"/>
      <c r="EW272" s="8"/>
      <c r="EX272" s="8"/>
      <c r="EY272" s="8"/>
      <c r="EZ272" s="8"/>
      <c r="FA272" s="8"/>
      <c r="FB272" s="9"/>
      <c r="FC272" s="8"/>
      <c r="FD272" s="8"/>
      <c r="FE272" s="8"/>
      <c r="FF272" s="8"/>
      <c r="FG272" s="8"/>
      <c r="FH272" s="8"/>
      <c r="FI272" s="8"/>
      <c r="FJ272" s="8"/>
      <c r="FK272" s="8"/>
      <c r="FL272" s="8"/>
      <c r="FM272" s="8"/>
      <c r="FN272" s="8"/>
      <c r="FO272" s="8"/>
      <c r="FP272" s="8"/>
      <c r="FQ272" s="8"/>
      <c r="FR272" s="8"/>
      <c r="FS272" s="8"/>
      <c r="FT272" s="8"/>
      <c r="FU272" s="8"/>
      <c r="FV272" s="8"/>
      <c r="FW272" s="8"/>
      <c r="FX272" s="8"/>
      <c r="FY272" s="8"/>
      <c r="FZ272" s="8"/>
      <c r="GA272" s="8"/>
      <c r="GB272" s="8"/>
      <c r="GC272" s="8"/>
      <c r="GD272" s="9"/>
      <c r="GE272" s="8"/>
      <c r="GF272" s="8"/>
    </row>
    <row r="273" spans="1:188" s="2" customFormat="1" ht="17.100000000000001" customHeight="1">
      <c r="A273" s="13" t="s">
        <v>253</v>
      </c>
      <c r="B273" s="24">
        <v>3311.6</v>
      </c>
      <c r="C273" s="24">
        <v>3397.5</v>
      </c>
      <c r="D273" s="4">
        <f t="shared" si="110"/>
        <v>1.0259391230824979</v>
      </c>
      <c r="E273" s="10">
        <v>15</v>
      </c>
      <c r="F273" s="5">
        <v>1</v>
      </c>
      <c r="G273" s="5">
        <v>10</v>
      </c>
      <c r="H273" s="5"/>
      <c r="I273" s="5"/>
      <c r="J273" s="4">
        <f t="shared" si="122"/>
        <v>1.0646590909090909</v>
      </c>
      <c r="K273" s="5">
        <v>10</v>
      </c>
      <c r="L273" s="5"/>
      <c r="M273" s="5"/>
      <c r="N273" s="4">
        <f t="shared" si="123"/>
        <v>1.2541532976827094</v>
      </c>
      <c r="O273" s="73">
        <v>15</v>
      </c>
      <c r="P273" s="5"/>
      <c r="Q273" s="5"/>
      <c r="R273" s="4">
        <f t="shared" si="124"/>
        <v>0.55241935483870963</v>
      </c>
      <c r="S273" s="5">
        <v>15</v>
      </c>
      <c r="T273" s="31">
        <f t="shared" si="111"/>
        <v>0.97129642374076397</v>
      </c>
      <c r="U273" s="32">
        <v>160</v>
      </c>
      <c r="V273" s="24">
        <f t="shared" si="112"/>
        <v>87.272727272727266</v>
      </c>
      <c r="W273" s="24">
        <f t="shared" si="113"/>
        <v>84.8</v>
      </c>
      <c r="X273" s="24">
        <f t="shared" si="114"/>
        <v>-2.4727272727272691</v>
      </c>
      <c r="Y273" s="24"/>
      <c r="Z273" s="24">
        <v>12.3</v>
      </c>
      <c r="AA273" s="24">
        <v>15.5</v>
      </c>
      <c r="AB273" s="24">
        <v>4.5</v>
      </c>
      <c r="AC273" s="24">
        <v>11.4</v>
      </c>
      <c r="AD273" s="24"/>
      <c r="AE273" s="24">
        <v>9.1999999999999993</v>
      </c>
      <c r="AF273" s="24">
        <v>21.9</v>
      </c>
      <c r="AG273" s="24">
        <f t="shared" si="115"/>
        <v>10</v>
      </c>
      <c r="AH273" s="40"/>
      <c r="AI273" s="40"/>
      <c r="AJ273" s="40"/>
      <c r="AK273" s="65"/>
      <c r="AL273" s="65"/>
      <c r="AM273" s="24">
        <f t="shared" si="116"/>
        <v>10</v>
      </c>
      <c r="AN273" s="24">
        <f>MIN(AM273,7.3)</f>
        <v>7.3</v>
      </c>
      <c r="AO273" s="24">
        <f t="shared" si="117"/>
        <v>2.7</v>
      </c>
      <c r="AP273" s="24">
        <v>7.8</v>
      </c>
      <c r="AQ273" s="24">
        <f t="shared" si="118"/>
        <v>-5.0999999999999996</v>
      </c>
      <c r="AR273" s="81"/>
      <c r="AS273" s="38"/>
      <c r="AT273" s="1"/>
      <c r="AU273" s="1"/>
      <c r="AV273" s="1"/>
      <c r="AW273" s="1"/>
      <c r="AX273" s="1"/>
      <c r="AY273" s="1"/>
      <c r="AZ273" s="1"/>
      <c r="BA273" s="1"/>
      <c r="BB273" s="1"/>
      <c r="BC273" s="8"/>
      <c r="BD273" s="8"/>
      <c r="BE273" s="8"/>
      <c r="BF273" s="8"/>
      <c r="BG273" s="8"/>
      <c r="BH273" s="8"/>
      <c r="BI273" s="8"/>
      <c r="BJ273" s="8"/>
      <c r="BK273" s="8"/>
      <c r="BL273" s="8"/>
      <c r="BM273" s="8"/>
      <c r="BN273" s="8"/>
      <c r="BO273" s="8"/>
      <c r="BP273" s="8"/>
      <c r="BQ273" s="8"/>
      <c r="BR273" s="8"/>
      <c r="BS273" s="8"/>
      <c r="BT273" s="8"/>
      <c r="BU273" s="8"/>
      <c r="BV273" s="9"/>
      <c r="BW273" s="8"/>
      <c r="BX273" s="8"/>
      <c r="BY273" s="8"/>
      <c r="BZ273" s="8"/>
      <c r="CA273" s="8"/>
      <c r="CB273" s="8"/>
      <c r="CC273" s="8"/>
      <c r="CD273" s="8"/>
      <c r="CE273" s="8"/>
      <c r="CF273" s="8"/>
      <c r="CG273" s="8"/>
      <c r="CH273" s="8"/>
      <c r="CI273" s="8"/>
      <c r="CJ273" s="8"/>
      <c r="CK273" s="8"/>
      <c r="CL273" s="8"/>
      <c r="CM273" s="8"/>
      <c r="CN273" s="8"/>
      <c r="CO273" s="8"/>
      <c r="CP273" s="8"/>
      <c r="CQ273" s="8"/>
      <c r="CR273" s="8"/>
      <c r="CS273" s="8"/>
      <c r="CT273" s="8"/>
      <c r="CU273" s="8"/>
      <c r="CV273" s="8"/>
      <c r="CW273" s="8"/>
      <c r="CX273" s="9"/>
      <c r="CY273" s="8"/>
      <c r="CZ273" s="8"/>
      <c r="DA273" s="8"/>
      <c r="DB273" s="8"/>
      <c r="DC273" s="8"/>
      <c r="DD273" s="8"/>
      <c r="DE273" s="8"/>
      <c r="DF273" s="8"/>
      <c r="DG273" s="8"/>
      <c r="DH273" s="8"/>
      <c r="DI273" s="8"/>
      <c r="DJ273" s="8"/>
      <c r="DK273" s="8"/>
      <c r="DL273" s="8"/>
      <c r="DM273" s="8"/>
      <c r="DN273" s="8"/>
      <c r="DO273" s="8"/>
      <c r="DP273" s="8"/>
      <c r="DQ273" s="8"/>
      <c r="DR273" s="8"/>
      <c r="DS273" s="8"/>
      <c r="DT273" s="8"/>
      <c r="DU273" s="8"/>
      <c r="DV273" s="8"/>
      <c r="DW273" s="8"/>
      <c r="DX273" s="8"/>
      <c r="DY273" s="8"/>
      <c r="DZ273" s="9"/>
      <c r="EA273" s="8"/>
      <c r="EB273" s="8"/>
      <c r="EC273" s="8"/>
      <c r="ED273" s="8"/>
      <c r="EE273" s="8"/>
      <c r="EF273" s="8"/>
      <c r="EG273" s="8"/>
      <c r="EH273" s="8"/>
      <c r="EI273" s="8"/>
      <c r="EJ273" s="8"/>
      <c r="EK273" s="8"/>
      <c r="EL273" s="8"/>
      <c r="EM273" s="8"/>
      <c r="EN273" s="8"/>
      <c r="EO273" s="8"/>
      <c r="EP273" s="8"/>
      <c r="EQ273" s="8"/>
      <c r="ER273" s="8"/>
      <c r="ES273" s="8"/>
      <c r="ET273" s="8"/>
      <c r="EU273" s="8"/>
      <c r="EV273" s="8"/>
      <c r="EW273" s="8"/>
      <c r="EX273" s="8"/>
      <c r="EY273" s="8"/>
      <c r="EZ273" s="8"/>
      <c r="FA273" s="8"/>
      <c r="FB273" s="9"/>
      <c r="FC273" s="8"/>
      <c r="FD273" s="8"/>
      <c r="FE273" s="8"/>
      <c r="FF273" s="8"/>
      <c r="FG273" s="8"/>
      <c r="FH273" s="8"/>
      <c r="FI273" s="8"/>
      <c r="FJ273" s="8"/>
      <c r="FK273" s="8"/>
      <c r="FL273" s="8"/>
      <c r="FM273" s="8"/>
      <c r="FN273" s="8"/>
      <c r="FO273" s="8"/>
      <c r="FP273" s="8"/>
      <c r="FQ273" s="8"/>
      <c r="FR273" s="8"/>
      <c r="FS273" s="8"/>
      <c r="FT273" s="8"/>
      <c r="FU273" s="8"/>
      <c r="FV273" s="8"/>
      <c r="FW273" s="8"/>
      <c r="FX273" s="8"/>
      <c r="FY273" s="8"/>
      <c r="FZ273" s="8"/>
      <c r="GA273" s="8"/>
      <c r="GB273" s="8"/>
      <c r="GC273" s="8"/>
      <c r="GD273" s="9"/>
      <c r="GE273" s="8"/>
      <c r="GF273" s="8"/>
    </row>
    <row r="274" spans="1:188" s="2" customFormat="1" ht="17.100000000000001" customHeight="1">
      <c r="A274" s="17" t="s">
        <v>254</v>
      </c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77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24"/>
      <c r="AQ274" s="24"/>
      <c r="AR274" s="81"/>
      <c r="AS274" s="38"/>
      <c r="AT274" s="1"/>
      <c r="AU274" s="1"/>
      <c r="AV274" s="1"/>
      <c r="AW274" s="1"/>
      <c r="AX274" s="1"/>
      <c r="AY274" s="1"/>
      <c r="AZ274" s="1"/>
      <c r="BA274" s="1"/>
      <c r="BB274" s="1"/>
      <c r="BC274" s="8"/>
      <c r="BD274" s="8"/>
      <c r="BE274" s="8"/>
      <c r="BF274" s="8"/>
      <c r="BG274" s="8"/>
      <c r="BH274" s="8"/>
      <c r="BI274" s="8"/>
      <c r="BJ274" s="8"/>
      <c r="BK274" s="8"/>
      <c r="BL274" s="8"/>
      <c r="BM274" s="8"/>
      <c r="BN274" s="8"/>
      <c r="BO274" s="8"/>
      <c r="BP274" s="8"/>
      <c r="BQ274" s="8"/>
      <c r="BR274" s="8"/>
      <c r="BS274" s="8"/>
      <c r="BT274" s="8"/>
      <c r="BU274" s="8"/>
      <c r="BV274" s="9"/>
      <c r="BW274" s="8"/>
      <c r="BX274" s="8"/>
      <c r="BY274" s="8"/>
      <c r="BZ274" s="8"/>
      <c r="CA274" s="8"/>
      <c r="CB274" s="8"/>
      <c r="CC274" s="8"/>
      <c r="CD274" s="8"/>
      <c r="CE274" s="8"/>
      <c r="CF274" s="8"/>
      <c r="CG274" s="8"/>
      <c r="CH274" s="8"/>
      <c r="CI274" s="8"/>
      <c r="CJ274" s="8"/>
      <c r="CK274" s="8"/>
      <c r="CL274" s="8"/>
      <c r="CM274" s="8"/>
      <c r="CN274" s="8"/>
      <c r="CO274" s="8"/>
      <c r="CP274" s="8"/>
      <c r="CQ274" s="8"/>
      <c r="CR274" s="8"/>
      <c r="CS274" s="8"/>
      <c r="CT274" s="8"/>
      <c r="CU274" s="8"/>
      <c r="CV274" s="8"/>
      <c r="CW274" s="8"/>
      <c r="CX274" s="9"/>
      <c r="CY274" s="8"/>
      <c r="CZ274" s="8"/>
      <c r="DA274" s="8"/>
      <c r="DB274" s="8"/>
      <c r="DC274" s="8"/>
      <c r="DD274" s="8"/>
      <c r="DE274" s="8"/>
      <c r="DF274" s="8"/>
      <c r="DG274" s="8"/>
      <c r="DH274" s="8"/>
      <c r="DI274" s="8"/>
      <c r="DJ274" s="8"/>
      <c r="DK274" s="8"/>
      <c r="DL274" s="8"/>
      <c r="DM274" s="8"/>
      <c r="DN274" s="8"/>
      <c r="DO274" s="8"/>
      <c r="DP274" s="8"/>
      <c r="DQ274" s="8"/>
      <c r="DR274" s="8"/>
      <c r="DS274" s="8"/>
      <c r="DT274" s="8"/>
      <c r="DU274" s="8"/>
      <c r="DV274" s="8"/>
      <c r="DW274" s="8"/>
      <c r="DX274" s="8"/>
      <c r="DY274" s="8"/>
      <c r="DZ274" s="9"/>
      <c r="EA274" s="8"/>
      <c r="EB274" s="8"/>
      <c r="EC274" s="8"/>
      <c r="ED274" s="8"/>
      <c r="EE274" s="8"/>
      <c r="EF274" s="8"/>
      <c r="EG274" s="8"/>
      <c r="EH274" s="8"/>
      <c r="EI274" s="8"/>
      <c r="EJ274" s="8"/>
      <c r="EK274" s="8"/>
      <c r="EL274" s="8"/>
      <c r="EM274" s="8"/>
      <c r="EN274" s="8"/>
      <c r="EO274" s="8"/>
      <c r="EP274" s="8"/>
      <c r="EQ274" s="8"/>
      <c r="ER274" s="8"/>
      <c r="ES274" s="8"/>
      <c r="ET274" s="8"/>
      <c r="EU274" s="8"/>
      <c r="EV274" s="8"/>
      <c r="EW274" s="8"/>
      <c r="EX274" s="8"/>
      <c r="EY274" s="8"/>
      <c r="EZ274" s="8"/>
      <c r="FA274" s="8"/>
      <c r="FB274" s="9"/>
      <c r="FC274" s="8"/>
      <c r="FD274" s="8"/>
      <c r="FE274" s="8"/>
      <c r="FF274" s="8"/>
      <c r="FG274" s="8"/>
      <c r="FH274" s="8"/>
      <c r="FI274" s="8"/>
      <c r="FJ274" s="8"/>
      <c r="FK274" s="8"/>
      <c r="FL274" s="8"/>
      <c r="FM274" s="8"/>
      <c r="FN274" s="8"/>
      <c r="FO274" s="8"/>
      <c r="FP274" s="8"/>
      <c r="FQ274" s="8"/>
      <c r="FR274" s="8"/>
      <c r="FS274" s="8"/>
      <c r="FT274" s="8"/>
      <c r="FU274" s="8"/>
      <c r="FV274" s="8"/>
      <c r="FW274" s="8"/>
      <c r="FX274" s="8"/>
      <c r="FY274" s="8"/>
      <c r="FZ274" s="8"/>
      <c r="GA274" s="8"/>
      <c r="GB274" s="8"/>
      <c r="GC274" s="8"/>
      <c r="GD274" s="9"/>
      <c r="GE274" s="8"/>
      <c r="GF274" s="8"/>
    </row>
    <row r="275" spans="1:188" s="2" customFormat="1" ht="17.100000000000001" customHeight="1">
      <c r="A275" s="13" t="s">
        <v>255</v>
      </c>
      <c r="B275" s="24">
        <v>1475.2</v>
      </c>
      <c r="C275" s="24">
        <v>1611.4</v>
      </c>
      <c r="D275" s="4">
        <f t="shared" si="110"/>
        <v>1.0923264642082431</v>
      </c>
      <c r="E275" s="10">
        <v>15</v>
      </c>
      <c r="F275" s="5">
        <v>1</v>
      </c>
      <c r="G275" s="5">
        <v>10</v>
      </c>
      <c r="H275" s="5"/>
      <c r="I275" s="5"/>
      <c r="J275" s="4">
        <f>J$50</f>
        <v>1.0163385826771654</v>
      </c>
      <c r="K275" s="5">
        <v>10</v>
      </c>
      <c r="L275" s="5"/>
      <c r="M275" s="5"/>
      <c r="N275" s="4">
        <f>N$50</f>
        <v>1.3</v>
      </c>
      <c r="O275" s="73">
        <v>15</v>
      </c>
      <c r="P275" s="5"/>
      <c r="Q275" s="5"/>
      <c r="R275" s="4">
        <f>R$50</f>
        <v>1.2474528301886791</v>
      </c>
      <c r="S275" s="5">
        <v>15</v>
      </c>
      <c r="T275" s="31">
        <f t="shared" si="111"/>
        <v>1.1501550037342383</v>
      </c>
      <c r="U275" s="32">
        <v>424</v>
      </c>
      <c r="V275" s="24">
        <f t="shared" si="112"/>
        <v>231.27272727272728</v>
      </c>
      <c r="W275" s="24">
        <f t="shared" si="113"/>
        <v>266</v>
      </c>
      <c r="X275" s="24">
        <f t="shared" si="114"/>
        <v>34.72727272727272</v>
      </c>
      <c r="Y275" s="24"/>
      <c r="Z275" s="24">
        <v>44.3</v>
      </c>
      <c r="AA275" s="24">
        <v>44</v>
      </c>
      <c r="AB275" s="24">
        <v>45.4</v>
      </c>
      <c r="AC275" s="24">
        <v>23.8</v>
      </c>
      <c r="AD275" s="24"/>
      <c r="AE275" s="24">
        <v>45.5</v>
      </c>
      <c r="AF275" s="24"/>
      <c r="AG275" s="24">
        <f t="shared" si="115"/>
        <v>63</v>
      </c>
      <c r="AH275" s="65"/>
      <c r="AI275" s="40"/>
      <c r="AJ275" s="40"/>
      <c r="AK275" s="65"/>
      <c r="AL275" s="65"/>
      <c r="AM275" s="24">
        <f t="shared" si="116"/>
        <v>63</v>
      </c>
      <c r="AN275" s="24"/>
      <c r="AO275" s="24">
        <f t="shared" si="117"/>
        <v>63</v>
      </c>
      <c r="AP275" s="24">
        <v>38.5</v>
      </c>
      <c r="AQ275" s="24">
        <f t="shared" si="118"/>
        <v>24.5</v>
      </c>
      <c r="AR275" s="81"/>
      <c r="AS275" s="38"/>
      <c r="AT275" s="1"/>
      <c r="AU275" s="1"/>
      <c r="AV275" s="1"/>
      <c r="AW275" s="1"/>
      <c r="AX275" s="1"/>
      <c r="AY275" s="1"/>
      <c r="AZ275" s="1"/>
      <c r="BA275" s="1"/>
      <c r="BB275" s="1"/>
      <c r="BC275" s="8"/>
      <c r="BD275" s="8"/>
      <c r="BE275" s="8"/>
      <c r="BF275" s="8"/>
      <c r="BG275" s="8"/>
      <c r="BH275" s="8"/>
      <c r="BI275" s="8"/>
      <c r="BJ275" s="8"/>
      <c r="BK275" s="8"/>
      <c r="BL275" s="8"/>
      <c r="BM275" s="8"/>
      <c r="BN275" s="8"/>
      <c r="BO275" s="8"/>
      <c r="BP275" s="8"/>
      <c r="BQ275" s="8"/>
      <c r="BR275" s="8"/>
      <c r="BS275" s="8"/>
      <c r="BT275" s="8"/>
      <c r="BU275" s="8"/>
      <c r="BV275" s="9"/>
      <c r="BW275" s="8"/>
      <c r="BX275" s="8"/>
      <c r="BY275" s="8"/>
      <c r="BZ275" s="8"/>
      <c r="CA275" s="8"/>
      <c r="CB275" s="8"/>
      <c r="CC275" s="8"/>
      <c r="CD275" s="8"/>
      <c r="CE275" s="8"/>
      <c r="CF275" s="8"/>
      <c r="CG275" s="8"/>
      <c r="CH275" s="8"/>
      <c r="CI275" s="8"/>
      <c r="CJ275" s="8"/>
      <c r="CK275" s="8"/>
      <c r="CL275" s="8"/>
      <c r="CM275" s="8"/>
      <c r="CN275" s="8"/>
      <c r="CO275" s="8"/>
      <c r="CP275" s="8"/>
      <c r="CQ275" s="8"/>
      <c r="CR275" s="8"/>
      <c r="CS275" s="8"/>
      <c r="CT275" s="8"/>
      <c r="CU275" s="8"/>
      <c r="CV275" s="8"/>
      <c r="CW275" s="8"/>
      <c r="CX275" s="9"/>
      <c r="CY275" s="8"/>
      <c r="CZ275" s="8"/>
      <c r="DA275" s="8"/>
      <c r="DB275" s="8"/>
      <c r="DC275" s="8"/>
      <c r="DD275" s="8"/>
      <c r="DE275" s="8"/>
      <c r="DF275" s="8"/>
      <c r="DG275" s="8"/>
      <c r="DH275" s="8"/>
      <c r="DI275" s="8"/>
      <c r="DJ275" s="8"/>
      <c r="DK275" s="8"/>
      <c r="DL275" s="8"/>
      <c r="DM275" s="8"/>
      <c r="DN275" s="8"/>
      <c r="DO275" s="8"/>
      <c r="DP275" s="8"/>
      <c r="DQ275" s="8"/>
      <c r="DR275" s="8"/>
      <c r="DS275" s="8"/>
      <c r="DT275" s="8"/>
      <c r="DU275" s="8"/>
      <c r="DV275" s="8"/>
      <c r="DW275" s="8"/>
      <c r="DX275" s="8"/>
      <c r="DY275" s="8"/>
      <c r="DZ275" s="9"/>
      <c r="EA275" s="8"/>
      <c r="EB275" s="8"/>
      <c r="EC275" s="8"/>
      <c r="ED275" s="8"/>
      <c r="EE275" s="8"/>
      <c r="EF275" s="8"/>
      <c r="EG275" s="8"/>
      <c r="EH275" s="8"/>
      <c r="EI275" s="8"/>
      <c r="EJ275" s="8"/>
      <c r="EK275" s="8"/>
      <c r="EL275" s="8"/>
      <c r="EM275" s="8"/>
      <c r="EN275" s="8"/>
      <c r="EO275" s="8"/>
      <c r="EP275" s="8"/>
      <c r="EQ275" s="8"/>
      <c r="ER275" s="8"/>
      <c r="ES275" s="8"/>
      <c r="ET275" s="8"/>
      <c r="EU275" s="8"/>
      <c r="EV275" s="8"/>
      <c r="EW275" s="8"/>
      <c r="EX275" s="8"/>
      <c r="EY275" s="8"/>
      <c r="EZ275" s="8"/>
      <c r="FA275" s="8"/>
      <c r="FB275" s="9"/>
      <c r="FC275" s="8"/>
      <c r="FD275" s="8"/>
      <c r="FE275" s="8"/>
      <c r="FF275" s="8"/>
      <c r="FG275" s="8"/>
      <c r="FH275" s="8"/>
      <c r="FI275" s="8"/>
      <c r="FJ275" s="8"/>
      <c r="FK275" s="8"/>
      <c r="FL275" s="8"/>
      <c r="FM275" s="8"/>
      <c r="FN275" s="8"/>
      <c r="FO275" s="8"/>
      <c r="FP275" s="8"/>
      <c r="FQ275" s="8"/>
      <c r="FR275" s="8"/>
      <c r="FS275" s="8"/>
      <c r="FT275" s="8"/>
      <c r="FU275" s="8"/>
      <c r="FV275" s="8"/>
      <c r="FW275" s="8"/>
      <c r="FX275" s="8"/>
      <c r="FY275" s="8"/>
      <c r="FZ275" s="8"/>
      <c r="GA275" s="8"/>
      <c r="GB275" s="8"/>
      <c r="GC275" s="8"/>
      <c r="GD275" s="9"/>
      <c r="GE275" s="8"/>
      <c r="GF275" s="8"/>
    </row>
    <row r="276" spans="1:188" s="2" customFormat="1" ht="17.100000000000001" customHeight="1">
      <c r="A276" s="13" t="s">
        <v>256</v>
      </c>
      <c r="B276" s="24">
        <v>1007.3</v>
      </c>
      <c r="C276" s="24">
        <v>833.5</v>
      </c>
      <c r="D276" s="4">
        <f t="shared" si="110"/>
        <v>0.8274595453191701</v>
      </c>
      <c r="E276" s="10">
        <v>15</v>
      </c>
      <c r="F276" s="5">
        <v>1</v>
      </c>
      <c r="G276" s="5">
        <v>10</v>
      </c>
      <c r="H276" s="5"/>
      <c r="I276" s="5"/>
      <c r="J276" s="4">
        <f t="shared" ref="J276:J291" si="125">J$50</f>
        <v>1.0163385826771654</v>
      </c>
      <c r="K276" s="5">
        <v>10</v>
      </c>
      <c r="L276" s="5"/>
      <c r="M276" s="5"/>
      <c r="N276" s="4">
        <f t="shared" ref="N276:N291" si="126">N$50</f>
        <v>1.3</v>
      </c>
      <c r="O276" s="73">
        <v>15</v>
      </c>
      <c r="P276" s="5"/>
      <c r="Q276" s="5"/>
      <c r="R276" s="4">
        <f t="shared" ref="R276:R291" si="127">R$50</f>
        <v>1.2474528301886791</v>
      </c>
      <c r="S276" s="5">
        <v>15</v>
      </c>
      <c r="T276" s="31">
        <f t="shared" si="111"/>
        <v>1.0890318686059908</v>
      </c>
      <c r="U276" s="32">
        <v>672</v>
      </c>
      <c r="V276" s="24">
        <f t="shared" si="112"/>
        <v>366.54545454545456</v>
      </c>
      <c r="W276" s="24">
        <f t="shared" si="113"/>
        <v>399.2</v>
      </c>
      <c r="X276" s="24">
        <f t="shared" si="114"/>
        <v>32.654545454545428</v>
      </c>
      <c r="Y276" s="24"/>
      <c r="Z276" s="24">
        <v>52.7</v>
      </c>
      <c r="AA276" s="24">
        <v>43.7</v>
      </c>
      <c r="AB276" s="24">
        <v>76.8</v>
      </c>
      <c r="AC276" s="24">
        <v>65.2</v>
      </c>
      <c r="AD276" s="24"/>
      <c r="AE276" s="24">
        <v>70.3</v>
      </c>
      <c r="AF276" s="24">
        <v>5.8</v>
      </c>
      <c r="AG276" s="24">
        <f t="shared" si="115"/>
        <v>84.7</v>
      </c>
      <c r="AH276" s="65"/>
      <c r="AI276" s="40"/>
      <c r="AJ276" s="40"/>
      <c r="AK276" s="65"/>
      <c r="AL276" s="65"/>
      <c r="AM276" s="24">
        <f t="shared" si="116"/>
        <v>84.7</v>
      </c>
      <c r="AN276" s="24"/>
      <c r="AO276" s="24">
        <f t="shared" si="117"/>
        <v>84.7</v>
      </c>
      <c r="AP276" s="24">
        <v>26.7</v>
      </c>
      <c r="AQ276" s="24">
        <f t="shared" si="118"/>
        <v>58</v>
      </c>
      <c r="AR276" s="81"/>
      <c r="AS276" s="38"/>
      <c r="AT276" s="1"/>
      <c r="AU276" s="1"/>
      <c r="AV276" s="1"/>
      <c r="AW276" s="1"/>
      <c r="AX276" s="1"/>
      <c r="AY276" s="1"/>
      <c r="AZ276" s="1"/>
      <c r="BA276" s="1"/>
      <c r="BB276" s="1"/>
      <c r="BC276" s="8"/>
      <c r="BD276" s="8"/>
      <c r="BE276" s="8"/>
      <c r="BF276" s="8"/>
      <c r="BG276" s="8"/>
      <c r="BH276" s="8"/>
      <c r="BI276" s="8"/>
      <c r="BJ276" s="8"/>
      <c r="BK276" s="8"/>
      <c r="BL276" s="8"/>
      <c r="BM276" s="8"/>
      <c r="BN276" s="8"/>
      <c r="BO276" s="8"/>
      <c r="BP276" s="8"/>
      <c r="BQ276" s="8"/>
      <c r="BR276" s="8"/>
      <c r="BS276" s="8"/>
      <c r="BT276" s="8"/>
      <c r="BU276" s="8"/>
      <c r="BV276" s="9"/>
      <c r="BW276" s="8"/>
      <c r="BX276" s="8"/>
      <c r="BY276" s="8"/>
      <c r="BZ276" s="8"/>
      <c r="CA276" s="8"/>
      <c r="CB276" s="8"/>
      <c r="CC276" s="8"/>
      <c r="CD276" s="8"/>
      <c r="CE276" s="8"/>
      <c r="CF276" s="8"/>
      <c r="CG276" s="8"/>
      <c r="CH276" s="8"/>
      <c r="CI276" s="8"/>
      <c r="CJ276" s="8"/>
      <c r="CK276" s="8"/>
      <c r="CL276" s="8"/>
      <c r="CM276" s="8"/>
      <c r="CN276" s="8"/>
      <c r="CO276" s="8"/>
      <c r="CP276" s="8"/>
      <c r="CQ276" s="8"/>
      <c r="CR276" s="8"/>
      <c r="CS276" s="8"/>
      <c r="CT276" s="8"/>
      <c r="CU276" s="8"/>
      <c r="CV276" s="8"/>
      <c r="CW276" s="8"/>
      <c r="CX276" s="9"/>
      <c r="CY276" s="8"/>
      <c r="CZ276" s="8"/>
      <c r="DA276" s="8"/>
      <c r="DB276" s="8"/>
      <c r="DC276" s="8"/>
      <c r="DD276" s="8"/>
      <c r="DE276" s="8"/>
      <c r="DF276" s="8"/>
      <c r="DG276" s="8"/>
      <c r="DH276" s="8"/>
      <c r="DI276" s="8"/>
      <c r="DJ276" s="8"/>
      <c r="DK276" s="8"/>
      <c r="DL276" s="8"/>
      <c r="DM276" s="8"/>
      <c r="DN276" s="8"/>
      <c r="DO276" s="8"/>
      <c r="DP276" s="8"/>
      <c r="DQ276" s="8"/>
      <c r="DR276" s="8"/>
      <c r="DS276" s="8"/>
      <c r="DT276" s="8"/>
      <c r="DU276" s="8"/>
      <c r="DV276" s="8"/>
      <c r="DW276" s="8"/>
      <c r="DX276" s="8"/>
      <c r="DY276" s="8"/>
      <c r="DZ276" s="9"/>
      <c r="EA276" s="8"/>
      <c r="EB276" s="8"/>
      <c r="EC276" s="8"/>
      <c r="ED276" s="8"/>
      <c r="EE276" s="8"/>
      <c r="EF276" s="8"/>
      <c r="EG276" s="8"/>
      <c r="EH276" s="8"/>
      <c r="EI276" s="8"/>
      <c r="EJ276" s="8"/>
      <c r="EK276" s="8"/>
      <c r="EL276" s="8"/>
      <c r="EM276" s="8"/>
      <c r="EN276" s="8"/>
      <c r="EO276" s="8"/>
      <c r="EP276" s="8"/>
      <c r="EQ276" s="8"/>
      <c r="ER276" s="8"/>
      <c r="ES276" s="8"/>
      <c r="ET276" s="8"/>
      <c r="EU276" s="8"/>
      <c r="EV276" s="8"/>
      <c r="EW276" s="8"/>
      <c r="EX276" s="8"/>
      <c r="EY276" s="8"/>
      <c r="EZ276" s="8"/>
      <c r="FA276" s="8"/>
      <c r="FB276" s="9"/>
      <c r="FC276" s="8"/>
      <c r="FD276" s="8"/>
      <c r="FE276" s="8"/>
      <c r="FF276" s="8"/>
      <c r="FG276" s="8"/>
      <c r="FH276" s="8"/>
      <c r="FI276" s="8"/>
      <c r="FJ276" s="8"/>
      <c r="FK276" s="8"/>
      <c r="FL276" s="8"/>
      <c r="FM276" s="8"/>
      <c r="FN276" s="8"/>
      <c r="FO276" s="8"/>
      <c r="FP276" s="8"/>
      <c r="FQ276" s="8"/>
      <c r="FR276" s="8"/>
      <c r="FS276" s="8"/>
      <c r="FT276" s="8"/>
      <c r="FU276" s="8"/>
      <c r="FV276" s="8"/>
      <c r="FW276" s="8"/>
      <c r="FX276" s="8"/>
      <c r="FY276" s="8"/>
      <c r="FZ276" s="8"/>
      <c r="GA276" s="8"/>
      <c r="GB276" s="8"/>
      <c r="GC276" s="8"/>
      <c r="GD276" s="9"/>
      <c r="GE276" s="8"/>
      <c r="GF276" s="8"/>
    </row>
    <row r="277" spans="1:188" s="2" customFormat="1" ht="17.100000000000001" customHeight="1">
      <c r="A277" s="13" t="s">
        <v>257</v>
      </c>
      <c r="B277" s="24">
        <v>1267</v>
      </c>
      <c r="C277" s="24">
        <v>1523.8</v>
      </c>
      <c r="D277" s="4">
        <f t="shared" si="110"/>
        <v>1.2002683504340963</v>
      </c>
      <c r="E277" s="10">
        <v>15</v>
      </c>
      <c r="F277" s="5">
        <v>1</v>
      </c>
      <c r="G277" s="5">
        <v>10</v>
      </c>
      <c r="H277" s="5"/>
      <c r="I277" s="5"/>
      <c r="J277" s="4">
        <f t="shared" si="125"/>
        <v>1.0163385826771654</v>
      </c>
      <c r="K277" s="5">
        <v>10</v>
      </c>
      <c r="L277" s="5"/>
      <c r="M277" s="5"/>
      <c r="N277" s="4">
        <f t="shared" si="126"/>
        <v>1.3</v>
      </c>
      <c r="O277" s="73">
        <v>15</v>
      </c>
      <c r="P277" s="5"/>
      <c r="Q277" s="5"/>
      <c r="R277" s="4">
        <f t="shared" si="127"/>
        <v>1.2474528301886791</v>
      </c>
      <c r="S277" s="5">
        <v>15</v>
      </c>
      <c r="T277" s="31">
        <f t="shared" si="111"/>
        <v>1.1750646697863585</v>
      </c>
      <c r="U277" s="32">
        <v>886</v>
      </c>
      <c r="V277" s="24">
        <f t="shared" si="112"/>
        <v>483.27272727272725</v>
      </c>
      <c r="W277" s="24">
        <f t="shared" si="113"/>
        <v>567.9</v>
      </c>
      <c r="X277" s="24">
        <f t="shared" si="114"/>
        <v>84.627272727272725</v>
      </c>
      <c r="Y277" s="24"/>
      <c r="Z277" s="24">
        <v>91.2</v>
      </c>
      <c r="AA277" s="24">
        <v>72</v>
      </c>
      <c r="AB277" s="24">
        <v>93.4</v>
      </c>
      <c r="AC277" s="24">
        <v>79.900000000000006</v>
      </c>
      <c r="AD277" s="24"/>
      <c r="AE277" s="24">
        <v>83.8</v>
      </c>
      <c r="AF277" s="24">
        <v>11.6</v>
      </c>
      <c r="AG277" s="24">
        <f t="shared" si="115"/>
        <v>136</v>
      </c>
      <c r="AH277" s="65"/>
      <c r="AI277" s="40"/>
      <c r="AJ277" s="40"/>
      <c r="AK277" s="65"/>
      <c r="AL277" s="65"/>
      <c r="AM277" s="24">
        <f t="shared" si="116"/>
        <v>136</v>
      </c>
      <c r="AN277" s="24"/>
      <c r="AO277" s="24">
        <f t="shared" si="117"/>
        <v>136</v>
      </c>
      <c r="AP277" s="24">
        <v>95.1</v>
      </c>
      <c r="AQ277" s="24">
        <f t="shared" si="118"/>
        <v>40.9</v>
      </c>
      <c r="AR277" s="81"/>
      <c r="AS277" s="38"/>
      <c r="AT277" s="1"/>
      <c r="AU277" s="1"/>
      <c r="AV277" s="1"/>
      <c r="AW277" s="1"/>
      <c r="AX277" s="1"/>
      <c r="AY277" s="1"/>
      <c r="AZ277" s="1"/>
      <c r="BA277" s="1"/>
      <c r="BB277" s="1"/>
      <c r="BC277" s="8"/>
      <c r="BD277" s="8"/>
      <c r="BE277" s="8"/>
      <c r="BF277" s="8"/>
      <c r="BG277" s="8"/>
      <c r="BH277" s="8"/>
      <c r="BI277" s="8"/>
      <c r="BJ277" s="8"/>
      <c r="BK277" s="8"/>
      <c r="BL277" s="8"/>
      <c r="BM277" s="8"/>
      <c r="BN277" s="8"/>
      <c r="BO277" s="8"/>
      <c r="BP277" s="8"/>
      <c r="BQ277" s="8"/>
      <c r="BR277" s="8"/>
      <c r="BS277" s="8"/>
      <c r="BT277" s="8"/>
      <c r="BU277" s="8"/>
      <c r="BV277" s="9"/>
      <c r="BW277" s="8"/>
      <c r="BX277" s="8"/>
      <c r="BY277" s="8"/>
      <c r="BZ277" s="8"/>
      <c r="CA277" s="8"/>
      <c r="CB277" s="8"/>
      <c r="CC277" s="8"/>
      <c r="CD277" s="8"/>
      <c r="CE277" s="8"/>
      <c r="CF277" s="8"/>
      <c r="CG277" s="8"/>
      <c r="CH277" s="8"/>
      <c r="CI277" s="8"/>
      <c r="CJ277" s="8"/>
      <c r="CK277" s="8"/>
      <c r="CL277" s="8"/>
      <c r="CM277" s="8"/>
      <c r="CN277" s="8"/>
      <c r="CO277" s="8"/>
      <c r="CP277" s="8"/>
      <c r="CQ277" s="8"/>
      <c r="CR277" s="8"/>
      <c r="CS277" s="8"/>
      <c r="CT277" s="8"/>
      <c r="CU277" s="8"/>
      <c r="CV277" s="8"/>
      <c r="CW277" s="8"/>
      <c r="CX277" s="9"/>
      <c r="CY277" s="8"/>
      <c r="CZ277" s="8"/>
      <c r="DA277" s="8"/>
      <c r="DB277" s="8"/>
      <c r="DC277" s="8"/>
      <c r="DD277" s="8"/>
      <c r="DE277" s="8"/>
      <c r="DF277" s="8"/>
      <c r="DG277" s="8"/>
      <c r="DH277" s="8"/>
      <c r="DI277" s="8"/>
      <c r="DJ277" s="8"/>
      <c r="DK277" s="8"/>
      <c r="DL277" s="8"/>
      <c r="DM277" s="8"/>
      <c r="DN277" s="8"/>
      <c r="DO277" s="8"/>
      <c r="DP277" s="8"/>
      <c r="DQ277" s="8"/>
      <c r="DR277" s="8"/>
      <c r="DS277" s="8"/>
      <c r="DT277" s="8"/>
      <c r="DU277" s="8"/>
      <c r="DV277" s="8"/>
      <c r="DW277" s="8"/>
      <c r="DX277" s="8"/>
      <c r="DY277" s="8"/>
      <c r="DZ277" s="9"/>
      <c r="EA277" s="8"/>
      <c r="EB277" s="8"/>
      <c r="EC277" s="8"/>
      <c r="ED277" s="8"/>
      <c r="EE277" s="8"/>
      <c r="EF277" s="8"/>
      <c r="EG277" s="8"/>
      <c r="EH277" s="8"/>
      <c r="EI277" s="8"/>
      <c r="EJ277" s="8"/>
      <c r="EK277" s="8"/>
      <c r="EL277" s="8"/>
      <c r="EM277" s="8"/>
      <c r="EN277" s="8"/>
      <c r="EO277" s="8"/>
      <c r="EP277" s="8"/>
      <c r="EQ277" s="8"/>
      <c r="ER277" s="8"/>
      <c r="ES277" s="8"/>
      <c r="ET277" s="8"/>
      <c r="EU277" s="8"/>
      <c r="EV277" s="8"/>
      <c r="EW277" s="8"/>
      <c r="EX277" s="8"/>
      <c r="EY277" s="8"/>
      <c r="EZ277" s="8"/>
      <c r="FA277" s="8"/>
      <c r="FB277" s="9"/>
      <c r="FC277" s="8"/>
      <c r="FD277" s="8"/>
      <c r="FE277" s="8"/>
      <c r="FF277" s="8"/>
      <c r="FG277" s="8"/>
      <c r="FH277" s="8"/>
      <c r="FI277" s="8"/>
      <c r="FJ277" s="8"/>
      <c r="FK277" s="8"/>
      <c r="FL277" s="8"/>
      <c r="FM277" s="8"/>
      <c r="FN277" s="8"/>
      <c r="FO277" s="8"/>
      <c r="FP277" s="8"/>
      <c r="FQ277" s="8"/>
      <c r="FR277" s="8"/>
      <c r="FS277" s="8"/>
      <c r="FT277" s="8"/>
      <c r="FU277" s="8"/>
      <c r="FV277" s="8"/>
      <c r="FW277" s="8"/>
      <c r="FX277" s="8"/>
      <c r="FY277" s="8"/>
      <c r="FZ277" s="8"/>
      <c r="GA277" s="8"/>
      <c r="GB277" s="8"/>
      <c r="GC277" s="8"/>
      <c r="GD277" s="9"/>
      <c r="GE277" s="8"/>
      <c r="GF277" s="8"/>
    </row>
    <row r="278" spans="1:188" s="2" customFormat="1" ht="17.100000000000001" customHeight="1">
      <c r="A278" s="13" t="s">
        <v>258</v>
      </c>
      <c r="B278" s="24">
        <v>606.20000000000005</v>
      </c>
      <c r="C278" s="24">
        <v>534.1</v>
      </c>
      <c r="D278" s="4">
        <f t="shared" si="110"/>
        <v>0.88106235565819857</v>
      </c>
      <c r="E278" s="10">
        <v>15</v>
      </c>
      <c r="F278" s="5">
        <v>1</v>
      </c>
      <c r="G278" s="5">
        <v>10</v>
      </c>
      <c r="H278" s="5"/>
      <c r="I278" s="5"/>
      <c r="J278" s="4">
        <f t="shared" si="125"/>
        <v>1.0163385826771654</v>
      </c>
      <c r="K278" s="5">
        <v>10</v>
      </c>
      <c r="L278" s="5"/>
      <c r="M278" s="5"/>
      <c r="N278" s="4">
        <f t="shared" si="126"/>
        <v>1.3</v>
      </c>
      <c r="O278" s="73">
        <v>15</v>
      </c>
      <c r="P278" s="5"/>
      <c r="Q278" s="5"/>
      <c r="R278" s="4">
        <f t="shared" si="127"/>
        <v>1.2474528301886791</v>
      </c>
      <c r="S278" s="5">
        <v>15</v>
      </c>
      <c r="T278" s="31">
        <f t="shared" si="111"/>
        <v>1.1014017479149973</v>
      </c>
      <c r="U278" s="32">
        <v>1587</v>
      </c>
      <c r="V278" s="24">
        <f t="shared" si="112"/>
        <v>865.63636363636374</v>
      </c>
      <c r="W278" s="24">
        <f t="shared" si="113"/>
        <v>953.4</v>
      </c>
      <c r="X278" s="24">
        <f t="shared" si="114"/>
        <v>87.763636363636238</v>
      </c>
      <c r="Y278" s="24"/>
      <c r="Z278" s="24">
        <v>96.4</v>
      </c>
      <c r="AA278" s="24">
        <v>119.3</v>
      </c>
      <c r="AB278" s="24">
        <v>207.2</v>
      </c>
      <c r="AC278" s="24">
        <v>164.7</v>
      </c>
      <c r="AD278" s="24"/>
      <c r="AE278" s="24">
        <v>170.2</v>
      </c>
      <c r="AF278" s="24"/>
      <c r="AG278" s="24">
        <f t="shared" si="115"/>
        <v>195.6</v>
      </c>
      <c r="AH278" s="65"/>
      <c r="AI278" s="40"/>
      <c r="AJ278" s="40"/>
      <c r="AK278" s="65"/>
      <c r="AL278" s="65"/>
      <c r="AM278" s="24">
        <f t="shared" si="116"/>
        <v>195.6</v>
      </c>
      <c r="AN278" s="24"/>
      <c r="AO278" s="24">
        <f t="shared" si="117"/>
        <v>195.6</v>
      </c>
      <c r="AP278" s="24">
        <v>0</v>
      </c>
      <c r="AQ278" s="24">
        <f t="shared" si="118"/>
        <v>195.6</v>
      </c>
      <c r="AR278" s="81"/>
      <c r="AS278" s="38"/>
      <c r="AT278" s="1"/>
      <c r="AU278" s="1"/>
      <c r="AV278" s="1"/>
      <c r="AW278" s="1"/>
      <c r="AX278" s="1"/>
      <c r="AY278" s="1"/>
      <c r="AZ278" s="1"/>
      <c r="BA278" s="1"/>
      <c r="BB278" s="1"/>
      <c r="BC278" s="8"/>
      <c r="BD278" s="8"/>
      <c r="BE278" s="8"/>
      <c r="BF278" s="8"/>
      <c r="BG278" s="8"/>
      <c r="BH278" s="8"/>
      <c r="BI278" s="8"/>
      <c r="BJ278" s="8"/>
      <c r="BK278" s="8"/>
      <c r="BL278" s="8"/>
      <c r="BM278" s="8"/>
      <c r="BN278" s="8"/>
      <c r="BO278" s="8"/>
      <c r="BP278" s="8"/>
      <c r="BQ278" s="8"/>
      <c r="BR278" s="8"/>
      <c r="BS278" s="8"/>
      <c r="BT278" s="8"/>
      <c r="BU278" s="8"/>
      <c r="BV278" s="9"/>
      <c r="BW278" s="8"/>
      <c r="BX278" s="8"/>
      <c r="BY278" s="8"/>
      <c r="BZ278" s="8"/>
      <c r="CA278" s="8"/>
      <c r="CB278" s="8"/>
      <c r="CC278" s="8"/>
      <c r="CD278" s="8"/>
      <c r="CE278" s="8"/>
      <c r="CF278" s="8"/>
      <c r="CG278" s="8"/>
      <c r="CH278" s="8"/>
      <c r="CI278" s="8"/>
      <c r="CJ278" s="8"/>
      <c r="CK278" s="8"/>
      <c r="CL278" s="8"/>
      <c r="CM278" s="8"/>
      <c r="CN278" s="8"/>
      <c r="CO278" s="8"/>
      <c r="CP278" s="8"/>
      <c r="CQ278" s="8"/>
      <c r="CR278" s="8"/>
      <c r="CS278" s="8"/>
      <c r="CT278" s="8"/>
      <c r="CU278" s="8"/>
      <c r="CV278" s="8"/>
      <c r="CW278" s="8"/>
      <c r="CX278" s="9"/>
      <c r="CY278" s="8"/>
      <c r="CZ278" s="8"/>
      <c r="DA278" s="8"/>
      <c r="DB278" s="8"/>
      <c r="DC278" s="8"/>
      <c r="DD278" s="8"/>
      <c r="DE278" s="8"/>
      <c r="DF278" s="8"/>
      <c r="DG278" s="8"/>
      <c r="DH278" s="8"/>
      <c r="DI278" s="8"/>
      <c r="DJ278" s="8"/>
      <c r="DK278" s="8"/>
      <c r="DL278" s="8"/>
      <c r="DM278" s="8"/>
      <c r="DN278" s="8"/>
      <c r="DO278" s="8"/>
      <c r="DP278" s="8"/>
      <c r="DQ278" s="8"/>
      <c r="DR278" s="8"/>
      <c r="DS278" s="8"/>
      <c r="DT278" s="8"/>
      <c r="DU278" s="8"/>
      <c r="DV278" s="8"/>
      <c r="DW278" s="8"/>
      <c r="DX278" s="8"/>
      <c r="DY278" s="8"/>
      <c r="DZ278" s="9"/>
      <c r="EA278" s="8"/>
      <c r="EB278" s="8"/>
      <c r="EC278" s="8"/>
      <c r="ED278" s="8"/>
      <c r="EE278" s="8"/>
      <c r="EF278" s="8"/>
      <c r="EG278" s="8"/>
      <c r="EH278" s="8"/>
      <c r="EI278" s="8"/>
      <c r="EJ278" s="8"/>
      <c r="EK278" s="8"/>
      <c r="EL278" s="8"/>
      <c r="EM278" s="8"/>
      <c r="EN278" s="8"/>
      <c r="EO278" s="8"/>
      <c r="EP278" s="8"/>
      <c r="EQ278" s="8"/>
      <c r="ER278" s="8"/>
      <c r="ES278" s="8"/>
      <c r="ET278" s="8"/>
      <c r="EU278" s="8"/>
      <c r="EV278" s="8"/>
      <c r="EW278" s="8"/>
      <c r="EX278" s="8"/>
      <c r="EY278" s="8"/>
      <c r="EZ278" s="8"/>
      <c r="FA278" s="8"/>
      <c r="FB278" s="9"/>
      <c r="FC278" s="8"/>
      <c r="FD278" s="8"/>
      <c r="FE278" s="8"/>
      <c r="FF278" s="8"/>
      <c r="FG278" s="8"/>
      <c r="FH278" s="8"/>
      <c r="FI278" s="8"/>
      <c r="FJ278" s="8"/>
      <c r="FK278" s="8"/>
      <c r="FL278" s="8"/>
      <c r="FM278" s="8"/>
      <c r="FN278" s="8"/>
      <c r="FO278" s="8"/>
      <c r="FP278" s="8"/>
      <c r="FQ278" s="8"/>
      <c r="FR278" s="8"/>
      <c r="FS278" s="8"/>
      <c r="FT278" s="8"/>
      <c r="FU278" s="8"/>
      <c r="FV278" s="8"/>
      <c r="FW278" s="8"/>
      <c r="FX278" s="8"/>
      <c r="FY278" s="8"/>
      <c r="FZ278" s="8"/>
      <c r="GA278" s="8"/>
      <c r="GB278" s="8"/>
      <c r="GC278" s="8"/>
      <c r="GD278" s="9"/>
      <c r="GE278" s="8"/>
      <c r="GF278" s="8"/>
    </row>
    <row r="279" spans="1:188" s="2" customFormat="1" ht="17.100000000000001" customHeight="1">
      <c r="A279" s="13" t="s">
        <v>259</v>
      </c>
      <c r="B279" s="24">
        <v>1919.2</v>
      </c>
      <c r="C279" s="24">
        <v>1675.3</v>
      </c>
      <c r="D279" s="4">
        <f t="shared" si="110"/>
        <v>0.87291579824927046</v>
      </c>
      <c r="E279" s="10">
        <v>15</v>
      </c>
      <c r="F279" s="5">
        <v>1</v>
      </c>
      <c r="G279" s="5">
        <v>10</v>
      </c>
      <c r="H279" s="5"/>
      <c r="I279" s="5"/>
      <c r="J279" s="4">
        <f t="shared" si="125"/>
        <v>1.0163385826771654</v>
      </c>
      <c r="K279" s="5">
        <v>10</v>
      </c>
      <c r="L279" s="5"/>
      <c r="M279" s="5"/>
      <c r="N279" s="4">
        <f t="shared" si="126"/>
        <v>1.3</v>
      </c>
      <c r="O279" s="73">
        <v>15</v>
      </c>
      <c r="P279" s="5"/>
      <c r="Q279" s="5"/>
      <c r="R279" s="4">
        <f t="shared" si="127"/>
        <v>1.2474528301886791</v>
      </c>
      <c r="S279" s="5">
        <v>15</v>
      </c>
      <c r="T279" s="31">
        <f t="shared" si="111"/>
        <v>1.0995217731283216</v>
      </c>
      <c r="U279" s="32">
        <v>551</v>
      </c>
      <c r="V279" s="24">
        <f t="shared" si="112"/>
        <v>300.54545454545456</v>
      </c>
      <c r="W279" s="24">
        <f t="shared" si="113"/>
        <v>330.5</v>
      </c>
      <c r="X279" s="24">
        <f t="shared" si="114"/>
        <v>29.954545454545439</v>
      </c>
      <c r="Y279" s="24"/>
      <c r="Z279" s="24">
        <v>35.299999999999997</v>
      </c>
      <c r="AA279" s="24">
        <v>51.2</v>
      </c>
      <c r="AB279" s="24">
        <v>55.4</v>
      </c>
      <c r="AC279" s="24">
        <v>71.400000000000006</v>
      </c>
      <c r="AD279" s="24"/>
      <c r="AE279" s="24">
        <v>55</v>
      </c>
      <c r="AF279" s="24"/>
      <c r="AG279" s="24">
        <f t="shared" si="115"/>
        <v>62.2</v>
      </c>
      <c r="AH279" s="65"/>
      <c r="AI279" s="40"/>
      <c r="AJ279" s="40"/>
      <c r="AK279" s="65"/>
      <c r="AL279" s="65"/>
      <c r="AM279" s="24">
        <f t="shared" si="116"/>
        <v>62.2</v>
      </c>
      <c r="AN279" s="24"/>
      <c r="AO279" s="24">
        <f t="shared" si="117"/>
        <v>62.2</v>
      </c>
      <c r="AP279" s="24">
        <v>17.3</v>
      </c>
      <c r="AQ279" s="24">
        <f t="shared" si="118"/>
        <v>44.9</v>
      </c>
      <c r="AR279" s="81"/>
      <c r="AS279" s="38"/>
      <c r="AT279" s="1"/>
      <c r="AU279" s="1"/>
      <c r="AV279" s="1"/>
      <c r="AW279" s="1"/>
      <c r="AX279" s="1"/>
      <c r="AY279" s="1"/>
      <c r="AZ279" s="1"/>
      <c r="BA279" s="1"/>
      <c r="BB279" s="1"/>
      <c r="BC279" s="8"/>
      <c r="BD279" s="8"/>
      <c r="BE279" s="8"/>
      <c r="BF279" s="8"/>
      <c r="BG279" s="8"/>
      <c r="BH279" s="8"/>
      <c r="BI279" s="8"/>
      <c r="BJ279" s="8"/>
      <c r="BK279" s="8"/>
      <c r="BL279" s="8"/>
      <c r="BM279" s="8"/>
      <c r="BN279" s="8"/>
      <c r="BO279" s="8"/>
      <c r="BP279" s="8"/>
      <c r="BQ279" s="8"/>
      <c r="BR279" s="8"/>
      <c r="BS279" s="8"/>
      <c r="BT279" s="8"/>
      <c r="BU279" s="8"/>
      <c r="BV279" s="9"/>
      <c r="BW279" s="8"/>
      <c r="BX279" s="8"/>
      <c r="BY279" s="8"/>
      <c r="BZ279" s="8"/>
      <c r="CA279" s="8"/>
      <c r="CB279" s="8"/>
      <c r="CC279" s="8"/>
      <c r="CD279" s="8"/>
      <c r="CE279" s="8"/>
      <c r="CF279" s="8"/>
      <c r="CG279" s="8"/>
      <c r="CH279" s="8"/>
      <c r="CI279" s="8"/>
      <c r="CJ279" s="8"/>
      <c r="CK279" s="8"/>
      <c r="CL279" s="8"/>
      <c r="CM279" s="8"/>
      <c r="CN279" s="8"/>
      <c r="CO279" s="8"/>
      <c r="CP279" s="8"/>
      <c r="CQ279" s="8"/>
      <c r="CR279" s="8"/>
      <c r="CS279" s="8"/>
      <c r="CT279" s="8"/>
      <c r="CU279" s="8"/>
      <c r="CV279" s="8"/>
      <c r="CW279" s="8"/>
      <c r="CX279" s="9"/>
      <c r="CY279" s="8"/>
      <c r="CZ279" s="8"/>
      <c r="DA279" s="8"/>
      <c r="DB279" s="8"/>
      <c r="DC279" s="8"/>
      <c r="DD279" s="8"/>
      <c r="DE279" s="8"/>
      <c r="DF279" s="8"/>
      <c r="DG279" s="8"/>
      <c r="DH279" s="8"/>
      <c r="DI279" s="8"/>
      <c r="DJ279" s="8"/>
      <c r="DK279" s="8"/>
      <c r="DL279" s="8"/>
      <c r="DM279" s="8"/>
      <c r="DN279" s="8"/>
      <c r="DO279" s="8"/>
      <c r="DP279" s="8"/>
      <c r="DQ279" s="8"/>
      <c r="DR279" s="8"/>
      <c r="DS279" s="8"/>
      <c r="DT279" s="8"/>
      <c r="DU279" s="8"/>
      <c r="DV279" s="8"/>
      <c r="DW279" s="8"/>
      <c r="DX279" s="8"/>
      <c r="DY279" s="8"/>
      <c r="DZ279" s="9"/>
      <c r="EA279" s="8"/>
      <c r="EB279" s="8"/>
      <c r="EC279" s="8"/>
      <c r="ED279" s="8"/>
      <c r="EE279" s="8"/>
      <c r="EF279" s="8"/>
      <c r="EG279" s="8"/>
      <c r="EH279" s="8"/>
      <c r="EI279" s="8"/>
      <c r="EJ279" s="8"/>
      <c r="EK279" s="8"/>
      <c r="EL279" s="8"/>
      <c r="EM279" s="8"/>
      <c r="EN279" s="8"/>
      <c r="EO279" s="8"/>
      <c r="EP279" s="8"/>
      <c r="EQ279" s="8"/>
      <c r="ER279" s="8"/>
      <c r="ES279" s="8"/>
      <c r="ET279" s="8"/>
      <c r="EU279" s="8"/>
      <c r="EV279" s="8"/>
      <c r="EW279" s="8"/>
      <c r="EX279" s="8"/>
      <c r="EY279" s="8"/>
      <c r="EZ279" s="8"/>
      <c r="FA279" s="8"/>
      <c r="FB279" s="9"/>
      <c r="FC279" s="8"/>
      <c r="FD279" s="8"/>
      <c r="FE279" s="8"/>
      <c r="FF279" s="8"/>
      <c r="FG279" s="8"/>
      <c r="FH279" s="8"/>
      <c r="FI279" s="8"/>
      <c r="FJ279" s="8"/>
      <c r="FK279" s="8"/>
      <c r="FL279" s="8"/>
      <c r="FM279" s="8"/>
      <c r="FN279" s="8"/>
      <c r="FO279" s="8"/>
      <c r="FP279" s="8"/>
      <c r="FQ279" s="8"/>
      <c r="FR279" s="8"/>
      <c r="FS279" s="8"/>
      <c r="FT279" s="8"/>
      <c r="FU279" s="8"/>
      <c r="FV279" s="8"/>
      <c r="FW279" s="8"/>
      <c r="FX279" s="8"/>
      <c r="FY279" s="8"/>
      <c r="FZ279" s="8"/>
      <c r="GA279" s="8"/>
      <c r="GB279" s="8"/>
      <c r="GC279" s="8"/>
      <c r="GD279" s="9"/>
      <c r="GE279" s="8"/>
      <c r="GF279" s="8"/>
    </row>
    <row r="280" spans="1:188" s="2" customFormat="1" ht="17.100000000000001" customHeight="1">
      <c r="A280" s="13" t="s">
        <v>260</v>
      </c>
      <c r="B280" s="24">
        <v>828.2</v>
      </c>
      <c r="C280" s="24">
        <v>871.8</v>
      </c>
      <c r="D280" s="4">
        <f t="shared" si="110"/>
        <v>1.0526442888191256</v>
      </c>
      <c r="E280" s="10">
        <v>15</v>
      </c>
      <c r="F280" s="5">
        <v>1</v>
      </c>
      <c r="G280" s="5">
        <v>10</v>
      </c>
      <c r="H280" s="5"/>
      <c r="I280" s="5"/>
      <c r="J280" s="4">
        <f t="shared" si="125"/>
        <v>1.0163385826771654</v>
      </c>
      <c r="K280" s="5">
        <v>10</v>
      </c>
      <c r="L280" s="5"/>
      <c r="M280" s="5"/>
      <c r="N280" s="4">
        <f t="shared" si="126"/>
        <v>1.3</v>
      </c>
      <c r="O280" s="73">
        <v>15</v>
      </c>
      <c r="P280" s="5"/>
      <c r="Q280" s="5"/>
      <c r="R280" s="4">
        <f t="shared" si="127"/>
        <v>1.2474528301886791</v>
      </c>
      <c r="S280" s="5">
        <v>15</v>
      </c>
      <c r="T280" s="31">
        <f t="shared" si="111"/>
        <v>1.140997578644442</v>
      </c>
      <c r="U280" s="32">
        <v>1151</v>
      </c>
      <c r="V280" s="24">
        <f t="shared" si="112"/>
        <v>627.81818181818187</v>
      </c>
      <c r="W280" s="24">
        <f t="shared" si="113"/>
        <v>716.3</v>
      </c>
      <c r="X280" s="24">
        <f t="shared" si="114"/>
        <v>88.481818181818085</v>
      </c>
      <c r="Y280" s="24"/>
      <c r="Z280" s="24">
        <v>95.6</v>
      </c>
      <c r="AA280" s="24">
        <v>123.5</v>
      </c>
      <c r="AB280" s="24">
        <v>140.4</v>
      </c>
      <c r="AC280" s="24">
        <v>94.1</v>
      </c>
      <c r="AD280" s="24"/>
      <c r="AE280" s="24">
        <v>88.3</v>
      </c>
      <c r="AF280" s="24">
        <v>8.8000000000000007</v>
      </c>
      <c r="AG280" s="24">
        <f t="shared" si="115"/>
        <v>165.6</v>
      </c>
      <c r="AH280" s="65"/>
      <c r="AI280" s="40"/>
      <c r="AJ280" s="40"/>
      <c r="AK280" s="65"/>
      <c r="AL280" s="65"/>
      <c r="AM280" s="24">
        <f t="shared" si="116"/>
        <v>165.6</v>
      </c>
      <c r="AN280" s="24"/>
      <c r="AO280" s="24">
        <f t="shared" si="117"/>
        <v>165.6</v>
      </c>
      <c r="AP280" s="24">
        <v>94.2</v>
      </c>
      <c r="AQ280" s="24">
        <f t="shared" si="118"/>
        <v>71.400000000000006</v>
      </c>
      <c r="AR280" s="81"/>
      <c r="AS280" s="38"/>
      <c r="AT280" s="1"/>
      <c r="AU280" s="1"/>
      <c r="AV280" s="1"/>
      <c r="AW280" s="1"/>
      <c r="AX280" s="1"/>
      <c r="AY280" s="1"/>
      <c r="AZ280" s="1"/>
      <c r="BA280" s="1"/>
      <c r="BB280" s="1"/>
      <c r="BC280" s="8"/>
      <c r="BD280" s="8"/>
      <c r="BE280" s="8"/>
      <c r="BF280" s="8"/>
      <c r="BG280" s="8"/>
      <c r="BH280" s="8"/>
      <c r="BI280" s="8"/>
      <c r="BJ280" s="8"/>
      <c r="BK280" s="8"/>
      <c r="BL280" s="8"/>
      <c r="BM280" s="8"/>
      <c r="BN280" s="8"/>
      <c r="BO280" s="8"/>
      <c r="BP280" s="8"/>
      <c r="BQ280" s="8"/>
      <c r="BR280" s="8"/>
      <c r="BS280" s="8"/>
      <c r="BT280" s="8"/>
      <c r="BU280" s="8"/>
      <c r="BV280" s="9"/>
      <c r="BW280" s="8"/>
      <c r="BX280" s="8"/>
      <c r="BY280" s="8"/>
      <c r="BZ280" s="8"/>
      <c r="CA280" s="8"/>
      <c r="CB280" s="8"/>
      <c r="CC280" s="8"/>
      <c r="CD280" s="8"/>
      <c r="CE280" s="8"/>
      <c r="CF280" s="8"/>
      <c r="CG280" s="8"/>
      <c r="CH280" s="8"/>
      <c r="CI280" s="8"/>
      <c r="CJ280" s="8"/>
      <c r="CK280" s="8"/>
      <c r="CL280" s="8"/>
      <c r="CM280" s="8"/>
      <c r="CN280" s="8"/>
      <c r="CO280" s="8"/>
      <c r="CP280" s="8"/>
      <c r="CQ280" s="8"/>
      <c r="CR280" s="8"/>
      <c r="CS280" s="8"/>
      <c r="CT280" s="8"/>
      <c r="CU280" s="8"/>
      <c r="CV280" s="8"/>
      <c r="CW280" s="8"/>
      <c r="CX280" s="9"/>
      <c r="CY280" s="8"/>
      <c r="CZ280" s="8"/>
      <c r="DA280" s="8"/>
      <c r="DB280" s="8"/>
      <c r="DC280" s="8"/>
      <c r="DD280" s="8"/>
      <c r="DE280" s="8"/>
      <c r="DF280" s="8"/>
      <c r="DG280" s="8"/>
      <c r="DH280" s="8"/>
      <c r="DI280" s="8"/>
      <c r="DJ280" s="8"/>
      <c r="DK280" s="8"/>
      <c r="DL280" s="8"/>
      <c r="DM280" s="8"/>
      <c r="DN280" s="8"/>
      <c r="DO280" s="8"/>
      <c r="DP280" s="8"/>
      <c r="DQ280" s="8"/>
      <c r="DR280" s="8"/>
      <c r="DS280" s="8"/>
      <c r="DT280" s="8"/>
      <c r="DU280" s="8"/>
      <c r="DV280" s="8"/>
      <c r="DW280" s="8"/>
      <c r="DX280" s="8"/>
      <c r="DY280" s="8"/>
      <c r="DZ280" s="9"/>
      <c r="EA280" s="8"/>
      <c r="EB280" s="8"/>
      <c r="EC280" s="8"/>
      <c r="ED280" s="8"/>
      <c r="EE280" s="8"/>
      <c r="EF280" s="8"/>
      <c r="EG280" s="8"/>
      <c r="EH280" s="8"/>
      <c r="EI280" s="8"/>
      <c r="EJ280" s="8"/>
      <c r="EK280" s="8"/>
      <c r="EL280" s="8"/>
      <c r="EM280" s="8"/>
      <c r="EN280" s="8"/>
      <c r="EO280" s="8"/>
      <c r="EP280" s="8"/>
      <c r="EQ280" s="8"/>
      <c r="ER280" s="8"/>
      <c r="ES280" s="8"/>
      <c r="ET280" s="8"/>
      <c r="EU280" s="8"/>
      <c r="EV280" s="8"/>
      <c r="EW280" s="8"/>
      <c r="EX280" s="8"/>
      <c r="EY280" s="8"/>
      <c r="EZ280" s="8"/>
      <c r="FA280" s="8"/>
      <c r="FB280" s="9"/>
      <c r="FC280" s="8"/>
      <c r="FD280" s="8"/>
      <c r="FE280" s="8"/>
      <c r="FF280" s="8"/>
      <c r="FG280" s="8"/>
      <c r="FH280" s="8"/>
      <c r="FI280" s="8"/>
      <c r="FJ280" s="8"/>
      <c r="FK280" s="8"/>
      <c r="FL280" s="8"/>
      <c r="FM280" s="8"/>
      <c r="FN280" s="8"/>
      <c r="FO280" s="8"/>
      <c r="FP280" s="8"/>
      <c r="FQ280" s="8"/>
      <c r="FR280" s="8"/>
      <c r="FS280" s="8"/>
      <c r="FT280" s="8"/>
      <c r="FU280" s="8"/>
      <c r="FV280" s="8"/>
      <c r="FW280" s="8"/>
      <c r="FX280" s="8"/>
      <c r="FY280" s="8"/>
      <c r="FZ280" s="8"/>
      <c r="GA280" s="8"/>
      <c r="GB280" s="8"/>
      <c r="GC280" s="8"/>
      <c r="GD280" s="9"/>
      <c r="GE280" s="8"/>
      <c r="GF280" s="8"/>
    </row>
    <row r="281" spans="1:188" s="2" customFormat="1" ht="17.100000000000001" customHeight="1">
      <c r="A281" s="13" t="s">
        <v>261</v>
      </c>
      <c r="B281" s="24">
        <v>815</v>
      </c>
      <c r="C281" s="24">
        <v>750.6</v>
      </c>
      <c r="D281" s="4">
        <f t="shared" si="110"/>
        <v>0.9209815950920246</v>
      </c>
      <c r="E281" s="10">
        <v>15</v>
      </c>
      <c r="F281" s="5">
        <v>1</v>
      </c>
      <c r="G281" s="5">
        <v>10</v>
      </c>
      <c r="H281" s="5"/>
      <c r="I281" s="5"/>
      <c r="J281" s="4">
        <f t="shared" si="125"/>
        <v>1.0163385826771654</v>
      </c>
      <c r="K281" s="5">
        <v>10</v>
      </c>
      <c r="L281" s="5"/>
      <c r="M281" s="5"/>
      <c r="N281" s="4">
        <f t="shared" si="126"/>
        <v>1.3</v>
      </c>
      <c r="O281" s="73">
        <v>15</v>
      </c>
      <c r="P281" s="5"/>
      <c r="Q281" s="5"/>
      <c r="R281" s="4">
        <f t="shared" si="127"/>
        <v>1.2474528301886791</v>
      </c>
      <c r="S281" s="5">
        <v>15</v>
      </c>
      <c r="T281" s="31">
        <f t="shared" si="111"/>
        <v>1.110613880092034</v>
      </c>
      <c r="U281" s="32">
        <v>971</v>
      </c>
      <c r="V281" s="24">
        <f t="shared" si="112"/>
        <v>529.63636363636363</v>
      </c>
      <c r="W281" s="24">
        <f t="shared" si="113"/>
        <v>588.20000000000005</v>
      </c>
      <c r="X281" s="24">
        <f t="shared" si="114"/>
        <v>58.563636363636419</v>
      </c>
      <c r="Y281" s="24"/>
      <c r="Z281" s="24">
        <v>98.9</v>
      </c>
      <c r="AA281" s="24">
        <v>100.9</v>
      </c>
      <c r="AB281" s="24">
        <v>53.4</v>
      </c>
      <c r="AC281" s="24">
        <v>102.5</v>
      </c>
      <c r="AD281" s="24"/>
      <c r="AE281" s="24">
        <v>78</v>
      </c>
      <c r="AF281" s="24">
        <v>48.9</v>
      </c>
      <c r="AG281" s="24">
        <f t="shared" si="115"/>
        <v>105.6</v>
      </c>
      <c r="AH281" s="65"/>
      <c r="AI281" s="40"/>
      <c r="AJ281" s="40"/>
      <c r="AK281" s="65"/>
      <c r="AL281" s="65"/>
      <c r="AM281" s="24">
        <f t="shared" si="116"/>
        <v>105.6</v>
      </c>
      <c r="AN281" s="24"/>
      <c r="AO281" s="24">
        <f t="shared" si="117"/>
        <v>105.6</v>
      </c>
      <c r="AP281" s="24">
        <v>31.6</v>
      </c>
      <c r="AQ281" s="24">
        <f t="shared" si="118"/>
        <v>74</v>
      </c>
      <c r="AR281" s="81"/>
      <c r="AS281" s="38"/>
      <c r="AT281" s="1"/>
      <c r="AU281" s="1"/>
      <c r="AV281" s="1"/>
      <c r="AW281" s="1"/>
      <c r="AX281" s="1"/>
      <c r="AY281" s="1"/>
      <c r="AZ281" s="1"/>
      <c r="BA281" s="1"/>
      <c r="BB281" s="1"/>
      <c r="BC281" s="8"/>
      <c r="BD281" s="8"/>
      <c r="BE281" s="8"/>
      <c r="BF281" s="8"/>
      <c r="BG281" s="8"/>
      <c r="BH281" s="8"/>
      <c r="BI281" s="8"/>
      <c r="BJ281" s="8"/>
      <c r="BK281" s="8"/>
      <c r="BL281" s="8"/>
      <c r="BM281" s="8"/>
      <c r="BN281" s="8"/>
      <c r="BO281" s="8"/>
      <c r="BP281" s="8"/>
      <c r="BQ281" s="8"/>
      <c r="BR281" s="8"/>
      <c r="BS281" s="8"/>
      <c r="BT281" s="8"/>
      <c r="BU281" s="8"/>
      <c r="BV281" s="9"/>
      <c r="BW281" s="8"/>
      <c r="BX281" s="8"/>
      <c r="BY281" s="8"/>
      <c r="BZ281" s="8"/>
      <c r="CA281" s="8"/>
      <c r="CB281" s="8"/>
      <c r="CC281" s="8"/>
      <c r="CD281" s="8"/>
      <c r="CE281" s="8"/>
      <c r="CF281" s="8"/>
      <c r="CG281" s="8"/>
      <c r="CH281" s="8"/>
      <c r="CI281" s="8"/>
      <c r="CJ281" s="8"/>
      <c r="CK281" s="8"/>
      <c r="CL281" s="8"/>
      <c r="CM281" s="8"/>
      <c r="CN281" s="8"/>
      <c r="CO281" s="8"/>
      <c r="CP281" s="8"/>
      <c r="CQ281" s="8"/>
      <c r="CR281" s="8"/>
      <c r="CS281" s="8"/>
      <c r="CT281" s="8"/>
      <c r="CU281" s="8"/>
      <c r="CV281" s="8"/>
      <c r="CW281" s="8"/>
      <c r="CX281" s="9"/>
      <c r="CY281" s="8"/>
      <c r="CZ281" s="8"/>
      <c r="DA281" s="8"/>
      <c r="DB281" s="8"/>
      <c r="DC281" s="8"/>
      <c r="DD281" s="8"/>
      <c r="DE281" s="8"/>
      <c r="DF281" s="8"/>
      <c r="DG281" s="8"/>
      <c r="DH281" s="8"/>
      <c r="DI281" s="8"/>
      <c r="DJ281" s="8"/>
      <c r="DK281" s="8"/>
      <c r="DL281" s="8"/>
      <c r="DM281" s="8"/>
      <c r="DN281" s="8"/>
      <c r="DO281" s="8"/>
      <c r="DP281" s="8"/>
      <c r="DQ281" s="8"/>
      <c r="DR281" s="8"/>
      <c r="DS281" s="8"/>
      <c r="DT281" s="8"/>
      <c r="DU281" s="8"/>
      <c r="DV281" s="8"/>
      <c r="DW281" s="8"/>
      <c r="DX281" s="8"/>
      <c r="DY281" s="8"/>
      <c r="DZ281" s="9"/>
      <c r="EA281" s="8"/>
      <c r="EB281" s="8"/>
      <c r="EC281" s="8"/>
      <c r="ED281" s="8"/>
      <c r="EE281" s="8"/>
      <c r="EF281" s="8"/>
      <c r="EG281" s="8"/>
      <c r="EH281" s="8"/>
      <c r="EI281" s="8"/>
      <c r="EJ281" s="8"/>
      <c r="EK281" s="8"/>
      <c r="EL281" s="8"/>
      <c r="EM281" s="8"/>
      <c r="EN281" s="8"/>
      <c r="EO281" s="8"/>
      <c r="EP281" s="8"/>
      <c r="EQ281" s="8"/>
      <c r="ER281" s="8"/>
      <c r="ES281" s="8"/>
      <c r="ET281" s="8"/>
      <c r="EU281" s="8"/>
      <c r="EV281" s="8"/>
      <c r="EW281" s="8"/>
      <c r="EX281" s="8"/>
      <c r="EY281" s="8"/>
      <c r="EZ281" s="8"/>
      <c r="FA281" s="8"/>
      <c r="FB281" s="9"/>
      <c r="FC281" s="8"/>
      <c r="FD281" s="8"/>
      <c r="FE281" s="8"/>
      <c r="FF281" s="8"/>
      <c r="FG281" s="8"/>
      <c r="FH281" s="8"/>
      <c r="FI281" s="8"/>
      <c r="FJ281" s="8"/>
      <c r="FK281" s="8"/>
      <c r="FL281" s="8"/>
      <c r="FM281" s="8"/>
      <c r="FN281" s="8"/>
      <c r="FO281" s="8"/>
      <c r="FP281" s="8"/>
      <c r="FQ281" s="8"/>
      <c r="FR281" s="8"/>
      <c r="FS281" s="8"/>
      <c r="FT281" s="8"/>
      <c r="FU281" s="8"/>
      <c r="FV281" s="8"/>
      <c r="FW281" s="8"/>
      <c r="FX281" s="8"/>
      <c r="FY281" s="8"/>
      <c r="FZ281" s="8"/>
      <c r="GA281" s="8"/>
      <c r="GB281" s="8"/>
      <c r="GC281" s="8"/>
      <c r="GD281" s="9"/>
      <c r="GE281" s="8"/>
      <c r="GF281" s="8"/>
    </row>
    <row r="282" spans="1:188" s="2" customFormat="1" ht="17.100000000000001" customHeight="1">
      <c r="A282" s="13" t="s">
        <v>262</v>
      </c>
      <c r="B282" s="24">
        <v>483.3</v>
      </c>
      <c r="C282" s="24">
        <v>415.7</v>
      </c>
      <c r="D282" s="4">
        <f t="shared" si="110"/>
        <v>0.86012828470929026</v>
      </c>
      <c r="E282" s="10">
        <v>15</v>
      </c>
      <c r="F282" s="5">
        <v>1</v>
      </c>
      <c r="G282" s="5">
        <v>10</v>
      </c>
      <c r="H282" s="5"/>
      <c r="I282" s="5"/>
      <c r="J282" s="4">
        <f t="shared" si="125"/>
        <v>1.0163385826771654</v>
      </c>
      <c r="K282" s="5">
        <v>10</v>
      </c>
      <c r="L282" s="5"/>
      <c r="M282" s="5"/>
      <c r="N282" s="4">
        <f t="shared" si="126"/>
        <v>1.3</v>
      </c>
      <c r="O282" s="73">
        <v>15</v>
      </c>
      <c r="P282" s="5"/>
      <c r="Q282" s="5"/>
      <c r="R282" s="4">
        <f t="shared" si="127"/>
        <v>1.2474528301886791</v>
      </c>
      <c r="S282" s="5">
        <v>15</v>
      </c>
      <c r="T282" s="31">
        <f t="shared" si="111"/>
        <v>1.0965708084652492</v>
      </c>
      <c r="U282" s="32">
        <v>1350</v>
      </c>
      <c r="V282" s="24">
        <f t="shared" si="112"/>
        <v>736.36363636363637</v>
      </c>
      <c r="W282" s="24">
        <f t="shared" si="113"/>
        <v>807.5</v>
      </c>
      <c r="X282" s="24">
        <f t="shared" si="114"/>
        <v>71.136363636363626</v>
      </c>
      <c r="Y282" s="24"/>
      <c r="Z282" s="24">
        <v>144.80000000000001</v>
      </c>
      <c r="AA282" s="24">
        <v>114.7</v>
      </c>
      <c r="AB282" s="24">
        <v>121.6</v>
      </c>
      <c r="AC282" s="24">
        <v>166.2</v>
      </c>
      <c r="AD282" s="24"/>
      <c r="AE282" s="24">
        <v>87.6</v>
      </c>
      <c r="AF282" s="24"/>
      <c r="AG282" s="24">
        <f t="shared" si="115"/>
        <v>172.6</v>
      </c>
      <c r="AH282" s="65"/>
      <c r="AI282" s="40"/>
      <c r="AJ282" s="40"/>
      <c r="AK282" s="65"/>
      <c r="AL282" s="65"/>
      <c r="AM282" s="24">
        <f t="shared" si="116"/>
        <v>172.6</v>
      </c>
      <c r="AN282" s="24"/>
      <c r="AO282" s="24">
        <f t="shared" si="117"/>
        <v>172.6</v>
      </c>
      <c r="AP282" s="24">
        <v>0</v>
      </c>
      <c r="AQ282" s="24">
        <f t="shared" si="118"/>
        <v>172.6</v>
      </c>
      <c r="AR282" s="81"/>
      <c r="AS282" s="38"/>
      <c r="AT282" s="1"/>
      <c r="AU282" s="1"/>
      <c r="AV282" s="1"/>
      <c r="AW282" s="1"/>
      <c r="AX282" s="1"/>
      <c r="AY282" s="1"/>
      <c r="AZ282" s="1"/>
      <c r="BA282" s="1"/>
      <c r="BB282" s="1"/>
      <c r="BC282" s="8"/>
      <c r="BD282" s="8"/>
      <c r="BE282" s="8"/>
      <c r="BF282" s="8"/>
      <c r="BG282" s="8"/>
      <c r="BH282" s="8"/>
      <c r="BI282" s="8"/>
      <c r="BJ282" s="8"/>
      <c r="BK282" s="8"/>
      <c r="BL282" s="8"/>
      <c r="BM282" s="8"/>
      <c r="BN282" s="8"/>
      <c r="BO282" s="8"/>
      <c r="BP282" s="8"/>
      <c r="BQ282" s="8"/>
      <c r="BR282" s="8"/>
      <c r="BS282" s="8"/>
      <c r="BT282" s="8"/>
      <c r="BU282" s="8"/>
      <c r="BV282" s="9"/>
      <c r="BW282" s="8"/>
      <c r="BX282" s="8"/>
      <c r="BY282" s="8"/>
      <c r="BZ282" s="8"/>
      <c r="CA282" s="8"/>
      <c r="CB282" s="8"/>
      <c r="CC282" s="8"/>
      <c r="CD282" s="8"/>
      <c r="CE282" s="8"/>
      <c r="CF282" s="8"/>
      <c r="CG282" s="8"/>
      <c r="CH282" s="8"/>
      <c r="CI282" s="8"/>
      <c r="CJ282" s="8"/>
      <c r="CK282" s="8"/>
      <c r="CL282" s="8"/>
      <c r="CM282" s="8"/>
      <c r="CN282" s="8"/>
      <c r="CO282" s="8"/>
      <c r="CP282" s="8"/>
      <c r="CQ282" s="8"/>
      <c r="CR282" s="8"/>
      <c r="CS282" s="8"/>
      <c r="CT282" s="8"/>
      <c r="CU282" s="8"/>
      <c r="CV282" s="8"/>
      <c r="CW282" s="8"/>
      <c r="CX282" s="9"/>
      <c r="CY282" s="8"/>
      <c r="CZ282" s="8"/>
      <c r="DA282" s="8"/>
      <c r="DB282" s="8"/>
      <c r="DC282" s="8"/>
      <c r="DD282" s="8"/>
      <c r="DE282" s="8"/>
      <c r="DF282" s="8"/>
      <c r="DG282" s="8"/>
      <c r="DH282" s="8"/>
      <c r="DI282" s="8"/>
      <c r="DJ282" s="8"/>
      <c r="DK282" s="8"/>
      <c r="DL282" s="8"/>
      <c r="DM282" s="8"/>
      <c r="DN282" s="8"/>
      <c r="DO282" s="8"/>
      <c r="DP282" s="8"/>
      <c r="DQ282" s="8"/>
      <c r="DR282" s="8"/>
      <c r="DS282" s="8"/>
      <c r="DT282" s="8"/>
      <c r="DU282" s="8"/>
      <c r="DV282" s="8"/>
      <c r="DW282" s="8"/>
      <c r="DX282" s="8"/>
      <c r="DY282" s="8"/>
      <c r="DZ282" s="9"/>
      <c r="EA282" s="8"/>
      <c r="EB282" s="8"/>
      <c r="EC282" s="8"/>
      <c r="ED282" s="8"/>
      <c r="EE282" s="8"/>
      <c r="EF282" s="8"/>
      <c r="EG282" s="8"/>
      <c r="EH282" s="8"/>
      <c r="EI282" s="8"/>
      <c r="EJ282" s="8"/>
      <c r="EK282" s="8"/>
      <c r="EL282" s="8"/>
      <c r="EM282" s="8"/>
      <c r="EN282" s="8"/>
      <c r="EO282" s="8"/>
      <c r="EP282" s="8"/>
      <c r="EQ282" s="8"/>
      <c r="ER282" s="8"/>
      <c r="ES282" s="8"/>
      <c r="ET282" s="8"/>
      <c r="EU282" s="8"/>
      <c r="EV282" s="8"/>
      <c r="EW282" s="8"/>
      <c r="EX282" s="8"/>
      <c r="EY282" s="8"/>
      <c r="EZ282" s="8"/>
      <c r="FA282" s="8"/>
      <c r="FB282" s="9"/>
      <c r="FC282" s="8"/>
      <c r="FD282" s="8"/>
      <c r="FE282" s="8"/>
      <c r="FF282" s="8"/>
      <c r="FG282" s="8"/>
      <c r="FH282" s="8"/>
      <c r="FI282" s="8"/>
      <c r="FJ282" s="8"/>
      <c r="FK282" s="8"/>
      <c r="FL282" s="8"/>
      <c r="FM282" s="8"/>
      <c r="FN282" s="8"/>
      <c r="FO282" s="8"/>
      <c r="FP282" s="8"/>
      <c r="FQ282" s="8"/>
      <c r="FR282" s="8"/>
      <c r="FS282" s="8"/>
      <c r="FT282" s="8"/>
      <c r="FU282" s="8"/>
      <c r="FV282" s="8"/>
      <c r="FW282" s="8"/>
      <c r="FX282" s="8"/>
      <c r="FY282" s="8"/>
      <c r="FZ282" s="8"/>
      <c r="GA282" s="8"/>
      <c r="GB282" s="8"/>
      <c r="GC282" s="8"/>
      <c r="GD282" s="9"/>
      <c r="GE282" s="8"/>
      <c r="GF282" s="8"/>
    </row>
    <row r="283" spans="1:188" s="2" customFormat="1" ht="17.100000000000001" customHeight="1">
      <c r="A283" s="13" t="s">
        <v>263</v>
      </c>
      <c r="B283" s="24">
        <v>454.1</v>
      </c>
      <c r="C283" s="24">
        <v>671.6</v>
      </c>
      <c r="D283" s="4">
        <f t="shared" si="110"/>
        <v>1.2278969390002201</v>
      </c>
      <c r="E283" s="10">
        <v>15</v>
      </c>
      <c r="F283" s="5">
        <v>1</v>
      </c>
      <c r="G283" s="5">
        <v>10</v>
      </c>
      <c r="H283" s="5"/>
      <c r="I283" s="5"/>
      <c r="J283" s="4">
        <f t="shared" si="125"/>
        <v>1.0163385826771654</v>
      </c>
      <c r="K283" s="5">
        <v>10</v>
      </c>
      <c r="L283" s="5"/>
      <c r="M283" s="5"/>
      <c r="N283" s="4">
        <f t="shared" si="126"/>
        <v>1.3</v>
      </c>
      <c r="O283" s="73">
        <v>15</v>
      </c>
      <c r="P283" s="5"/>
      <c r="Q283" s="5"/>
      <c r="R283" s="4">
        <f t="shared" si="127"/>
        <v>1.2474528301886791</v>
      </c>
      <c r="S283" s="5">
        <v>15</v>
      </c>
      <c r="T283" s="31">
        <f t="shared" si="111"/>
        <v>1.1814404979170021</v>
      </c>
      <c r="U283" s="32">
        <v>1085</v>
      </c>
      <c r="V283" s="24">
        <f t="shared" si="112"/>
        <v>591.81818181818187</v>
      </c>
      <c r="W283" s="24">
        <f t="shared" si="113"/>
        <v>699.2</v>
      </c>
      <c r="X283" s="24">
        <f t="shared" si="114"/>
        <v>107.38181818181818</v>
      </c>
      <c r="Y283" s="24"/>
      <c r="Z283" s="24">
        <v>111.9</v>
      </c>
      <c r="AA283" s="24">
        <v>88.4</v>
      </c>
      <c r="AB283" s="24">
        <v>139.19999999999999</v>
      </c>
      <c r="AC283" s="24">
        <v>95.9</v>
      </c>
      <c r="AD283" s="24"/>
      <c r="AE283" s="24">
        <v>105.9</v>
      </c>
      <c r="AF283" s="24">
        <v>9.1</v>
      </c>
      <c r="AG283" s="24">
        <f t="shared" si="115"/>
        <v>148.80000000000001</v>
      </c>
      <c r="AH283" s="65"/>
      <c r="AI283" s="40"/>
      <c r="AJ283" s="40"/>
      <c r="AK283" s="65"/>
      <c r="AL283" s="65"/>
      <c r="AM283" s="24">
        <f t="shared" si="116"/>
        <v>148.80000000000001</v>
      </c>
      <c r="AN283" s="24"/>
      <c r="AO283" s="24">
        <f t="shared" si="117"/>
        <v>148.80000000000001</v>
      </c>
      <c r="AP283" s="24">
        <v>0</v>
      </c>
      <c r="AQ283" s="24">
        <f t="shared" si="118"/>
        <v>148.80000000000001</v>
      </c>
      <c r="AR283" s="81"/>
      <c r="AS283" s="38"/>
      <c r="AT283" s="1"/>
      <c r="AU283" s="1"/>
      <c r="AV283" s="1"/>
      <c r="AW283" s="1"/>
      <c r="AX283" s="1"/>
      <c r="AY283" s="1"/>
      <c r="AZ283" s="1"/>
      <c r="BA283" s="1"/>
      <c r="BB283" s="1"/>
      <c r="BC283" s="8"/>
      <c r="BD283" s="8"/>
      <c r="BE283" s="8"/>
      <c r="BF283" s="8"/>
      <c r="BG283" s="8"/>
      <c r="BH283" s="8"/>
      <c r="BI283" s="8"/>
      <c r="BJ283" s="8"/>
      <c r="BK283" s="8"/>
      <c r="BL283" s="8"/>
      <c r="BM283" s="8"/>
      <c r="BN283" s="8"/>
      <c r="BO283" s="8"/>
      <c r="BP283" s="8"/>
      <c r="BQ283" s="8"/>
      <c r="BR283" s="8"/>
      <c r="BS283" s="8"/>
      <c r="BT283" s="8"/>
      <c r="BU283" s="8"/>
      <c r="BV283" s="9"/>
      <c r="BW283" s="8"/>
      <c r="BX283" s="8"/>
      <c r="BY283" s="8"/>
      <c r="BZ283" s="8"/>
      <c r="CA283" s="8"/>
      <c r="CB283" s="8"/>
      <c r="CC283" s="8"/>
      <c r="CD283" s="8"/>
      <c r="CE283" s="8"/>
      <c r="CF283" s="8"/>
      <c r="CG283" s="8"/>
      <c r="CH283" s="8"/>
      <c r="CI283" s="8"/>
      <c r="CJ283" s="8"/>
      <c r="CK283" s="8"/>
      <c r="CL283" s="8"/>
      <c r="CM283" s="8"/>
      <c r="CN283" s="8"/>
      <c r="CO283" s="8"/>
      <c r="CP283" s="8"/>
      <c r="CQ283" s="8"/>
      <c r="CR283" s="8"/>
      <c r="CS283" s="8"/>
      <c r="CT283" s="8"/>
      <c r="CU283" s="8"/>
      <c r="CV283" s="8"/>
      <c r="CW283" s="8"/>
      <c r="CX283" s="9"/>
      <c r="CY283" s="8"/>
      <c r="CZ283" s="8"/>
      <c r="DA283" s="8"/>
      <c r="DB283" s="8"/>
      <c r="DC283" s="8"/>
      <c r="DD283" s="8"/>
      <c r="DE283" s="8"/>
      <c r="DF283" s="8"/>
      <c r="DG283" s="8"/>
      <c r="DH283" s="8"/>
      <c r="DI283" s="8"/>
      <c r="DJ283" s="8"/>
      <c r="DK283" s="8"/>
      <c r="DL283" s="8"/>
      <c r="DM283" s="8"/>
      <c r="DN283" s="8"/>
      <c r="DO283" s="8"/>
      <c r="DP283" s="8"/>
      <c r="DQ283" s="8"/>
      <c r="DR283" s="8"/>
      <c r="DS283" s="8"/>
      <c r="DT283" s="8"/>
      <c r="DU283" s="8"/>
      <c r="DV283" s="8"/>
      <c r="DW283" s="8"/>
      <c r="DX283" s="8"/>
      <c r="DY283" s="8"/>
      <c r="DZ283" s="9"/>
      <c r="EA283" s="8"/>
      <c r="EB283" s="8"/>
      <c r="EC283" s="8"/>
      <c r="ED283" s="8"/>
      <c r="EE283" s="8"/>
      <c r="EF283" s="8"/>
      <c r="EG283" s="8"/>
      <c r="EH283" s="8"/>
      <c r="EI283" s="8"/>
      <c r="EJ283" s="8"/>
      <c r="EK283" s="8"/>
      <c r="EL283" s="8"/>
      <c r="EM283" s="8"/>
      <c r="EN283" s="8"/>
      <c r="EO283" s="8"/>
      <c r="EP283" s="8"/>
      <c r="EQ283" s="8"/>
      <c r="ER283" s="8"/>
      <c r="ES283" s="8"/>
      <c r="ET283" s="8"/>
      <c r="EU283" s="8"/>
      <c r="EV283" s="8"/>
      <c r="EW283" s="8"/>
      <c r="EX283" s="8"/>
      <c r="EY283" s="8"/>
      <c r="EZ283" s="8"/>
      <c r="FA283" s="8"/>
      <c r="FB283" s="9"/>
      <c r="FC283" s="8"/>
      <c r="FD283" s="8"/>
      <c r="FE283" s="8"/>
      <c r="FF283" s="8"/>
      <c r="FG283" s="8"/>
      <c r="FH283" s="8"/>
      <c r="FI283" s="8"/>
      <c r="FJ283" s="8"/>
      <c r="FK283" s="8"/>
      <c r="FL283" s="8"/>
      <c r="FM283" s="8"/>
      <c r="FN283" s="8"/>
      <c r="FO283" s="8"/>
      <c r="FP283" s="8"/>
      <c r="FQ283" s="8"/>
      <c r="FR283" s="8"/>
      <c r="FS283" s="8"/>
      <c r="FT283" s="8"/>
      <c r="FU283" s="8"/>
      <c r="FV283" s="8"/>
      <c r="FW283" s="8"/>
      <c r="FX283" s="8"/>
      <c r="FY283" s="8"/>
      <c r="FZ283" s="8"/>
      <c r="GA283" s="8"/>
      <c r="GB283" s="8"/>
      <c r="GC283" s="8"/>
      <c r="GD283" s="9"/>
      <c r="GE283" s="8"/>
      <c r="GF283" s="8"/>
    </row>
    <row r="284" spans="1:188" s="2" customFormat="1" ht="17.100000000000001" customHeight="1">
      <c r="A284" s="13" t="s">
        <v>264</v>
      </c>
      <c r="B284" s="24">
        <v>1043.4000000000001</v>
      </c>
      <c r="C284" s="24">
        <v>922</v>
      </c>
      <c r="D284" s="4">
        <f t="shared" si="110"/>
        <v>0.88364960705386231</v>
      </c>
      <c r="E284" s="10">
        <v>15</v>
      </c>
      <c r="F284" s="5">
        <v>1</v>
      </c>
      <c r="G284" s="5">
        <v>10</v>
      </c>
      <c r="H284" s="5"/>
      <c r="I284" s="5"/>
      <c r="J284" s="4">
        <f t="shared" si="125"/>
        <v>1.0163385826771654</v>
      </c>
      <c r="K284" s="5">
        <v>10</v>
      </c>
      <c r="L284" s="5"/>
      <c r="M284" s="5"/>
      <c r="N284" s="4">
        <f t="shared" si="126"/>
        <v>1.3</v>
      </c>
      <c r="O284" s="73">
        <v>15</v>
      </c>
      <c r="P284" s="5"/>
      <c r="Q284" s="5"/>
      <c r="R284" s="4">
        <f t="shared" si="127"/>
        <v>1.2474528301886791</v>
      </c>
      <c r="S284" s="5">
        <v>15</v>
      </c>
      <c r="T284" s="31">
        <f t="shared" si="111"/>
        <v>1.101998805929381</v>
      </c>
      <c r="U284" s="32">
        <v>1014</v>
      </c>
      <c r="V284" s="24">
        <f t="shared" si="112"/>
        <v>553.09090909090912</v>
      </c>
      <c r="W284" s="24">
        <f t="shared" si="113"/>
        <v>609.5</v>
      </c>
      <c r="X284" s="24">
        <f t="shared" si="114"/>
        <v>56.409090909090878</v>
      </c>
      <c r="Y284" s="24"/>
      <c r="Z284" s="24">
        <v>80.8</v>
      </c>
      <c r="AA284" s="24">
        <v>94.6</v>
      </c>
      <c r="AB284" s="24">
        <v>96.6</v>
      </c>
      <c r="AC284" s="24">
        <v>113.5</v>
      </c>
      <c r="AD284" s="24"/>
      <c r="AE284" s="24">
        <v>93.6</v>
      </c>
      <c r="AF284" s="24">
        <v>12.6</v>
      </c>
      <c r="AG284" s="24">
        <f t="shared" si="115"/>
        <v>117.8</v>
      </c>
      <c r="AH284" s="65"/>
      <c r="AI284" s="40"/>
      <c r="AJ284" s="40"/>
      <c r="AK284" s="65"/>
      <c r="AL284" s="65"/>
      <c r="AM284" s="24">
        <f t="shared" si="116"/>
        <v>117.8</v>
      </c>
      <c r="AN284" s="24"/>
      <c r="AO284" s="24">
        <f t="shared" si="117"/>
        <v>117.8</v>
      </c>
      <c r="AP284" s="24">
        <v>0</v>
      </c>
      <c r="AQ284" s="24">
        <f t="shared" si="118"/>
        <v>117.8</v>
      </c>
      <c r="AR284" s="81"/>
      <c r="AS284" s="38"/>
      <c r="AT284" s="1"/>
      <c r="AU284" s="1"/>
      <c r="AV284" s="1"/>
      <c r="AW284" s="1"/>
      <c r="AX284" s="1"/>
      <c r="AY284" s="1"/>
      <c r="AZ284" s="1"/>
      <c r="BA284" s="1"/>
      <c r="BB284" s="1"/>
      <c r="BC284" s="8"/>
      <c r="BD284" s="8"/>
      <c r="BE284" s="8"/>
      <c r="BF284" s="8"/>
      <c r="BG284" s="8"/>
      <c r="BH284" s="8"/>
      <c r="BI284" s="8"/>
      <c r="BJ284" s="8"/>
      <c r="BK284" s="8"/>
      <c r="BL284" s="8"/>
      <c r="BM284" s="8"/>
      <c r="BN284" s="8"/>
      <c r="BO284" s="8"/>
      <c r="BP284" s="8"/>
      <c r="BQ284" s="8"/>
      <c r="BR284" s="8"/>
      <c r="BS284" s="8"/>
      <c r="BT284" s="8"/>
      <c r="BU284" s="8"/>
      <c r="BV284" s="9"/>
      <c r="BW284" s="8"/>
      <c r="BX284" s="8"/>
      <c r="BY284" s="8"/>
      <c r="BZ284" s="8"/>
      <c r="CA284" s="8"/>
      <c r="CB284" s="8"/>
      <c r="CC284" s="8"/>
      <c r="CD284" s="8"/>
      <c r="CE284" s="8"/>
      <c r="CF284" s="8"/>
      <c r="CG284" s="8"/>
      <c r="CH284" s="8"/>
      <c r="CI284" s="8"/>
      <c r="CJ284" s="8"/>
      <c r="CK284" s="8"/>
      <c r="CL284" s="8"/>
      <c r="CM284" s="8"/>
      <c r="CN284" s="8"/>
      <c r="CO284" s="8"/>
      <c r="CP284" s="8"/>
      <c r="CQ284" s="8"/>
      <c r="CR284" s="8"/>
      <c r="CS284" s="8"/>
      <c r="CT284" s="8"/>
      <c r="CU284" s="8"/>
      <c r="CV284" s="8"/>
      <c r="CW284" s="8"/>
      <c r="CX284" s="9"/>
      <c r="CY284" s="8"/>
      <c r="CZ284" s="8"/>
      <c r="DA284" s="8"/>
      <c r="DB284" s="8"/>
      <c r="DC284" s="8"/>
      <c r="DD284" s="8"/>
      <c r="DE284" s="8"/>
      <c r="DF284" s="8"/>
      <c r="DG284" s="8"/>
      <c r="DH284" s="8"/>
      <c r="DI284" s="8"/>
      <c r="DJ284" s="8"/>
      <c r="DK284" s="8"/>
      <c r="DL284" s="8"/>
      <c r="DM284" s="8"/>
      <c r="DN284" s="8"/>
      <c r="DO284" s="8"/>
      <c r="DP284" s="8"/>
      <c r="DQ284" s="8"/>
      <c r="DR284" s="8"/>
      <c r="DS284" s="8"/>
      <c r="DT284" s="8"/>
      <c r="DU284" s="8"/>
      <c r="DV284" s="8"/>
      <c r="DW284" s="8"/>
      <c r="DX284" s="8"/>
      <c r="DY284" s="8"/>
      <c r="DZ284" s="9"/>
      <c r="EA284" s="8"/>
      <c r="EB284" s="8"/>
      <c r="EC284" s="8"/>
      <c r="ED284" s="8"/>
      <c r="EE284" s="8"/>
      <c r="EF284" s="8"/>
      <c r="EG284" s="8"/>
      <c r="EH284" s="8"/>
      <c r="EI284" s="8"/>
      <c r="EJ284" s="8"/>
      <c r="EK284" s="8"/>
      <c r="EL284" s="8"/>
      <c r="EM284" s="8"/>
      <c r="EN284" s="8"/>
      <c r="EO284" s="8"/>
      <c r="EP284" s="8"/>
      <c r="EQ284" s="8"/>
      <c r="ER284" s="8"/>
      <c r="ES284" s="8"/>
      <c r="ET284" s="8"/>
      <c r="EU284" s="8"/>
      <c r="EV284" s="8"/>
      <c r="EW284" s="8"/>
      <c r="EX284" s="8"/>
      <c r="EY284" s="8"/>
      <c r="EZ284" s="8"/>
      <c r="FA284" s="8"/>
      <c r="FB284" s="9"/>
      <c r="FC284" s="8"/>
      <c r="FD284" s="8"/>
      <c r="FE284" s="8"/>
      <c r="FF284" s="8"/>
      <c r="FG284" s="8"/>
      <c r="FH284" s="8"/>
      <c r="FI284" s="8"/>
      <c r="FJ284" s="8"/>
      <c r="FK284" s="8"/>
      <c r="FL284" s="8"/>
      <c r="FM284" s="8"/>
      <c r="FN284" s="8"/>
      <c r="FO284" s="8"/>
      <c r="FP284" s="8"/>
      <c r="FQ284" s="8"/>
      <c r="FR284" s="8"/>
      <c r="FS284" s="8"/>
      <c r="FT284" s="8"/>
      <c r="FU284" s="8"/>
      <c r="FV284" s="8"/>
      <c r="FW284" s="8"/>
      <c r="FX284" s="8"/>
      <c r="FY284" s="8"/>
      <c r="FZ284" s="8"/>
      <c r="GA284" s="8"/>
      <c r="GB284" s="8"/>
      <c r="GC284" s="8"/>
      <c r="GD284" s="9"/>
      <c r="GE284" s="8"/>
      <c r="GF284" s="8"/>
    </row>
    <row r="285" spans="1:188" s="2" customFormat="1" ht="17.100000000000001" customHeight="1">
      <c r="A285" s="13" t="s">
        <v>265</v>
      </c>
      <c r="B285" s="24">
        <v>535.70000000000005</v>
      </c>
      <c r="C285" s="24">
        <v>484.4</v>
      </c>
      <c r="D285" s="4">
        <f t="shared" si="110"/>
        <v>0.90423744633190206</v>
      </c>
      <c r="E285" s="10">
        <v>15</v>
      </c>
      <c r="F285" s="5">
        <v>1</v>
      </c>
      <c r="G285" s="5">
        <v>10</v>
      </c>
      <c r="H285" s="5"/>
      <c r="I285" s="5"/>
      <c r="J285" s="4">
        <f t="shared" si="125"/>
        <v>1.0163385826771654</v>
      </c>
      <c r="K285" s="5">
        <v>10</v>
      </c>
      <c r="L285" s="5"/>
      <c r="M285" s="5"/>
      <c r="N285" s="4">
        <f t="shared" si="126"/>
        <v>1.3</v>
      </c>
      <c r="O285" s="73">
        <v>15</v>
      </c>
      <c r="P285" s="5"/>
      <c r="Q285" s="5"/>
      <c r="R285" s="4">
        <f t="shared" si="127"/>
        <v>1.2474528301886791</v>
      </c>
      <c r="S285" s="5">
        <v>15</v>
      </c>
      <c r="T285" s="31">
        <f t="shared" si="111"/>
        <v>1.1067498457627749</v>
      </c>
      <c r="U285" s="32">
        <v>1099</v>
      </c>
      <c r="V285" s="24">
        <f t="shared" si="112"/>
        <v>599.4545454545455</v>
      </c>
      <c r="W285" s="24">
        <f t="shared" si="113"/>
        <v>663.4</v>
      </c>
      <c r="X285" s="24">
        <f t="shared" si="114"/>
        <v>63.945454545454481</v>
      </c>
      <c r="Y285" s="24"/>
      <c r="Z285" s="24">
        <v>75.099999999999994</v>
      </c>
      <c r="AA285" s="24">
        <v>117.9</v>
      </c>
      <c r="AB285" s="24">
        <v>84.1</v>
      </c>
      <c r="AC285" s="24">
        <v>88.7</v>
      </c>
      <c r="AD285" s="24"/>
      <c r="AE285" s="24">
        <v>116.5</v>
      </c>
      <c r="AF285" s="24">
        <v>59.2</v>
      </c>
      <c r="AG285" s="24">
        <f t="shared" si="115"/>
        <v>121.9</v>
      </c>
      <c r="AH285" s="65"/>
      <c r="AI285" s="40"/>
      <c r="AJ285" s="40"/>
      <c r="AK285" s="65"/>
      <c r="AL285" s="65"/>
      <c r="AM285" s="24">
        <f t="shared" si="116"/>
        <v>121.9</v>
      </c>
      <c r="AN285" s="24"/>
      <c r="AO285" s="24">
        <f t="shared" si="117"/>
        <v>121.9</v>
      </c>
      <c r="AP285" s="24">
        <v>0</v>
      </c>
      <c r="AQ285" s="24">
        <f t="shared" si="118"/>
        <v>121.9</v>
      </c>
      <c r="AR285" s="81"/>
      <c r="AS285" s="38"/>
      <c r="AT285" s="1"/>
      <c r="AU285" s="1"/>
      <c r="AV285" s="1"/>
      <c r="AW285" s="1"/>
      <c r="AX285" s="1"/>
      <c r="AY285" s="1"/>
      <c r="AZ285" s="1"/>
      <c r="BA285" s="1"/>
      <c r="BB285" s="1"/>
      <c r="BC285" s="8"/>
      <c r="BD285" s="8"/>
      <c r="BE285" s="8"/>
      <c r="BF285" s="8"/>
      <c r="BG285" s="8"/>
      <c r="BH285" s="8"/>
      <c r="BI285" s="8"/>
      <c r="BJ285" s="8"/>
      <c r="BK285" s="8"/>
      <c r="BL285" s="8"/>
      <c r="BM285" s="8"/>
      <c r="BN285" s="8"/>
      <c r="BO285" s="8"/>
      <c r="BP285" s="8"/>
      <c r="BQ285" s="8"/>
      <c r="BR285" s="8"/>
      <c r="BS285" s="8"/>
      <c r="BT285" s="8"/>
      <c r="BU285" s="8"/>
      <c r="BV285" s="9"/>
      <c r="BW285" s="8"/>
      <c r="BX285" s="8"/>
      <c r="BY285" s="8"/>
      <c r="BZ285" s="8"/>
      <c r="CA285" s="8"/>
      <c r="CB285" s="8"/>
      <c r="CC285" s="8"/>
      <c r="CD285" s="8"/>
      <c r="CE285" s="8"/>
      <c r="CF285" s="8"/>
      <c r="CG285" s="8"/>
      <c r="CH285" s="8"/>
      <c r="CI285" s="8"/>
      <c r="CJ285" s="8"/>
      <c r="CK285" s="8"/>
      <c r="CL285" s="8"/>
      <c r="CM285" s="8"/>
      <c r="CN285" s="8"/>
      <c r="CO285" s="8"/>
      <c r="CP285" s="8"/>
      <c r="CQ285" s="8"/>
      <c r="CR285" s="8"/>
      <c r="CS285" s="8"/>
      <c r="CT285" s="8"/>
      <c r="CU285" s="8"/>
      <c r="CV285" s="8"/>
      <c r="CW285" s="8"/>
      <c r="CX285" s="9"/>
      <c r="CY285" s="8"/>
      <c r="CZ285" s="8"/>
      <c r="DA285" s="8"/>
      <c r="DB285" s="8"/>
      <c r="DC285" s="8"/>
      <c r="DD285" s="8"/>
      <c r="DE285" s="8"/>
      <c r="DF285" s="8"/>
      <c r="DG285" s="8"/>
      <c r="DH285" s="8"/>
      <c r="DI285" s="8"/>
      <c r="DJ285" s="8"/>
      <c r="DK285" s="8"/>
      <c r="DL285" s="8"/>
      <c r="DM285" s="8"/>
      <c r="DN285" s="8"/>
      <c r="DO285" s="8"/>
      <c r="DP285" s="8"/>
      <c r="DQ285" s="8"/>
      <c r="DR285" s="8"/>
      <c r="DS285" s="8"/>
      <c r="DT285" s="8"/>
      <c r="DU285" s="8"/>
      <c r="DV285" s="8"/>
      <c r="DW285" s="8"/>
      <c r="DX285" s="8"/>
      <c r="DY285" s="8"/>
      <c r="DZ285" s="9"/>
      <c r="EA285" s="8"/>
      <c r="EB285" s="8"/>
      <c r="EC285" s="8"/>
      <c r="ED285" s="8"/>
      <c r="EE285" s="8"/>
      <c r="EF285" s="8"/>
      <c r="EG285" s="8"/>
      <c r="EH285" s="8"/>
      <c r="EI285" s="8"/>
      <c r="EJ285" s="8"/>
      <c r="EK285" s="8"/>
      <c r="EL285" s="8"/>
      <c r="EM285" s="8"/>
      <c r="EN285" s="8"/>
      <c r="EO285" s="8"/>
      <c r="EP285" s="8"/>
      <c r="EQ285" s="8"/>
      <c r="ER285" s="8"/>
      <c r="ES285" s="8"/>
      <c r="ET285" s="8"/>
      <c r="EU285" s="8"/>
      <c r="EV285" s="8"/>
      <c r="EW285" s="8"/>
      <c r="EX285" s="8"/>
      <c r="EY285" s="8"/>
      <c r="EZ285" s="8"/>
      <c r="FA285" s="8"/>
      <c r="FB285" s="9"/>
      <c r="FC285" s="8"/>
      <c r="FD285" s="8"/>
      <c r="FE285" s="8"/>
      <c r="FF285" s="8"/>
      <c r="FG285" s="8"/>
      <c r="FH285" s="8"/>
      <c r="FI285" s="8"/>
      <c r="FJ285" s="8"/>
      <c r="FK285" s="8"/>
      <c r="FL285" s="8"/>
      <c r="FM285" s="8"/>
      <c r="FN285" s="8"/>
      <c r="FO285" s="8"/>
      <c r="FP285" s="8"/>
      <c r="FQ285" s="8"/>
      <c r="FR285" s="8"/>
      <c r="FS285" s="8"/>
      <c r="FT285" s="8"/>
      <c r="FU285" s="8"/>
      <c r="FV285" s="8"/>
      <c r="FW285" s="8"/>
      <c r="FX285" s="8"/>
      <c r="FY285" s="8"/>
      <c r="FZ285" s="8"/>
      <c r="GA285" s="8"/>
      <c r="GB285" s="8"/>
      <c r="GC285" s="8"/>
      <c r="GD285" s="9"/>
      <c r="GE285" s="8"/>
      <c r="GF285" s="8"/>
    </row>
    <row r="286" spans="1:188" s="2" customFormat="1" ht="17.100000000000001" customHeight="1">
      <c r="A286" s="13" t="s">
        <v>266</v>
      </c>
      <c r="B286" s="24">
        <v>1318.2</v>
      </c>
      <c r="C286" s="24">
        <v>635.20000000000005</v>
      </c>
      <c r="D286" s="4">
        <f t="shared" si="110"/>
        <v>0.48186921559702628</v>
      </c>
      <c r="E286" s="10">
        <v>15</v>
      </c>
      <c r="F286" s="5">
        <v>1</v>
      </c>
      <c r="G286" s="5">
        <v>10</v>
      </c>
      <c r="H286" s="5"/>
      <c r="I286" s="5"/>
      <c r="J286" s="4">
        <f t="shared" si="125"/>
        <v>1.0163385826771654</v>
      </c>
      <c r="K286" s="5">
        <v>10</v>
      </c>
      <c r="L286" s="5"/>
      <c r="M286" s="5"/>
      <c r="N286" s="4">
        <f t="shared" si="126"/>
        <v>1.3</v>
      </c>
      <c r="O286" s="73">
        <v>15</v>
      </c>
      <c r="P286" s="5"/>
      <c r="Q286" s="5"/>
      <c r="R286" s="4">
        <f t="shared" si="127"/>
        <v>1.2474528301886791</v>
      </c>
      <c r="S286" s="5">
        <v>15</v>
      </c>
      <c r="T286" s="31">
        <f t="shared" si="111"/>
        <v>1.0092802540547268</v>
      </c>
      <c r="U286" s="32">
        <v>1022</v>
      </c>
      <c r="V286" s="24">
        <f t="shared" si="112"/>
        <v>557.4545454545455</v>
      </c>
      <c r="W286" s="24">
        <f t="shared" si="113"/>
        <v>562.6</v>
      </c>
      <c r="X286" s="24">
        <f t="shared" si="114"/>
        <v>5.1454545454545269</v>
      </c>
      <c r="Y286" s="24"/>
      <c r="Z286" s="24">
        <v>78.599999999999994</v>
      </c>
      <c r="AA286" s="24">
        <v>65.5</v>
      </c>
      <c r="AB286" s="24">
        <v>121.4</v>
      </c>
      <c r="AC286" s="24">
        <v>77.8</v>
      </c>
      <c r="AD286" s="24"/>
      <c r="AE286" s="24">
        <v>81</v>
      </c>
      <c r="AF286" s="24">
        <v>0.2</v>
      </c>
      <c r="AG286" s="24">
        <f t="shared" si="115"/>
        <v>138.1</v>
      </c>
      <c r="AH286" s="65"/>
      <c r="AI286" s="40"/>
      <c r="AJ286" s="40"/>
      <c r="AK286" s="65"/>
      <c r="AL286" s="65"/>
      <c r="AM286" s="24">
        <f t="shared" si="116"/>
        <v>138.1</v>
      </c>
      <c r="AN286" s="24"/>
      <c r="AO286" s="24">
        <f t="shared" si="117"/>
        <v>138.1</v>
      </c>
      <c r="AP286" s="24">
        <v>11.8</v>
      </c>
      <c r="AQ286" s="24">
        <f t="shared" si="118"/>
        <v>126.3</v>
      </c>
      <c r="AR286" s="81"/>
      <c r="AS286" s="38"/>
      <c r="AT286" s="1"/>
      <c r="AU286" s="1"/>
      <c r="AV286" s="1"/>
      <c r="AW286" s="1"/>
      <c r="AX286" s="1"/>
      <c r="AY286" s="1"/>
      <c r="AZ286" s="1"/>
      <c r="BA286" s="1"/>
      <c r="BB286" s="1"/>
      <c r="BC286" s="8"/>
      <c r="BD286" s="8"/>
      <c r="BE286" s="8"/>
      <c r="BF286" s="8"/>
      <c r="BG286" s="8"/>
      <c r="BH286" s="8"/>
      <c r="BI286" s="8"/>
      <c r="BJ286" s="8"/>
      <c r="BK286" s="8"/>
      <c r="BL286" s="8"/>
      <c r="BM286" s="8"/>
      <c r="BN286" s="8"/>
      <c r="BO286" s="8"/>
      <c r="BP286" s="8"/>
      <c r="BQ286" s="8"/>
      <c r="BR286" s="8"/>
      <c r="BS286" s="8"/>
      <c r="BT286" s="8"/>
      <c r="BU286" s="8"/>
      <c r="BV286" s="9"/>
      <c r="BW286" s="8"/>
      <c r="BX286" s="8"/>
      <c r="BY286" s="8"/>
      <c r="BZ286" s="8"/>
      <c r="CA286" s="8"/>
      <c r="CB286" s="8"/>
      <c r="CC286" s="8"/>
      <c r="CD286" s="8"/>
      <c r="CE286" s="8"/>
      <c r="CF286" s="8"/>
      <c r="CG286" s="8"/>
      <c r="CH286" s="8"/>
      <c r="CI286" s="8"/>
      <c r="CJ286" s="8"/>
      <c r="CK286" s="8"/>
      <c r="CL286" s="8"/>
      <c r="CM286" s="8"/>
      <c r="CN286" s="8"/>
      <c r="CO286" s="8"/>
      <c r="CP286" s="8"/>
      <c r="CQ286" s="8"/>
      <c r="CR286" s="8"/>
      <c r="CS286" s="8"/>
      <c r="CT286" s="8"/>
      <c r="CU286" s="8"/>
      <c r="CV286" s="8"/>
      <c r="CW286" s="8"/>
      <c r="CX286" s="9"/>
      <c r="CY286" s="8"/>
      <c r="CZ286" s="8"/>
      <c r="DA286" s="8"/>
      <c r="DB286" s="8"/>
      <c r="DC286" s="8"/>
      <c r="DD286" s="8"/>
      <c r="DE286" s="8"/>
      <c r="DF286" s="8"/>
      <c r="DG286" s="8"/>
      <c r="DH286" s="8"/>
      <c r="DI286" s="8"/>
      <c r="DJ286" s="8"/>
      <c r="DK286" s="8"/>
      <c r="DL286" s="8"/>
      <c r="DM286" s="8"/>
      <c r="DN286" s="8"/>
      <c r="DO286" s="8"/>
      <c r="DP286" s="8"/>
      <c r="DQ286" s="8"/>
      <c r="DR286" s="8"/>
      <c r="DS286" s="8"/>
      <c r="DT286" s="8"/>
      <c r="DU286" s="8"/>
      <c r="DV286" s="8"/>
      <c r="DW286" s="8"/>
      <c r="DX286" s="8"/>
      <c r="DY286" s="8"/>
      <c r="DZ286" s="9"/>
      <c r="EA286" s="8"/>
      <c r="EB286" s="8"/>
      <c r="EC286" s="8"/>
      <c r="ED286" s="8"/>
      <c r="EE286" s="8"/>
      <c r="EF286" s="8"/>
      <c r="EG286" s="8"/>
      <c r="EH286" s="8"/>
      <c r="EI286" s="8"/>
      <c r="EJ286" s="8"/>
      <c r="EK286" s="8"/>
      <c r="EL286" s="8"/>
      <c r="EM286" s="8"/>
      <c r="EN286" s="8"/>
      <c r="EO286" s="8"/>
      <c r="EP286" s="8"/>
      <c r="EQ286" s="8"/>
      <c r="ER286" s="8"/>
      <c r="ES286" s="8"/>
      <c r="ET286" s="8"/>
      <c r="EU286" s="8"/>
      <c r="EV286" s="8"/>
      <c r="EW286" s="8"/>
      <c r="EX286" s="8"/>
      <c r="EY286" s="8"/>
      <c r="EZ286" s="8"/>
      <c r="FA286" s="8"/>
      <c r="FB286" s="9"/>
      <c r="FC286" s="8"/>
      <c r="FD286" s="8"/>
      <c r="FE286" s="8"/>
      <c r="FF286" s="8"/>
      <c r="FG286" s="8"/>
      <c r="FH286" s="8"/>
      <c r="FI286" s="8"/>
      <c r="FJ286" s="8"/>
      <c r="FK286" s="8"/>
      <c r="FL286" s="8"/>
      <c r="FM286" s="8"/>
      <c r="FN286" s="8"/>
      <c r="FO286" s="8"/>
      <c r="FP286" s="8"/>
      <c r="FQ286" s="8"/>
      <c r="FR286" s="8"/>
      <c r="FS286" s="8"/>
      <c r="FT286" s="8"/>
      <c r="FU286" s="8"/>
      <c r="FV286" s="8"/>
      <c r="FW286" s="8"/>
      <c r="FX286" s="8"/>
      <c r="FY286" s="8"/>
      <c r="FZ286" s="8"/>
      <c r="GA286" s="8"/>
      <c r="GB286" s="8"/>
      <c r="GC286" s="8"/>
      <c r="GD286" s="9"/>
      <c r="GE286" s="8"/>
      <c r="GF286" s="8"/>
    </row>
    <row r="287" spans="1:188" s="2" customFormat="1" ht="17.100000000000001" customHeight="1">
      <c r="A287" s="13" t="s">
        <v>267</v>
      </c>
      <c r="B287" s="24">
        <v>13590.6</v>
      </c>
      <c r="C287" s="24">
        <v>13299.6</v>
      </c>
      <c r="D287" s="4">
        <f t="shared" si="110"/>
        <v>0.97858814180389386</v>
      </c>
      <c r="E287" s="10">
        <v>15</v>
      </c>
      <c r="F287" s="5">
        <v>1</v>
      </c>
      <c r="G287" s="5">
        <v>10</v>
      </c>
      <c r="H287" s="5"/>
      <c r="I287" s="5"/>
      <c r="J287" s="4">
        <f t="shared" si="125"/>
        <v>1.0163385826771654</v>
      </c>
      <c r="K287" s="5">
        <v>10</v>
      </c>
      <c r="L287" s="5"/>
      <c r="M287" s="5"/>
      <c r="N287" s="4">
        <f t="shared" si="126"/>
        <v>1.3</v>
      </c>
      <c r="O287" s="73">
        <v>15</v>
      </c>
      <c r="P287" s="5"/>
      <c r="Q287" s="5"/>
      <c r="R287" s="4">
        <f t="shared" si="127"/>
        <v>1.2474528301886791</v>
      </c>
      <c r="S287" s="5">
        <v>15</v>
      </c>
      <c r="T287" s="31">
        <f t="shared" si="111"/>
        <v>1.123907698564004</v>
      </c>
      <c r="U287" s="32">
        <v>136</v>
      </c>
      <c r="V287" s="24">
        <f t="shared" si="112"/>
        <v>74.181818181818187</v>
      </c>
      <c r="W287" s="24">
        <f t="shared" si="113"/>
        <v>83.4</v>
      </c>
      <c r="X287" s="24">
        <f t="shared" si="114"/>
        <v>9.2181818181818187</v>
      </c>
      <c r="Y287" s="24"/>
      <c r="Z287" s="24">
        <v>14.3</v>
      </c>
      <c r="AA287" s="24">
        <v>9.4</v>
      </c>
      <c r="AB287" s="24">
        <v>15</v>
      </c>
      <c r="AC287" s="24">
        <v>11.9</v>
      </c>
      <c r="AD287" s="24"/>
      <c r="AE287" s="24">
        <v>10.8</v>
      </c>
      <c r="AF287" s="24">
        <v>1.3</v>
      </c>
      <c r="AG287" s="24">
        <f t="shared" si="115"/>
        <v>20.7</v>
      </c>
      <c r="AH287" s="65"/>
      <c r="AI287" s="40"/>
      <c r="AJ287" s="40"/>
      <c r="AK287" s="65"/>
      <c r="AL287" s="65"/>
      <c r="AM287" s="24">
        <f t="shared" si="116"/>
        <v>20.7</v>
      </c>
      <c r="AN287" s="24"/>
      <c r="AO287" s="24">
        <f t="shared" si="117"/>
        <v>20.7</v>
      </c>
      <c r="AP287" s="24">
        <v>11.1</v>
      </c>
      <c r="AQ287" s="24">
        <f t="shared" si="118"/>
        <v>9.6</v>
      </c>
      <c r="AR287" s="81"/>
      <c r="AS287" s="38"/>
      <c r="AT287" s="1"/>
      <c r="AU287" s="1"/>
      <c r="AV287" s="1"/>
      <c r="AW287" s="1"/>
      <c r="AX287" s="1"/>
      <c r="AY287" s="1"/>
      <c r="AZ287" s="1"/>
      <c r="BA287" s="1"/>
      <c r="BB287" s="1"/>
      <c r="BC287" s="8"/>
      <c r="BD287" s="8"/>
      <c r="BE287" s="8"/>
      <c r="BF287" s="8"/>
      <c r="BG287" s="8"/>
      <c r="BH287" s="8"/>
      <c r="BI287" s="8"/>
      <c r="BJ287" s="8"/>
      <c r="BK287" s="8"/>
      <c r="BL287" s="8"/>
      <c r="BM287" s="8"/>
      <c r="BN287" s="8"/>
      <c r="BO287" s="8"/>
      <c r="BP287" s="8"/>
      <c r="BQ287" s="8"/>
      <c r="BR287" s="8"/>
      <c r="BS287" s="8"/>
      <c r="BT287" s="8"/>
      <c r="BU287" s="8"/>
      <c r="BV287" s="9"/>
      <c r="BW287" s="8"/>
      <c r="BX287" s="8"/>
      <c r="BY287" s="8"/>
      <c r="BZ287" s="8"/>
      <c r="CA287" s="8"/>
      <c r="CB287" s="8"/>
      <c r="CC287" s="8"/>
      <c r="CD287" s="8"/>
      <c r="CE287" s="8"/>
      <c r="CF287" s="8"/>
      <c r="CG287" s="8"/>
      <c r="CH287" s="8"/>
      <c r="CI287" s="8"/>
      <c r="CJ287" s="8"/>
      <c r="CK287" s="8"/>
      <c r="CL287" s="8"/>
      <c r="CM287" s="8"/>
      <c r="CN287" s="8"/>
      <c r="CO287" s="8"/>
      <c r="CP287" s="8"/>
      <c r="CQ287" s="8"/>
      <c r="CR287" s="8"/>
      <c r="CS287" s="8"/>
      <c r="CT287" s="8"/>
      <c r="CU287" s="8"/>
      <c r="CV287" s="8"/>
      <c r="CW287" s="8"/>
      <c r="CX287" s="9"/>
      <c r="CY287" s="8"/>
      <c r="CZ287" s="8"/>
      <c r="DA287" s="8"/>
      <c r="DB287" s="8"/>
      <c r="DC287" s="8"/>
      <c r="DD287" s="8"/>
      <c r="DE287" s="8"/>
      <c r="DF287" s="8"/>
      <c r="DG287" s="8"/>
      <c r="DH287" s="8"/>
      <c r="DI287" s="8"/>
      <c r="DJ287" s="8"/>
      <c r="DK287" s="8"/>
      <c r="DL287" s="8"/>
      <c r="DM287" s="8"/>
      <c r="DN287" s="8"/>
      <c r="DO287" s="8"/>
      <c r="DP287" s="8"/>
      <c r="DQ287" s="8"/>
      <c r="DR287" s="8"/>
      <c r="DS287" s="8"/>
      <c r="DT287" s="8"/>
      <c r="DU287" s="8"/>
      <c r="DV287" s="8"/>
      <c r="DW287" s="8"/>
      <c r="DX287" s="8"/>
      <c r="DY287" s="8"/>
      <c r="DZ287" s="9"/>
      <c r="EA287" s="8"/>
      <c r="EB287" s="8"/>
      <c r="EC287" s="8"/>
      <c r="ED287" s="8"/>
      <c r="EE287" s="8"/>
      <c r="EF287" s="8"/>
      <c r="EG287" s="8"/>
      <c r="EH287" s="8"/>
      <c r="EI287" s="8"/>
      <c r="EJ287" s="8"/>
      <c r="EK287" s="8"/>
      <c r="EL287" s="8"/>
      <c r="EM287" s="8"/>
      <c r="EN287" s="8"/>
      <c r="EO287" s="8"/>
      <c r="EP287" s="8"/>
      <c r="EQ287" s="8"/>
      <c r="ER287" s="8"/>
      <c r="ES287" s="8"/>
      <c r="ET287" s="8"/>
      <c r="EU287" s="8"/>
      <c r="EV287" s="8"/>
      <c r="EW287" s="8"/>
      <c r="EX287" s="8"/>
      <c r="EY287" s="8"/>
      <c r="EZ287" s="8"/>
      <c r="FA287" s="8"/>
      <c r="FB287" s="9"/>
      <c r="FC287" s="8"/>
      <c r="FD287" s="8"/>
      <c r="FE287" s="8"/>
      <c r="FF287" s="8"/>
      <c r="FG287" s="8"/>
      <c r="FH287" s="8"/>
      <c r="FI287" s="8"/>
      <c r="FJ287" s="8"/>
      <c r="FK287" s="8"/>
      <c r="FL287" s="8"/>
      <c r="FM287" s="8"/>
      <c r="FN287" s="8"/>
      <c r="FO287" s="8"/>
      <c r="FP287" s="8"/>
      <c r="FQ287" s="8"/>
      <c r="FR287" s="8"/>
      <c r="FS287" s="8"/>
      <c r="FT287" s="8"/>
      <c r="FU287" s="8"/>
      <c r="FV287" s="8"/>
      <c r="FW287" s="8"/>
      <c r="FX287" s="8"/>
      <c r="FY287" s="8"/>
      <c r="FZ287" s="8"/>
      <c r="GA287" s="8"/>
      <c r="GB287" s="8"/>
      <c r="GC287" s="8"/>
      <c r="GD287" s="9"/>
      <c r="GE287" s="8"/>
      <c r="GF287" s="8"/>
    </row>
    <row r="288" spans="1:188" s="2" customFormat="1" ht="17.100000000000001" customHeight="1">
      <c r="A288" s="13" t="s">
        <v>268</v>
      </c>
      <c r="B288" s="24">
        <v>2095.9</v>
      </c>
      <c r="C288" s="24">
        <v>1859.7</v>
      </c>
      <c r="D288" s="4">
        <f t="shared" si="110"/>
        <v>0.88730378357746076</v>
      </c>
      <c r="E288" s="10">
        <v>15</v>
      </c>
      <c r="F288" s="5">
        <v>1</v>
      </c>
      <c r="G288" s="5">
        <v>10</v>
      </c>
      <c r="H288" s="5"/>
      <c r="I288" s="5"/>
      <c r="J288" s="4">
        <f t="shared" si="125"/>
        <v>1.0163385826771654</v>
      </c>
      <c r="K288" s="5">
        <v>10</v>
      </c>
      <c r="L288" s="5"/>
      <c r="M288" s="5"/>
      <c r="N288" s="4">
        <f t="shared" si="126"/>
        <v>1.3</v>
      </c>
      <c r="O288" s="73">
        <v>15</v>
      </c>
      <c r="P288" s="5"/>
      <c r="Q288" s="5"/>
      <c r="R288" s="4">
        <f t="shared" si="127"/>
        <v>1.2474528301886791</v>
      </c>
      <c r="S288" s="5">
        <v>15</v>
      </c>
      <c r="T288" s="31">
        <f t="shared" si="111"/>
        <v>1.1028420774348271</v>
      </c>
      <c r="U288" s="32">
        <v>1433</v>
      </c>
      <c r="V288" s="24">
        <f t="shared" si="112"/>
        <v>781.63636363636374</v>
      </c>
      <c r="W288" s="24">
        <f t="shared" si="113"/>
        <v>862</v>
      </c>
      <c r="X288" s="24">
        <f t="shared" si="114"/>
        <v>80.36363636363626</v>
      </c>
      <c r="Y288" s="24"/>
      <c r="Z288" s="24">
        <v>89.5</v>
      </c>
      <c r="AA288" s="24">
        <v>121.7</v>
      </c>
      <c r="AB288" s="24">
        <v>186.4</v>
      </c>
      <c r="AC288" s="24">
        <v>117.9</v>
      </c>
      <c r="AD288" s="24"/>
      <c r="AE288" s="24">
        <v>151</v>
      </c>
      <c r="AF288" s="24"/>
      <c r="AG288" s="24">
        <f t="shared" si="115"/>
        <v>195.5</v>
      </c>
      <c r="AH288" s="65"/>
      <c r="AI288" s="40"/>
      <c r="AJ288" s="40"/>
      <c r="AK288" s="65"/>
      <c r="AL288" s="65"/>
      <c r="AM288" s="24">
        <f t="shared" si="116"/>
        <v>195.5</v>
      </c>
      <c r="AN288" s="24"/>
      <c r="AO288" s="24">
        <f t="shared" si="117"/>
        <v>195.5</v>
      </c>
      <c r="AP288" s="24">
        <v>81</v>
      </c>
      <c r="AQ288" s="24">
        <f t="shared" si="118"/>
        <v>114.5</v>
      </c>
      <c r="AR288" s="81"/>
      <c r="AS288" s="38"/>
      <c r="AT288" s="1"/>
      <c r="AU288" s="1"/>
      <c r="AV288" s="1"/>
      <c r="AW288" s="1"/>
      <c r="AX288" s="1"/>
      <c r="AY288" s="1"/>
      <c r="AZ288" s="1"/>
      <c r="BA288" s="1"/>
      <c r="BB288" s="1"/>
      <c r="BC288" s="8"/>
      <c r="BD288" s="8"/>
      <c r="BE288" s="8"/>
      <c r="BF288" s="8"/>
      <c r="BG288" s="8"/>
      <c r="BH288" s="8"/>
      <c r="BI288" s="8"/>
      <c r="BJ288" s="8"/>
      <c r="BK288" s="8"/>
      <c r="BL288" s="8"/>
      <c r="BM288" s="8"/>
      <c r="BN288" s="8"/>
      <c r="BO288" s="8"/>
      <c r="BP288" s="8"/>
      <c r="BQ288" s="8"/>
      <c r="BR288" s="8"/>
      <c r="BS288" s="8"/>
      <c r="BT288" s="8"/>
      <c r="BU288" s="8"/>
      <c r="BV288" s="9"/>
      <c r="BW288" s="8"/>
      <c r="BX288" s="8"/>
      <c r="BY288" s="8"/>
      <c r="BZ288" s="8"/>
      <c r="CA288" s="8"/>
      <c r="CB288" s="8"/>
      <c r="CC288" s="8"/>
      <c r="CD288" s="8"/>
      <c r="CE288" s="8"/>
      <c r="CF288" s="8"/>
      <c r="CG288" s="8"/>
      <c r="CH288" s="8"/>
      <c r="CI288" s="8"/>
      <c r="CJ288" s="8"/>
      <c r="CK288" s="8"/>
      <c r="CL288" s="8"/>
      <c r="CM288" s="8"/>
      <c r="CN288" s="8"/>
      <c r="CO288" s="8"/>
      <c r="CP288" s="8"/>
      <c r="CQ288" s="8"/>
      <c r="CR288" s="8"/>
      <c r="CS288" s="8"/>
      <c r="CT288" s="8"/>
      <c r="CU288" s="8"/>
      <c r="CV288" s="8"/>
      <c r="CW288" s="8"/>
      <c r="CX288" s="9"/>
      <c r="CY288" s="8"/>
      <c r="CZ288" s="8"/>
      <c r="DA288" s="8"/>
      <c r="DB288" s="8"/>
      <c r="DC288" s="8"/>
      <c r="DD288" s="8"/>
      <c r="DE288" s="8"/>
      <c r="DF288" s="8"/>
      <c r="DG288" s="8"/>
      <c r="DH288" s="8"/>
      <c r="DI288" s="8"/>
      <c r="DJ288" s="8"/>
      <c r="DK288" s="8"/>
      <c r="DL288" s="8"/>
      <c r="DM288" s="8"/>
      <c r="DN288" s="8"/>
      <c r="DO288" s="8"/>
      <c r="DP288" s="8"/>
      <c r="DQ288" s="8"/>
      <c r="DR288" s="8"/>
      <c r="DS288" s="8"/>
      <c r="DT288" s="8"/>
      <c r="DU288" s="8"/>
      <c r="DV288" s="8"/>
      <c r="DW288" s="8"/>
      <c r="DX288" s="8"/>
      <c r="DY288" s="8"/>
      <c r="DZ288" s="9"/>
      <c r="EA288" s="8"/>
      <c r="EB288" s="8"/>
      <c r="EC288" s="8"/>
      <c r="ED288" s="8"/>
      <c r="EE288" s="8"/>
      <c r="EF288" s="8"/>
      <c r="EG288" s="8"/>
      <c r="EH288" s="8"/>
      <c r="EI288" s="8"/>
      <c r="EJ288" s="8"/>
      <c r="EK288" s="8"/>
      <c r="EL288" s="8"/>
      <c r="EM288" s="8"/>
      <c r="EN288" s="8"/>
      <c r="EO288" s="8"/>
      <c r="EP288" s="8"/>
      <c r="EQ288" s="8"/>
      <c r="ER288" s="8"/>
      <c r="ES288" s="8"/>
      <c r="ET288" s="8"/>
      <c r="EU288" s="8"/>
      <c r="EV288" s="8"/>
      <c r="EW288" s="8"/>
      <c r="EX288" s="8"/>
      <c r="EY288" s="8"/>
      <c r="EZ288" s="8"/>
      <c r="FA288" s="8"/>
      <c r="FB288" s="9"/>
      <c r="FC288" s="8"/>
      <c r="FD288" s="8"/>
      <c r="FE288" s="8"/>
      <c r="FF288" s="8"/>
      <c r="FG288" s="8"/>
      <c r="FH288" s="8"/>
      <c r="FI288" s="8"/>
      <c r="FJ288" s="8"/>
      <c r="FK288" s="8"/>
      <c r="FL288" s="8"/>
      <c r="FM288" s="8"/>
      <c r="FN288" s="8"/>
      <c r="FO288" s="8"/>
      <c r="FP288" s="8"/>
      <c r="FQ288" s="8"/>
      <c r="FR288" s="8"/>
      <c r="FS288" s="8"/>
      <c r="FT288" s="8"/>
      <c r="FU288" s="8"/>
      <c r="FV288" s="8"/>
      <c r="FW288" s="8"/>
      <c r="FX288" s="8"/>
      <c r="FY288" s="8"/>
      <c r="FZ288" s="8"/>
      <c r="GA288" s="8"/>
      <c r="GB288" s="8"/>
      <c r="GC288" s="8"/>
      <c r="GD288" s="9"/>
      <c r="GE288" s="8"/>
      <c r="GF288" s="8"/>
    </row>
    <row r="289" spans="1:188" s="2" customFormat="1" ht="17.100000000000001" customHeight="1">
      <c r="A289" s="13" t="s">
        <v>269</v>
      </c>
      <c r="B289" s="24">
        <v>3809.2</v>
      </c>
      <c r="C289" s="24">
        <v>3707.7</v>
      </c>
      <c r="D289" s="4">
        <f t="shared" si="110"/>
        <v>0.9733539850887325</v>
      </c>
      <c r="E289" s="10">
        <v>15</v>
      </c>
      <c r="F289" s="5">
        <v>1</v>
      </c>
      <c r="G289" s="5">
        <v>10</v>
      </c>
      <c r="H289" s="5"/>
      <c r="I289" s="5"/>
      <c r="J289" s="4">
        <f t="shared" si="125"/>
        <v>1.0163385826771654</v>
      </c>
      <c r="K289" s="5">
        <v>10</v>
      </c>
      <c r="L289" s="5"/>
      <c r="M289" s="5"/>
      <c r="N289" s="4">
        <f t="shared" si="126"/>
        <v>1.3</v>
      </c>
      <c r="O289" s="73">
        <v>15</v>
      </c>
      <c r="P289" s="5"/>
      <c r="Q289" s="5"/>
      <c r="R289" s="4">
        <f t="shared" si="127"/>
        <v>1.2474528301886791</v>
      </c>
      <c r="S289" s="5">
        <v>15</v>
      </c>
      <c r="T289" s="31">
        <f t="shared" si="111"/>
        <v>1.1226998162451205</v>
      </c>
      <c r="U289" s="32">
        <v>1116</v>
      </c>
      <c r="V289" s="24">
        <f t="shared" si="112"/>
        <v>608.72727272727275</v>
      </c>
      <c r="W289" s="24">
        <f t="shared" si="113"/>
        <v>683.4</v>
      </c>
      <c r="X289" s="24">
        <f t="shared" si="114"/>
        <v>74.672727272727229</v>
      </c>
      <c r="Y289" s="24"/>
      <c r="Z289" s="24">
        <v>96.4</v>
      </c>
      <c r="AA289" s="24">
        <v>76.400000000000006</v>
      </c>
      <c r="AB289" s="24">
        <v>127.2</v>
      </c>
      <c r="AC289" s="24">
        <v>132.80000000000001</v>
      </c>
      <c r="AD289" s="24"/>
      <c r="AE289" s="24">
        <v>115.4</v>
      </c>
      <c r="AF289" s="24"/>
      <c r="AG289" s="24">
        <f t="shared" si="115"/>
        <v>135.19999999999999</v>
      </c>
      <c r="AH289" s="65"/>
      <c r="AI289" s="40"/>
      <c r="AJ289" s="40"/>
      <c r="AK289" s="65"/>
      <c r="AL289" s="65"/>
      <c r="AM289" s="24">
        <f t="shared" si="116"/>
        <v>135.19999999999999</v>
      </c>
      <c r="AN289" s="24"/>
      <c r="AO289" s="24">
        <f t="shared" si="117"/>
        <v>135.19999999999999</v>
      </c>
      <c r="AP289" s="24">
        <v>56.4</v>
      </c>
      <c r="AQ289" s="24">
        <f t="shared" si="118"/>
        <v>78.8</v>
      </c>
      <c r="AR289" s="81"/>
      <c r="AS289" s="38"/>
      <c r="AT289" s="1"/>
      <c r="AU289" s="1"/>
      <c r="AV289" s="1"/>
      <c r="AW289" s="1"/>
      <c r="AX289" s="1"/>
      <c r="AY289" s="1"/>
      <c r="AZ289" s="1"/>
      <c r="BA289" s="1"/>
      <c r="BB289" s="1"/>
      <c r="BC289" s="8"/>
      <c r="BD289" s="8"/>
      <c r="BE289" s="8"/>
      <c r="BF289" s="8"/>
      <c r="BG289" s="8"/>
      <c r="BH289" s="8"/>
      <c r="BI289" s="8"/>
      <c r="BJ289" s="8"/>
      <c r="BK289" s="8"/>
      <c r="BL289" s="8"/>
      <c r="BM289" s="8"/>
      <c r="BN289" s="8"/>
      <c r="BO289" s="8"/>
      <c r="BP289" s="8"/>
      <c r="BQ289" s="8"/>
      <c r="BR289" s="8"/>
      <c r="BS289" s="8"/>
      <c r="BT289" s="8"/>
      <c r="BU289" s="8"/>
      <c r="BV289" s="9"/>
      <c r="BW289" s="8"/>
      <c r="BX289" s="8"/>
      <c r="BY289" s="8"/>
      <c r="BZ289" s="8"/>
      <c r="CA289" s="8"/>
      <c r="CB289" s="8"/>
      <c r="CC289" s="8"/>
      <c r="CD289" s="8"/>
      <c r="CE289" s="8"/>
      <c r="CF289" s="8"/>
      <c r="CG289" s="8"/>
      <c r="CH289" s="8"/>
      <c r="CI289" s="8"/>
      <c r="CJ289" s="8"/>
      <c r="CK289" s="8"/>
      <c r="CL289" s="8"/>
      <c r="CM289" s="8"/>
      <c r="CN289" s="8"/>
      <c r="CO289" s="8"/>
      <c r="CP289" s="8"/>
      <c r="CQ289" s="8"/>
      <c r="CR289" s="8"/>
      <c r="CS289" s="8"/>
      <c r="CT289" s="8"/>
      <c r="CU289" s="8"/>
      <c r="CV289" s="8"/>
      <c r="CW289" s="8"/>
      <c r="CX289" s="9"/>
      <c r="CY289" s="8"/>
      <c r="CZ289" s="8"/>
      <c r="DA289" s="8"/>
      <c r="DB289" s="8"/>
      <c r="DC289" s="8"/>
      <c r="DD289" s="8"/>
      <c r="DE289" s="8"/>
      <c r="DF289" s="8"/>
      <c r="DG289" s="8"/>
      <c r="DH289" s="8"/>
      <c r="DI289" s="8"/>
      <c r="DJ289" s="8"/>
      <c r="DK289" s="8"/>
      <c r="DL289" s="8"/>
      <c r="DM289" s="8"/>
      <c r="DN289" s="8"/>
      <c r="DO289" s="8"/>
      <c r="DP289" s="8"/>
      <c r="DQ289" s="8"/>
      <c r="DR289" s="8"/>
      <c r="DS289" s="8"/>
      <c r="DT289" s="8"/>
      <c r="DU289" s="8"/>
      <c r="DV289" s="8"/>
      <c r="DW289" s="8"/>
      <c r="DX289" s="8"/>
      <c r="DY289" s="8"/>
      <c r="DZ289" s="9"/>
      <c r="EA289" s="8"/>
      <c r="EB289" s="8"/>
      <c r="EC289" s="8"/>
      <c r="ED289" s="8"/>
      <c r="EE289" s="8"/>
      <c r="EF289" s="8"/>
      <c r="EG289" s="8"/>
      <c r="EH289" s="8"/>
      <c r="EI289" s="8"/>
      <c r="EJ289" s="8"/>
      <c r="EK289" s="8"/>
      <c r="EL289" s="8"/>
      <c r="EM289" s="8"/>
      <c r="EN289" s="8"/>
      <c r="EO289" s="8"/>
      <c r="EP289" s="8"/>
      <c r="EQ289" s="8"/>
      <c r="ER289" s="8"/>
      <c r="ES289" s="8"/>
      <c r="ET289" s="8"/>
      <c r="EU289" s="8"/>
      <c r="EV289" s="8"/>
      <c r="EW289" s="8"/>
      <c r="EX289" s="8"/>
      <c r="EY289" s="8"/>
      <c r="EZ289" s="8"/>
      <c r="FA289" s="8"/>
      <c r="FB289" s="9"/>
      <c r="FC289" s="8"/>
      <c r="FD289" s="8"/>
      <c r="FE289" s="8"/>
      <c r="FF289" s="8"/>
      <c r="FG289" s="8"/>
      <c r="FH289" s="8"/>
      <c r="FI289" s="8"/>
      <c r="FJ289" s="8"/>
      <c r="FK289" s="8"/>
      <c r="FL289" s="8"/>
      <c r="FM289" s="8"/>
      <c r="FN289" s="8"/>
      <c r="FO289" s="8"/>
      <c r="FP289" s="8"/>
      <c r="FQ289" s="8"/>
      <c r="FR289" s="8"/>
      <c r="FS289" s="8"/>
      <c r="FT289" s="8"/>
      <c r="FU289" s="8"/>
      <c r="FV289" s="8"/>
      <c r="FW289" s="8"/>
      <c r="FX289" s="8"/>
      <c r="FY289" s="8"/>
      <c r="FZ289" s="8"/>
      <c r="GA289" s="8"/>
      <c r="GB289" s="8"/>
      <c r="GC289" s="8"/>
      <c r="GD289" s="9"/>
      <c r="GE289" s="8"/>
      <c r="GF289" s="8"/>
    </row>
    <row r="290" spans="1:188" s="2" customFormat="1" ht="17.100000000000001" customHeight="1">
      <c r="A290" s="13" t="s">
        <v>270</v>
      </c>
      <c r="B290" s="24">
        <v>25710.1</v>
      </c>
      <c r="C290" s="24">
        <v>25131.5</v>
      </c>
      <c r="D290" s="4">
        <f t="shared" si="110"/>
        <v>0.97749522561172464</v>
      </c>
      <c r="E290" s="10">
        <v>15</v>
      </c>
      <c r="F290" s="5">
        <v>1</v>
      </c>
      <c r="G290" s="5">
        <v>10</v>
      </c>
      <c r="H290" s="5"/>
      <c r="I290" s="5"/>
      <c r="J290" s="4">
        <f t="shared" si="125"/>
        <v>1.0163385826771654</v>
      </c>
      <c r="K290" s="5">
        <v>10</v>
      </c>
      <c r="L290" s="5"/>
      <c r="M290" s="5"/>
      <c r="N290" s="4">
        <f t="shared" si="126"/>
        <v>1.3</v>
      </c>
      <c r="O290" s="73">
        <v>15</v>
      </c>
      <c r="P290" s="5"/>
      <c r="Q290" s="5"/>
      <c r="R290" s="4">
        <f t="shared" si="127"/>
        <v>1.2474528301886791</v>
      </c>
      <c r="S290" s="5">
        <v>15</v>
      </c>
      <c r="T290" s="31">
        <f t="shared" si="111"/>
        <v>1.1236554871350417</v>
      </c>
      <c r="U290" s="32">
        <v>38</v>
      </c>
      <c r="V290" s="24">
        <f t="shared" si="112"/>
        <v>20.727272727272727</v>
      </c>
      <c r="W290" s="24">
        <f t="shared" si="113"/>
        <v>23.3</v>
      </c>
      <c r="X290" s="24">
        <f t="shared" si="114"/>
        <v>2.5727272727272741</v>
      </c>
      <c r="Y290" s="24"/>
      <c r="Z290" s="24">
        <v>2.6</v>
      </c>
      <c r="AA290" s="24">
        <v>3.4</v>
      </c>
      <c r="AB290" s="24">
        <v>4.2</v>
      </c>
      <c r="AC290" s="24">
        <v>4.5999999999999996</v>
      </c>
      <c r="AD290" s="24"/>
      <c r="AE290" s="24">
        <v>3.2</v>
      </c>
      <c r="AF290" s="24">
        <v>0.3</v>
      </c>
      <c r="AG290" s="24">
        <f t="shared" si="115"/>
        <v>5</v>
      </c>
      <c r="AH290" s="65"/>
      <c r="AI290" s="40"/>
      <c r="AJ290" s="40"/>
      <c r="AK290" s="65"/>
      <c r="AL290" s="65"/>
      <c r="AM290" s="24">
        <f t="shared" si="116"/>
        <v>5</v>
      </c>
      <c r="AN290" s="24"/>
      <c r="AO290" s="24">
        <f t="shared" si="117"/>
        <v>5</v>
      </c>
      <c r="AP290" s="24">
        <v>2.2999999999999998</v>
      </c>
      <c r="AQ290" s="24">
        <f t="shared" si="118"/>
        <v>2.7</v>
      </c>
      <c r="AR290" s="81"/>
      <c r="AS290" s="38"/>
      <c r="AT290" s="1"/>
      <c r="AU290" s="1"/>
      <c r="AV290" s="1"/>
      <c r="AW290" s="1"/>
      <c r="AX290" s="1"/>
      <c r="AY290" s="1"/>
      <c r="AZ290" s="1"/>
      <c r="BA290" s="1"/>
      <c r="BB290" s="1"/>
      <c r="BC290" s="8"/>
      <c r="BD290" s="8"/>
      <c r="BE290" s="8"/>
      <c r="BF290" s="8"/>
      <c r="BG290" s="8"/>
      <c r="BH290" s="8"/>
      <c r="BI290" s="8"/>
      <c r="BJ290" s="8"/>
      <c r="BK290" s="8"/>
      <c r="BL290" s="8"/>
      <c r="BM290" s="8"/>
      <c r="BN290" s="8"/>
      <c r="BO290" s="8"/>
      <c r="BP290" s="8"/>
      <c r="BQ290" s="8"/>
      <c r="BR290" s="8"/>
      <c r="BS290" s="8"/>
      <c r="BT290" s="8"/>
      <c r="BU290" s="8"/>
      <c r="BV290" s="9"/>
      <c r="BW290" s="8"/>
      <c r="BX290" s="8"/>
      <c r="BY290" s="8"/>
      <c r="BZ290" s="8"/>
      <c r="CA290" s="8"/>
      <c r="CB290" s="8"/>
      <c r="CC290" s="8"/>
      <c r="CD290" s="8"/>
      <c r="CE290" s="8"/>
      <c r="CF290" s="8"/>
      <c r="CG290" s="8"/>
      <c r="CH290" s="8"/>
      <c r="CI290" s="8"/>
      <c r="CJ290" s="8"/>
      <c r="CK290" s="8"/>
      <c r="CL290" s="8"/>
      <c r="CM290" s="8"/>
      <c r="CN290" s="8"/>
      <c r="CO290" s="8"/>
      <c r="CP290" s="8"/>
      <c r="CQ290" s="8"/>
      <c r="CR290" s="8"/>
      <c r="CS290" s="8"/>
      <c r="CT290" s="8"/>
      <c r="CU290" s="8"/>
      <c r="CV290" s="8"/>
      <c r="CW290" s="8"/>
      <c r="CX290" s="9"/>
      <c r="CY290" s="8"/>
      <c r="CZ290" s="8"/>
      <c r="DA290" s="8"/>
      <c r="DB290" s="8"/>
      <c r="DC290" s="8"/>
      <c r="DD290" s="8"/>
      <c r="DE290" s="8"/>
      <c r="DF290" s="8"/>
      <c r="DG290" s="8"/>
      <c r="DH290" s="8"/>
      <c r="DI290" s="8"/>
      <c r="DJ290" s="8"/>
      <c r="DK290" s="8"/>
      <c r="DL290" s="8"/>
      <c r="DM290" s="8"/>
      <c r="DN290" s="8"/>
      <c r="DO290" s="8"/>
      <c r="DP290" s="8"/>
      <c r="DQ290" s="8"/>
      <c r="DR290" s="8"/>
      <c r="DS290" s="8"/>
      <c r="DT290" s="8"/>
      <c r="DU290" s="8"/>
      <c r="DV290" s="8"/>
      <c r="DW290" s="8"/>
      <c r="DX290" s="8"/>
      <c r="DY290" s="8"/>
      <c r="DZ290" s="9"/>
      <c r="EA290" s="8"/>
      <c r="EB290" s="8"/>
      <c r="EC290" s="8"/>
      <c r="ED290" s="8"/>
      <c r="EE290" s="8"/>
      <c r="EF290" s="8"/>
      <c r="EG290" s="8"/>
      <c r="EH290" s="8"/>
      <c r="EI290" s="8"/>
      <c r="EJ290" s="8"/>
      <c r="EK290" s="8"/>
      <c r="EL290" s="8"/>
      <c r="EM290" s="8"/>
      <c r="EN290" s="8"/>
      <c r="EO290" s="8"/>
      <c r="EP290" s="8"/>
      <c r="EQ290" s="8"/>
      <c r="ER290" s="8"/>
      <c r="ES290" s="8"/>
      <c r="ET290" s="8"/>
      <c r="EU290" s="8"/>
      <c r="EV290" s="8"/>
      <c r="EW290" s="8"/>
      <c r="EX290" s="8"/>
      <c r="EY290" s="8"/>
      <c r="EZ290" s="8"/>
      <c r="FA290" s="8"/>
      <c r="FB290" s="9"/>
      <c r="FC290" s="8"/>
      <c r="FD290" s="8"/>
      <c r="FE290" s="8"/>
      <c r="FF290" s="8"/>
      <c r="FG290" s="8"/>
      <c r="FH290" s="8"/>
      <c r="FI290" s="8"/>
      <c r="FJ290" s="8"/>
      <c r="FK290" s="8"/>
      <c r="FL290" s="8"/>
      <c r="FM290" s="8"/>
      <c r="FN290" s="8"/>
      <c r="FO290" s="8"/>
      <c r="FP290" s="8"/>
      <c r="FQ290" s="8"/>
      <c r="FR290" s="8"/>
      <c r="FS290" s="8"/>
      <c r="FT290" s="8"/>
      <c r="FU290" s="8"/>
      <c r="FV290" s="8"/>
      <c r="FW290" s="8"/>
      <c r="FX290" s="8"/>
      <c r="FY290" s="8"/>
      <c r="FZ290" s="8"/>
      <c r="GA290" s="8"/>
      <c r="GB290" s="8"/>
      <c r="GC290" s="8"/>
      <c r="GD290" s="9"/>
      <c r="GE290" s="8"/>
      <c r="GF290" s="8"/>
    </row>
    <row r="291" spans="1:188" s="2" customFormat="1" ht="17.100000000000001" customHeight="1">
      <c r="A291" s="13" t="s">
        <v>163</v>
      </c>
      <c r="B291" s="24">
        <v>2319.6</v>
      </c>
      <c r="C291" s="24">
        <v>932.6</v>
      </c>
      <c r="D291" s="4">
        <f t="shared" si="110"/>
        <v>0.40205207794447323</v>
      </c>
      <c r="E291" s="10">
        <v>15</v>
      </c>
      <c r="F291" s="5">
        <v>1</v>
      </c>
      <c r="G291" s="5">
        <v>10</v>
      </c>
      <c r="H291" s="5"/>
      <c r="I291" s="5"/>
      <c r="J291" s="4">
        <f t="shared" si="125"/>
        <v>1.0163385826771654</v>
      </c>
      <c r="K291" s="5">
        <v>10</v>
      </c>
      <c r="L291" s="5"/>
      <c r="M291" s="5"/>
      <c r="N291" s="4">
        <f t="shared" si="126"/>
        <v>1.3</v>
      </c>
      <c r="O291" s="73">
        <v>15</v>
      </c>
      <c r="P291" s="5"/>
      <c r="Q291" s="5"/>
      <c r="R291" s="4">
        <f t="shared" si="127"/>
        <v>1.2474528301886791</v>
      </c>
      <c r="S291" s="5">
        <v>15</v>
      </c>
      <c r="T291" s="31">
        <f t="shared" si="111"/>
        <v>0.99086091459644521</v>
      </c>
      <c r="U291" s="32">
        <v>517</v>
      </c>
      <c r="V291" s="24">
        <f t="shared" si="112"/>
        <v>282</v>
      </c>
      <c r="W291" s="24">
        <f t="shared" si="113"/>
        <v>279.39999999999998</v>
      </c>
      <c r="X291" s="24">
        <f t="shared" si="114"/>
        <v>-2.6000000000000227</v>
      </c>
      <c r="Y291" s="24"/>
      <c r="Z291" s="24">
        <v>37.299999999999997</v>
      </c>
      <c r="AA291" s="24">
        <v>29.1</v>
      </c>
      <c r="AB291" s="24">
        <v>46</v>
      </c>
      <c r="AC291" s="24">
        <v>18.100000000000001</v>
      </c>
      <c r="AD291" s="24"/>
      <c r="AE291" s="24">
        <v>18.100000000000001</v>
      </c>
      <c r="AF291" s="24">
        <v>56.5</v>
      </c>
      <c r="AG291" s="24">
        <f t="shared" si="115"/>
        <v>74.3</v>
      </c>
      <c r="AH291" s="65"/>
      <c r="AI291" s="40"/>
      <c r="AJ291" s="40"/>
      <c r="AK291" s="65"/>
      <c r="AL291" s="65"/>
      <c r="AM291" s="24">
        <f t="shared" si="116"/>
        <v>74.3</v>
      </c>
      <c r="AN291" s="24"/>
      <c r="AO291" s="24">
        <f t="shared" si="117"/>
        <v>74.3</v>
      </c>
      <c r="AP291" s="24">
        <v>6</v>
      </c>
      <c r="AQ291" s="24">
        <f t="shared" si="118"/>
        <v>68.3</v>
      </c>
      <c r="AR291" s="81"/>
      <c r="AS291" s="38"/>
      <c r="AT291" s="1"/>
      <c r="AU291" s="1"/>
      <c r="AV291" s="1"/>
      <c r="AW291" s="1"/>
      <c r="AX291" s="1"/>
      <c r="AY291" s="1"/>
      <c r="AZ291" s="1"/>
      <c r="BA291" s="1"/>
      <c r="BB291" s="1"/>
      <c r="BC291" s="8"/>
      <c r="BD291" s="8"/>
      <c r="BE291" s="8"/>
      <c r="BF291" s="8"/>
      <c r="BG291" s="8"/>
      <c r="BH291" s="8"/>
      <c r="BI291" s="8"/>
      <c r="BJ291" s="8"/>
      <c r="BK291" s="8"/>
      <c r="BL291" s="8"/>
      <c r="BM291" s="8"/>
      <c r="BN291" s="8"/>
      <c r="BO291" s="8"/>
      <c r="BP291" s="8"/>
      <c r="BQ291" s="8"/>
      <c r="BR291" s="8"/>
      <c r="BS291" s="8"/>
      <c r="BT291" s="8"/>
      <c r="BU291" s="8"/>
      <c r="BV291" s="9"/>
      <c r="BW291" s="8"/>
      <c r="BX291" s="8"/>
      <c r="BY291" s="8"/>
      <c r="BZ291" s="8"/>
      <c r="CA291" s="8"/>
      <c r="CB291" s="8"/>
      <c r="CC291" s="8"/>
      <c r="CD291" s="8"/>
      <c r="CE291" s="8"/>
      <c r="CF291" s="8"/>
      <c r="CG291" s="8"/>
      <c r="CH291" s="8"/>
      <c r="CI291" s="8"/>
      <c r="CJ291" s="8"/>
      <c r="CK291" s="8"/>
      <c r="CL291" s="8"/>
      <c r="CM291" s="8"/>
      <c r="CN291" s="8"/>
      <c r="CO291" s="8"/>
      <c r="CP291" s="8"/>
      <c r="CQ291" s="8"/>
      <c r="CR291" s="8"/>
      <c r="CS291" s="8"/>
      <c r="CT291" s="8"/>
      <c r="CU291" s="8"/>
      <c r="CV291" s="8"/>
      <c r="CW291" s="8"/>
      <c r="CX291" s="9"/>
      <c r="CY291" s="8"/>
      <c r="CZ291" s="8"/>
      <c r="DA291" s="8"/>
      <c r="DB291" s="8"/>
      <c r="DC291" s="8"/>
      <c r="DD291" s="8"/>
      <c r="DE291" s="8"/>
      <c r="DF291" s="8"/>
      <c r="DG291" s="8"/>
      <c r="DH291" s="8"/>
      <c r="DI291" s="8"/>
      <c r="DJ291" s="8"/>
      <c r="DK291" s="8"/>
      <c r="DL291" s="8"/>
      <c r="DM291" s="8"/>
      <c r="DN291" s="8"/>
      <c r="DO291" s="8"/>
      <c r="DP291" s="8"/>
      <c r="DQ291" s="8"/>
      <c r="DR291" s="8"/>
      <c r="DS291" s="8"/>
      <c r="DT291" s="8"/>
      <c r="DU291" s="8"/>
      <c r="DV291" s="8"/>
      <c r="DW291" s="8"/>
      <c r="DX291" s="8"/>
      <c r="DY291" s="8"/>
      <c r="DZ291" s="9"/>
      <c r="EA291" s="8"/>
      <c r="EB291" s="8"/>
      <c r="EC291" s="8"/>
      <c r="ED291" s="8"/>
      <c r="EE291" s="8"/>
      <c r="EF291" s="8"/>
      <c r="EG291" s="8"/>
      <c r="EH291" s="8"/>
      <c r="EI291" s="8"/>
      <c r="EJ291" s="8"/>
      <c r="EK291" s="8"/>
      <c r="EL291" s="8"/>
      <c r="EM291" s="8"/>
      <c r="EN291" s="8"/>
      <c r="EO291" s="8"/>
      <c r="EP291" s="8"/>
      <c r="EQ291" s="8"/>
      <c r="ER291" s="8"/>
      <c r="ES291" s="8"/>
      <c r="ET291" s="8"/>
      <c r="EU291" s="8"/>
      <c r="EV291" s="8"/>
      <c r="EW291" s="8"/>
      <c r="EX291" s="8"/>
      <c r="EY291" s="8"/>
      <c r="EZ291" s="8"/>
      <c r="FA291" s="8"/>
      <c r="FB291" s="9"/>
      <c r="FC291" s="8"/>
      <c r="FD291" s="8"/>
      <c r="FE291" s="8"/>
      <c r="FF291" s="8"/>
      <c r="FG291" s="8"/>
      <c r="FH291" s="8"/>
      <c r="FI291" s="8"/>
      <c r="FJ291" s="8"/>
      <c r="FK291" s="8"/>
      <c r="FL291" s="8"/>
      <c r="FM291" s="8"/>
      <c r="FN291" s="8"/>
      <c r="FO291" s="8"/>
      <c r="FP291" s="8"/>
      <c r="FQ291" s="8"/>
      <c r="FR291" s="8"/>
      <c r="FS291" s="8"/>
      <c r="FT291" s="8"/>
      <c r="FU291" s="8"/>
      <c r="FV291" s="8"/>
      <c r="FW291" s="8"/>
      <c r="FX291" s="8"/>
      <c r="FY291" s="8"/>
      <c r="FZ291" s="8"/>
      <c r="GA291" s="8"/>
      <c r="GB291" s="8"/>
      <c r="GC291" s="8"/>
      <c r="GD291" s="9"/>
      <c r="GE291" s="8"/>
      <c r="GF291" s="8"/>
    </row>
    <row r="292" spans="1:188" s="2" customFormat="1" ht="17.100000000000001" customHeight="1">
      <c r="A292" s="17" t="s">
        <v>271</v>
      </c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77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24"/>
      <c r="AQ292" s="24"/>
      <c r="AR292" s="81"/>
      <c r="AS292" s="38"/>
      <c r="AT292" s="1"/>
      <c r="AU292" s="1"/>
      <c r="AV292" s="1"/>
      <c r="AW292" s="1"/>
      <c r="AX292" s="1"/>
      <c r="AY292" s="1"/>
      <c r="AZ292" s="1"/>
      <c r="BA292" s="1"/>
      <c r="BB292" s="1"/>
      <c r="BC292" s="8"/>
      <c r="BD292" s="8"/>
      <c r="BE292" s="8"/>
      <c r="BF292" s="8"/>
      <c r="BG292" s="8"/>
      <c r="BH292" s="8"/>
      <c r="BI292" s="8"/>
      <c r="BJ292" s="8"/>
      <c r="BK292" s="8"/>
      <c r="BL292" s="8"/>
      <c r="BM292" s="8"/>
      <c r="BN292" s="8"/>
      <c r="BO292" s="8"/>
      <c r="BP292" s="8"/>
      <c r="BQ292" s="8"/>
      <c r="BR292" s="8"/>
      <c r="BS292" s="8"/>
      <c r="BT292" s="8"/>
      <c r="BU292" s="8"/>
      <c r="BV292" s="9"/>
      <c r="BW292" s="8"/>
      <c r="BX292" s="8"/>
      <c r="BY292" s="8"/>
      <c r="BZ292" s="8"/>
      <c r="CA292" s="8"/>
      <c r="CB292" s="8"/>
      <c r="CC292" s="8"/>
      <c r="CD292" s="8"/>
      <c r="CE292" s="8"/>
      <c r="CF292" s="8"/>
      <c r="CG292" s="8"/>
      <c r="CH292" s="8"/>
      <c r="CI292" s="8"/>
      <c r="CJ292" s="8"/>
      <c r="CK292" s="8"/>
      <c r="CL292" s="8"/>
      <c r="CM292" s="8"/>
      <c r="CN292" s="8"/>
      <c r="CO292" s="8"/>
      <c r="CP292" s="8"/>
      <c r="CQ292" s="8"/>
      <c r="CR292" s="8"/>
      <c r="CS292" s="8"/>
      <c r="CT292" s="8"/>
      <c r="CU292" s="8"/>
      <c r="CV292" s="8"/>
      <c r="CW292" s="8"/>
      <c r="CX292" s="9"/>
      <c r="CY292" s="8"/>
      <c r="CZ292" s="8"/>
      <c r="DA292" s="8"/>
      <c r="DB292" s="8"/>
      <c r="DC292" s="8"/>
      <c r="DD292" s="8"/>
      <c r="DE292" s="8"/>
      <c r="DF292" s="8"/>
      <c r="DG292" s="8"/>
      <c r="DH292" s="8"/>
      <c r="DI292" s="8"/>
      <c r="DJ292" s="8"/>
      <c r="DK292" s="8"/>
      <c r="DL292" s="8"/>
      <c r="DM292" s="8"/>
      <c r="DN292" s="8"/>
      <c r="DO292" s="8"/>
      <c r="DP292" s="8"/>
      <c r="DQ292" s="8"/>
      <c r="DR292" s="8"/>
      <c r="DS292" s="8"/>
      <c r="DT292" s="8"/>
      <c r="DU292" s="8"/>
      <c r="DV292" s="8"/>
      <c r="DW292" s="8"/>
      <c r="DX292" s="8"/>
      <c r="DY292" s="8"/>
      <c r="DZ292" s="9"/>
      <c r="EA292" s="8"/>
      <c r="EB292" s="8"/>
      <c r="EC292" s="8"/>
      <c r="ED292" s="8"/>
      <c r="EE292" s="8"/>
      <c r="EF292" s="8"/>
      <c r="EG292" s="8"/>
      <c r="EH292" s="8"/>
      <c r="EI292" s="8"/>
      <c r="EJ292" s="8"/>
      <c r="EK292" s="8"/>
      <c r="EL292" s="8"/>
      <c r="EM292" s="8"/>
      <c r="EN292" s="8"/>
      <c r="EO292" s="8"/>
      <c r="EP292" s="8"/>
      <c r="EQ292" s="8"/>
      <c r="ER292" s="8"/>
      <c r="ES292" s="8"/>
      <c r="ET292" s="8"/>
      <c r="EU292" s="8"/>
      <c r="EV292" s="8"/>
      <c r="EW292" s="8"/>
      <c r="EX292" s="8"/>
      <c r="EY292" s="8"/>
      <c r="EZ292" s="8"/>
      <c r="FA292" s="8"/>
      <c r="FB292" s="9"/>
      <c r="FC292" s="8"/>
      <c r="FD292" s="8"/>
      <c r="FE292" s="8"/>
      <c r="FF292" s="8"/>
      <c r="FG292" s="8"/>
      <c r="FH292" s="8"/>
      <c r="FI292" s="8"/>
      <c r="FJ292" s="8"/>
      <c r="FK292" s="8"/>
      <c r="FL292" s="8"/>
      <c r="FM292" s="8"/>
      <c r="FN292" s="8"/>
      <c r="FO292" s="8"/>
      <c r="FP292" s="8"/>
      <c r="FQ292" s="8"/>
      <c r="FR292" s="8"/>
      <c r="FS292" s="8"/>
      <c r="FT292" s="8"/>
      <c r="FU292" s="8"/>
      <c r="FV292" s="8"/>
      <c r="FW292" s="8"/>
      <c r="FX292" s="8"/>
      <c r="FY292" s="8"/>
      <c r="FZ292" s="8"/>
      <c r="GA292" s="8"/>
      <c r="GB292" s="8"/>
      <c r="GC292" s="8"/>
      <c r="GD292" s="9"/>
      <c r="GE292" s="8"/>
      <c r="GF292" s="8"/>
    </row>
    <row r="293" spans="1:188" s="2" customFormat="1" ht="17.100000000000001" customHeight="1">
      <c r="A293" s="33" t="s">
        <v>67</v>
      </c>
      <c r="B293" s="24">
        <v>1801.4</v>
      </c>
      <c r="C293" s="24">
        <v>1301.7</v>
      </c>
      <c r="D293" s="4">
        <f t="shared" si="110"/>
        <v>0.72260464083490616</v>
      </c>
      <c r="E293" s="10">
        <v>15</v>
      </c>
      <c r="F293" s="5">
        <v>1</v>
      </c>
      <c r="G293" s="5">
        <v>10</v>
      </c>
      <c r="H293" s="5"/>
      <c r="I293" s="5"/>
      <c r="J293" s="4">
        <f>J$51</f>
        <v>0.9805393663240437</v>
      </c>
      <c r="K293" s="5">
        <v>10</v>
      </c>
      <c r="L293" s="5"/>
      <c r="M293" s="5"/>
      <c r="N293" s="4">
        <f>N$51</f>
        <v>1.0258560447239693</v>
      </c>
      <c r="O293" s="73">
        <v>15</v>
      </c>
      <c r="P293" s="5"/>
      <c r="Q293" s="5"/>
      <c r="R293" s="4">
        <f>R$51</f>
        <v>0.86292016806722693</v>
      </c>
      <c r="S293" s="5">
        <v>15</v>
      </c>
      <c r="T293" s="31">
        <f t="shared" si="111"/>
        <v>0.90732471488664579</v>
      </c>
      <c r="U293" s="32">
        <v>846</v>
      </c>
      <c r="V293" s="24">
        <f t="shared" si="112"/>
        <v>461.45454545454544</v>
      </c>
      <c r="W293" s="24">
        <f t="shared" si="113"/>
        <v>418.7</v>
      </c>
      <c r="X293" s="24">
        <f t="shared" si="114"/>
        <v>-42.75454545454545</v>
      </c>
      <c r="Y293" s="24"/>
      <c r="Z293" s="24">
        <v>56.2</v>
      </c>
      <c r="AA293" s="24">
        <v>63.5</v>
      </c>
      <c r="AB293" s="24">
        <v>65.2</v>
      </c>
      <c r="AC293" s="24">
        <v>85.5</v>
      </c>
      <c r="AD293" s="24"/>
      <c r="AE293" s="24">
        <v>47.5</v>
      </c>
      <c r="AF293" s="24"/>
      <c r="AG293" s="24">
        <f t="shared" si="115"/>
        <v>100.8</v>
      </c>
      <c r="AH293" s="65"/>
      <c r="AI293" s="40"/>
      <c r="AJ293" s="40"/>
      <c r="AK293" s="65"/>
      <c r="AL293" s="65"/>
      <c r="AM293" s="24">
        <f t="shared" si="116"/>
        <v>100.8</v>
      </c>
      <c r="AN293" s="24"/>
      <c r="AO293" s="24">
        <f t="shared" si="117"/>
        <v>100.8</v>
      </c>
      <c r="AP293" s="24">
        <v>86.1</v>
      </c>
      <c r="AQ293" s="24">
        <f t="shared" si="118"/>
        <v>14.7</v>
      </c>
      <c r="AR293" s="81"/>
      <c r="AS293" s="38"/>
      <c r="AT293" s="1"/>
      <c r="AU293" s="1"/>
      <c r="AV293" s="1"/>
      <c r="AW293" s="1"/>
      <c r="AX293" s="1"/>
      <c r="AY293" s="1"/>
      <c r="AZ293" s="1"/>
      <c r="BA293" s="1"/>
      <c r="BB293" s="1"/>
      <c r="BC293" s="8"/>
      <c r="BD293" s="8"/>
      <c r="BE293" s="8"/>
      <c r="BF293" s="8"/>
      <c r="BG293" s="8"/>
      <c r="BH293" s="8"/>
      <c r="BI293" s="8"/>
      <c r="BJ293" s="8"/>
      <c r="BK293" s="8"/>
      <c r="BL293" s="8"/>
      <c r="BM293" s="8"/>
      <c r="BN293" s="8"/>
      <c r="BO293" s="8"/>
      <c r="BP293" s="8"/>
      <c r="BQ293" s="8"/>
      <c r="BR293" s="8"/>
      <c r="BS293" s="8"/>
      <c r="BT293" s="8"/>
      <c r="BU293" s="8"/>
      <c r="BV293" s="9"/>
      <c r="BW293" s="8"/>
      <c r="BX293" s="8"/>
      <c r="BY293" s="8"/>
      <c r="BZ293" s="8"/>
      <c r="CA293" s="8"/>
      <c r="CB293" s="8"/>
      <c r="CC293" s="8"/>
      <c r="CD293" s="8"/>
      <c r="CE293" s="8"/>
      <c r="CF293" s="8"/>
      <c r="CG293" s="8"/>
      <c r="CH293" s="8"/>
      <c r="CI293" s="8"/>
      <c r="CJ293" s="8"/>
      <c r="CK293" s="8"/>
      <c r="CL293" s="8"/>
      <c r="CM293" s="8"/>
      <c r="CN293" s="8"/>
      <c r="CO293" s="8"/>
      <c r="CP293" s="8"/>
      <c r="CQ293" s="8"/>
      <c r="CR293" s="8"/>
      <c r="CS293" s="8"/>
      <c r="CT293" s="8"/>
      <c r="CU293" s="8"/>
      <c r="CV293" s="8"/>
      <c r="CW293" s="8"/>
      <c r="CX293" s="9"/>
      <c r="CY293" s="8"/>
      <c r="CZ293" s="8"/>
      <c r="DA293" s="8"/>
      <c r="DB293" s="8"/>
      <c r="DC293" s="8"/>
      <c r="DD293" s="8"/>
      <c r="DE293" s="8"/>
      <c r="DF293" s="8"/>
      <c r="DG293" s="8"/>
      <c r="DH293" s="8"/>
      <c r="DI293" s="8"/>
      <c r="DJ293" s="8"/>
      <c r="DK293" s="8"/>
      <c r="DL293" s="8"/>
      <c r="DM293" s="8"/>
      <c r="DN293" s="8"/>
      <c r="DO293" s="8"/>
      <c r="DP293" s="8"/>
      <c r="DQ293" s="8"/>
      <c r="DR293" s="8"/>
      <c r="DS293" s="8"/>
      <c r="DT293" s="8"/>
      <c r="DU293" s="8"/>
      <c r="DV293" s="8"/>
      <c r="DW293" s="8"/>
      <c r="DX293" s="8"/>
      <c r="DY293" s="8"/>
      <c r="DZ293" s="9"/>
      <c r="EA293" s="8"/>
      <c r="EB293" s="8"/>
      <c r="EC293" s="8"/>
      <c r="ED293" s="8"/>
      <c r="EE293" s="8"/>
      <c r="EF293" s="8"/>
      <c r="EG293" s="8"/>
      <c r="EH293" s="8"/>
      <c r="EI293" s="8"/>
      <c r="EJ293" s="8"/>
      <c r="EK293" s="8"/>
      <c r="EL293" s="8"/>
      <c r="EM293" s="8"/>
      <c r="EN293" s="8"/>
      <c r="EO293" s="8"/>
      <c r="EP293" s="8"/>
      <c r="EQ293" s="8"/>
      <c r="ER293" s="8"/>
      <c r="ES293" s="8"/>
      <c r="ET293" s="8"/>
      <c r="EU293" s="8"/>
      <c r="EV293" s="8"/>
      <c r="EW293" s="8"/>
      <c r="EX293" s="8"/>
      <c r="EY293" s="8"/>
      <c r="EZ293" s="8"/>
      <c r="FA293" s="8"/>
      <c r="FB293" s="9"/>
      <c r="FC293" s="8"/>
      <c r="FD293" s="8"/>
      <c r="FE293" s="8"/>
      <c r="FF293" s="8"/>
      <c r="FG293" s="8"/>
      <c r="FH293" s="8"/>
      <c r="FI293" s="8"/>
      <c r="FJ293" s="8"/>
      <c r="FK293" s="8"/>
      <c r="FL293" s="8"/>
      <c r="FM293" s="8"/>
      <c r="FN293" s="8"/>
      <c r="FO293" s="8"/>
      <c r="FP293" s="8"/>
      <c r="FQ293" s="8"/>
      <c r="FR293" s="8"/>
      <c r="FS293" s="8"/>
      <c r="FT293" s="8"/>
      <c r="FU293" s="8"/>
      <c r="FV293" s="8"/>
      <c r="FW293" s="8"/>
      <c r="FX293" s="8"/>
      <c r="FY293" s="8"/>
      <c r="FZ293" s="8"/>
      <c r="GA293" s="8"/>
      <c r="GB293" s="8"/>
      <c r="GC293" s="8"/>
      <c r="GD293" s="9"/>
      <c r="GE293" s="8"/>
      <c r="GF293" s="8"/>
    </row>
    <row r="294" spans="1:188" s="2" customFormat="1" ht="17.100000000000001" customHeight="1">
      <c r="A294" s="33" t="s">
        <v>272</v>
      </c>
      <c r="B294" s="24">
        <v>1297.9000000000001</v>
      </c>
      <c r="C294" s="24">
        <v>888.3</v>
      </c>
      <c r="D294" s="4">
        <f t="shared" si="110"/>
        <v>0.68441328299560822</v>
      </c>
      <c r="E294" s="10">
        <v>15</v>
      </c>
      <c r="F294" s="5">
        <v>1</v>
      </c>
      <c r="G294" s="5">
        <v>10</v>
      </c>
      <c r="H294" s="5"/>
      <c r="I294" s="5"/>
      <c r="J294" s="4">
        <f t="shared" ref="J294:J316" si="128">J$51</f>
        <v>0.9805393663240437</v>
      </c>
      <c r="K294" s="5">
        <v>10</v>
      </c>
      <c r="L294" s="5"/>
      <c r="M294" s="5"/>
      <c r="N294" s="4">
        <f t="shared" ref="N294:N316" si="129">N$51</f>
        <v>1.0258560447239693</v>
      </c>
      <c r="O294" s="73">
        <v>15</v>
      </c>
      <c r="P294" s="5"/>
      <c r="Q294" s="5"/>
      <c r="R294" s="4">
        <f t="shared" ref="R294:R316" si="130">R$51</f>
        <v>0.86292016806722693</v>
      </c>
      <c r="S294" s="5">
        <v>15</v>
      </c>
      <c r="T294" s="31">
        <f t="shared" si="111"/>
        <v>0.89851132461603855</v>
      </c>
      <c r="U294" s="32">
        <v>61</v>
      </c>
      <c r="V294" s="24">
        <f t="shared" si="112"/>
        <v>33.272727272727273</v>
      </c>
      <c r="W294" s="24">
        <f t="shared" si="113"/>
        <v>29.9</v>
      </c>
      <c r="X294" s="24">
        <f t="shared" si="114"/>
        <v>-3.3727272727272748</v>
      </c>
      <c r="Y294" s="24"/>
      <c r="Z294" s="24">
        <v>6.5</v>
      </c>
      <c r="AA294" s="24">
        <v>5.4</v>
      </c>
      <c r="AB294" s="24">
        <v>0.6</v>
      </c>
      <c r="AC294" s="24">
        <v>4.7</v>
      </c>
      <c r="AD294" s="24"/>
      <c r="AE294" s="24">
        <v>4.8</v>
      </c>
      <c r="AF294" s="24"/>
      <c r="AG294" s="24">
        <f t="shared" si="115"/>
        <v>7.9</v>
      </c>
      <c r="AH294" s="65"/>
      <c r="AI294" s="40"/>
      <c r="AJ294" s="40"/>
      <c r="AK294" s="65"/>
      <c r="AL294" s="65"/>
      <c r="AM294" s="24">
        <f t="shared" si="116"/>
        <v>7.9</v>
      </c>
      <c r="AN294" s="24"/>
      <c r="AO294" s="24">
        <f t="shared" si="117"/>
        <v>7.9</v>
      </c>
      <c r="AP294" s="24">
        <v>6.6</v>
      </c>
      <c r="AQ294" s="24">
        <f t="shared" si="118"/>
        <v>1.3</v>
      </c>
      <c r="AR294" s="81"/>
      <c r="AS294" s="38"/>
      <c r="AT294" s="1"/>
      <c r="AU294" s="1"/>
      <c r="AV294" s="1"/>
      <c r="AW294" s="1"/>
      <c r="AX294" s="1"/>
      <c r="AY294" s="1"/>
      <c r="AZ294" s="1"/>
      <c r="BA294" s="1"/>
      <c r="BB294" s="1"/>
      <c r="BC294" s="8"/>
      <c r="BD294" s="8"/>
      <c r="BE294" s="8"/>
      <c r="BF294" s="8"/>
      <c r="BG294" s="8"/>
      <c r="BH294" s="8"/>
      <c r="BI294" s="8"/>
      <c r="BJ294" s="8"/>
      <c r="BK294" s="8"/>
      <c r="BL294" s="8"/>
      <c r="BM294" s="8"/>
      <c r="BN294" s="8"/>
      <c r="BO294" s="8"/>
      <c r="BP294" s="8"/>
      <c r="BQ294" s="8"/>
      <c r="BR294" s="8"/>
      <c r="BS294" s="8"/>
      <c r="BT294" s="8"/>
      <c r="BU294" s="8"/>
      <c r="BV294" s="9"/>
      <c r="BW294" s="8"/>
      <c r="BX294" s="8"/>
      <c r="BY294" s="8"/>
      <c r="BZ294" s="8"/>
      <c r="CA294" s="8"/>
      <c r="CB294" s="8"/>
      <c r="CC294" s="8"/>
      <c r="CD294" s="8"/>
      <c r="CE294" s="8"/>
      <c r="CF294" s="8"/>
      <c r="CG294" s="8"/>
      <c r="CH294" s="8"/>
      <c r="CI294" s="8"/>
      <c r="CJ294" s="8"/>
      <c r="CK294" s="8"/>
      <c r="CL294" s="8"/>
      <c r="CM294" s="8"/>
      <c r="CN294" s="8"/>
      <c r="CO294" s="8"/>
      <c r="CP294" s="8"/>
      <c r="CQ294" s="8"/>
      <c r="CR294" s="8"/>
      <c r="CS294" s="8"/>
      <c r="CT294" s="8"/>
      <c r="CU294" s="8"/>
      <c r="CV294" s="8"/>
      <c r="CW294" s="8"/>
      <c r="CX294" s="9"/>
      <c r="CY294" s="8"/>
      <c r="CZ294" s="8"/>
      <c r="DA294" s="8"/>
      <c r="DB294" s="8"/>
      <c r="DC294" s="8"/>
      <c r="DD294" s="8"/>
      <c r="DE294" s="8"/>
      <c r="DF294" s="8"/>
      <c r="DG294" s="8"/>
      <c r="DH294" s="8"/>
      <c r="DI294" s="8"/>
      <c r="DJ294" s="8"/>
      <c r="DK294" s="8"/>
      <c r="DL294" s="8"/>
      <c r="DM294" s="8"/>
      <c r="DN294" s="8"/>
      <c r="DO294" s="8"/>
      <c r="DP294" s="8"/>
      <c r="DQ294" s="8"/>
      <c r="DR294" s="8"/>
      <c r="DS294" s="8"/>
      <c r="DT294" s="8"/>
      <c r="DU294" s="8"/>
      <c r="DV294" s="8"/>
      <c r="DW294" s="8"/>
      <c r="DX294" s="8"/>
      <c r="DY294" s="8"/>
      <c r="DZ294" s="9"/>
      <c r="EA294" s="8"/>
      <c r="EB294" s="8"/>
      <c r="EC294" s="8"/>
      <c r="ED294" s="8"/>
      <c r="EE294" s="8"/>
      <c r="EF294" s="8"/>
      <c r="EG294" s="8"/>
      <c r="EH294" s="8"/>
      <c r="EI294" s="8"/>
      <c r="EJ294" s="8"/>
      <c r="EK294" s="8"/>
      <c r="EL294" s="8"/>
      <c r="EM294" s="8"/>
      <c r="EN294" s="8"/>
      <c r="EO294" s="8"/>
      <c r="EP294" s="8"/>
      <c r="EQ294" s="8"/>
      <c r="ER294" s="8"/>
      <c r="ES294" s="8"/>
      <c r="ET294" s="8"/>
      <c r="EU294" s="8"/>
      <c r="EV294" s="8"/>
      <c r="EW294" s="8"/>
      <c r="EX294" s="8"/>
      <c r="EY294" s="8"/>
      <c r="EZ294" s="8"/>
      <c r="FA294" s="8"/>
      <c r="FB294" s="9"/>
      <c r="FC294" s="8"/>
      <c r="FD294" s="8"/>
      <c r="FE294" s="8"/>
      <c r="FF294" s="8"/>
      <c r="FG294" s="8"/>
      <c r="FH294" s="8"/>
      <c r="FI294" s="8"/>
      <c r="FJ294" s="8"/>
      <c r="FK294" s="8"/>
      <c r="FL294" s="8"/>
      <c r="FM294" s="8"/>
      <c r="FN294" s="8"/>
      <c r="FO294" s="8"/>
      <c r="FP294" s="8"/>
      <c r="FQ294" s="8"/>
      <c r="FR294" s="8"/>
      <c r="FS294" s="8"/>
      <c r="FT294" s="8"/>
      <c r="FU294" s="8"/>
      <c r="FV294" s="8"/>
      <c r="FW294" s="8"/>
      <c r="FX294" s="8"/>
      <c r="FY294" s="8"/>
      <c r="FZ294" s="8"/>
      <c r="GA294" s="8"/>
      <c r="GB294" s="8"/>
      <c r="GC294" s="8"/>
      <c r="GD294" s="9"/>
      <c r="GE294" s="8"/>
      <c r="GF294" s="8"/>
    </row>
    <row r="295" spans="1:188" s="2" customFormat="1" ht="17.100000000000001" customHeight="1">
      <c r="A295" s="33" t="s">
        <v>273</v>
      </c>
      <c r="B295" s="24">
        <v>3103.4</v>
      </c>
      <c r="C295" s="24">
        <v>2381.5</v>
      </c>
      <c r="D295" s="4">
        <f t="shared" si="110"/>
        <v>0.76738415930914483</v>
      </c>
      <c r="E295" s="10">
        <v>15</v>
      </c>
      <c r="F295" s="5">
        <v>1</v>
      </c>
      <c r="G295" s="5">
        <v>10</v>
      </c>
      <c r="H295" s="5"/>
      <c r="I295" s="5"/>
      <c r="J295" s="4">
        <f t="shared" si="128"/>
        <v>0.9805393663240437</v>
      </c>
      <c r="K295" s="5">
        <v>10</v>
      </c>
      <c r="L295" s="5"/>
      <c r="M295" s="5"/>
      <c r="N295" s="4">
        <f t="shared" si="129"/>
        <v>1.0258560447239693</v>
      </c>
      <c r="O295" s="73">
        <v>15</v>
      </c>
      <c r="P295" s="5"/>
      <c r="Q295" s="5"/>
      <c r="R295" s="4">
        <f t="shared" si="130"/>
        <v>0.86292016806722693</v>
      </c>
      <c r="S295" s="5">
        <v>15</v>
      </c>
      <c r="T295" s="31">
        <f t="shared" si="111"/>
        <v>0.91765844991916246</v>
      </c>
      <c r="U295" s="32">
        <v>142</v>
      </c>
      <c r="V295" s="24">
        <f t="shared" si="112"/>
        <v>77.454545454545453</v>
      </c>
      <c r="W295" s="24">
        <f t="shared" si="113"/>
        <v>71.099999999999994</v>
      </c>
      <c r="X295" s="24">
        <f t="shared" si="114"/>
        <v>-6.3545454545454589</v>
      </c>
      <c r="Y295" s="24"/>
      <c r="Z295" s="24">
        <v>15.2</v>
      </c>
      <c r="AA295" s="24">
        <v>6.6</v>
      </c>
      <c r="AB295" s="24">
        <v>9.6999999999999993</v>
      </c>
      <c r="AC295" s="24">
        <v>17.8</v>
      </c>
      <c r="AD295" s="24"/>
      <c r="AE295" s="24">
        <v>5.2</v>
      </c>
      <c r="AF295" s="24"/>
      <c r="AG295" s="24">
        <f t="shared" si="115"/>
        <v>16.600000000000001</v>
      </c>
      <c r="AH295" s="65"/>
      <c r="AI295" s="40"/>
      <c r="AJ295" s="40"/>
      <c r="AK295" s="65"/>
      <c r="AL295" s="65"/>
      <c r="AM295" s="24">
        <f t="shared" si="116"/>
        <v>16.600000000000001</v>
      </c>
      <c r="AN295" s="24"/>
      <c r="AO295" s="24">
        <f t="shared" si="117"/>
        <v>16.600000000000001</v>
      </c>
      <c r="AP295" s="24">
        <v>14.8</v>
      </c>
      <c r="AQ295" s="24">
        <f t="shared" si="118"/>
        <v>1.8</v>
      </c>
      <c r="AR295" s="81"/>
      <c r="AS295" s="38"/>
      <c r="AT295" s="1"/>
      <c r="AU295" s="1"/>
      <c r="AV295" s="1"/>
      <c r="AW295" s="1"/>
      <c r="AX295" s="1"/>
      <c r="AY295" s="1"/>
      <c r="AZ295" s="1"/>
      <c r="BA295" s="1"/>
      <c r="BB295" s="1"/>
      <c r="BC295" s="8"/>
      <c r="BD295" s="8"/>
      <c r="BE295" s="8"/>
      <c r="BF295" s="8"/>
      <c r="BG295" s="8"/>
      <c r="BH295" s="8"/>
      <c r="BI295" s="8"/>
      <c r="BJ295" s="8"/>
      <c r="BK295" s="8"/>
      <c r="BL295" s="8"/>
      <c r="BM295" s="8"/>
      <c r="BN295" s="8"/>
      <c r="BO295" s="8"/>
      <c r="BP295" s="8"/>
      <c r="BQ295" s="8"/>
      <c r="BR295" s="8"/>
      <c r="BS295" s="8"/>
      <c r="BT295" s="8"/>
      <c r="BU295" s="8"/>
      <c r="BV295" s="9"/>
      <c r="BW295" s="8"/>
      <c r="BX295" s="8"/>
      <c r="BY295" s="8"/>
      <c r="BZ295" s="8"/>
      <c r="CA295" s="8"/>
      <c r="CB295" s="8"/>
      <c r="CC295" s="8"/>
      <c r="CD295" s="8"/>
      <c r="CE295" s="8"/>
      <c r="CF295" s="8"/>
      <c r="CG295" s="8"/>
      <c r="CH295" s="8"/>
      <c r="CI295" s="8"/>
      <c r="CJ295" s="8"/>
      <c r="CK295" s="8"/>
      <c r="CL295" s="8"/>
      <c r="CM295" s="8"/>
      <c r="CN295" s="8"/>
      <c r="CO295" s="8"/>
      <c r="CP295" s="8"/>
      <c r="CQ295" s="8"/>
      <c r="CR295" s="8"/>
      <c r="CS295" s="8"/>
      <c r="CT295" s="8"/>
      <c r="CU295" s="8"/>
      <c r="CV295" s="8"/>
      <c r="CW295" s="8"/>
      <c r="CX295" s="9"/>
      <c r="CY295" s="8"/>
      <c r="CZ295" s="8"/>
      <c r="DA295" s="8"/>
      <c r="DB295" s="8"/>
      <c r="DC295" s="8"/>
      <c r="DD295" s="8"/>
      <c r="DE295" s="8"/>
      <c r="DF295" s="8"/>
      <c r="DG295" s="8"/>
      <c r="DH295" s="8"/>
      <c r="DI295" s="8"/>
      <c r="DJ295" s="8"/>
      <c r="DK295" s="8"/>
      <c r="DL295" s="8"/>
      <c r="DM295" s="8"/>
      <c r="DN295" s="8"/>
      <c r="DO295" s="8"/>
      <c r="DP295" s="8"/>
      <c r="DQ295" s="8"/>
      <c r="DR295" s="8"/>
      <c r="DS295" s="8"/>
      <c r="DT295" s="8"/>
      <c r="DU295" s="8"/>
      <c r="DV295" s="8"/>
      <c r="DW295" s="8"/>
      <c r="DX295" s="8"/>
      <c r="DY295" s="8"/>
      <c r="DZ295" s="9"/>
      <c r="EA295" s="8"/>
      <c r="EB295" s="8"/>
      <c r="EC295" s="8"/>
      <c r="ED295" s="8"/>
      <c r="EE295" s="8"/>
      <c r="EF295" s="8"/>
      <c r="EG295" s="8"/>
      <c r="EH295" s="8"/>
      <c r="EI295" s="8"/>
      <c r="EJ295" s="8"/>
      <c r="EK295" s="8"/>
      <c r="EL295" s="8"/>
      <c r="EM295" s="8"/>
      <c r="EN295" s="8"/>
      <c r="EO295" s="8"/>
      <c r="EP295" s="8"/>
      <c r="EQ295" s="8"/>
      <c r="ER295" s="8"/>
      <c r="ES295" s="8"/>
      <c r="ET295" s="8"/>
      <c r="EU295" s="8"/>
      <c r="EV295" s="8"/>
      <c r="EW295" s="8"/>
      <c r="EX295" s="8"/>
      <c r="EY295" s="8"/>
      <c r="EZ295" s="8"/>
      <c r="FA295" s="8"/>
      <c r="FB295" s="9"/>
      <c r="FC295" s="8"/>
      <c r="FD295" s="8"/>
      <c r="FE295" s="8"/>
      <c r="FF295" s="8"/>
      <c r="FG295" s="8"/>
      <c r="FH295" s="8"/>
      <c r="FI295" s="8"/>
      <c r="FJ295" s="8"/>
      <c r="FK295" s="8"/>
      <c r="FL295" s="8"/>
      <c r="FM295" s="8"/>
      <c r="FN295" s="8"/>
      <c r="FO295" s="8"/>
      <c r="FP295" s="8"/>
      <c r="FQ295" s="8"/>
      <c r="FR295" s="8"/>
      <c r="FS295" s="8"/>
      <c r="FT295" s="8"/>
      <c r="FU295" s="8"/>
      <c r="FV295" s="8"/>
      <c r="FW295" s="8"/>
      <c r="FX295" s="8"/>
      <c r="FY295" s="8"/>
      <c r="FZ295" s="8"/>
      <c r="GA295" s="8"/>
      <c r="GB295" s="8"/>
      <c r="GC295" s="8"/>
      <c r="GD295" s="9"/>
      <c r="GE295" s="8"/>
      <c r="GF295" s="8"/>
    </row>
    <row r="296" spans="1:188" s="2" customFormat="1" ht="17.100000000000001" customHeight="1">
      <c r="A296" s="33" t="s">
        <v>49</v>
      </c>
      <c r="B296" s="24">
        <v>29996.799999999999</v>
      </c>
      <c r="C296" s="24">
        <v>24040.6</v>
      </c>
      <c r="D296" s="4">
        <f t="shared" si="110"/>
        <v>0.80143882014081502</v>
      </c>
      <c r="E296" s="10">
        <v>15</v>
      </c>
      <c r="F296" s="5">
        <v>1</v>
      </c>
      <c r="G296" s="5">
        <v>10</v>
      </c>
      <c r="H296" s="5"/>
      <c r="I296" s="5"/>
      <c r="J296" s="4">
        <f t="shared" si="128"/>
        <v>0.9805393663240437</v>
      </c>
      <c r="K296" s="5">
        <v>10</v>
      </c>
      <c r="L296" s="5"/>
      <c r="M296" s="5"/>
      <c r="N296" s="4">
        <f t="shared" si="129"/>
        <v>1.0258560447239693</v>
      </c>
      <c r="O296" s="73">
        <v>15</v>
      </c>
      <c r="P296" s="5"/>
      <c r="Q296" s="5"/>
      <c r="R296" s="4">
        <f t="shared" si="130"/>
        <v>0.86292016806722693</v>
      </c>
      <c r="S296" s="5">
        <v>15</v>
      </c>
      <c r="T296" s="31">
        <f t="shared" si="111"/>
        <v>0.92551721780339402</v>
      </c>
      <c r="U296" s="32">
        <v>84</v>
      </c>
      <c r="V296" s="24">
        <f t="shared" si="112"/>
        <v>45.81818181818182</v>
      </c>
      <c r="W296" s="24">
        <f t="shared" si="113"/>
        <v>42.4</v>
      </c>
      <c r="X296" s="24">
        <f t="shared" si="114"/>
        <v>-3.4181818181818215</v>
      </c>
      <c r="Y296" s="24"/>
      <c r="Z296" s="24">
        <v>8.6</v>
      </c>
      <c r="AA296" s="24">
        <v>6.9</v>
      </c>
      <c r="AB296" s="24">
        <v>4.9000000000000004</v>
      </c>
      <c r="AC296" s="24">
        <v>8.6</v>
      </c>
      <c r="AD296" s="24"/>
      <c r="AE296" s="24">
        <v>5.6</v>
      </c>
      <c r="AF296" s="24"/>
      <c r="AG296" s="24">
        <f t="shared" si="115"/>
        <v>7.8</v>
      </c>
      <c r="AH296" s="40"/>
      <c r="AI296" s="40"/>
      <c r="AJ296" s="40"/>
      <c r="AK296" s="65"/>
      <c r="AL296" s="65"/>
      <c r="AM296" s="24">
        <f t="shared" si="116"/>
        <v>7.8</v>
      </c>
      <c r="AN296" s="24"/>
      <c r="AO296" s="24">
        <f t="shared" si="117"/>
        <v>7.8</v>
      </c>
      <c r="AP296" s="24">
        <v>7.1</v>
      </c>
      <c r="AQ296" s="24">
        <f t="shared" si="118"/>
        <v>0.7</v>
      </c>
      <c r="AR296" s="81"/>
      <c r="AS296" s="38"/>
      <c r="AT296" s="1"/>
      <c r="AU296" s="1"/>
      <c r="AV296" s="1"/>
      <c r="AW296" s="1"/>
      <c r="AX296" s="1"/>
      <c r="AY296" s="1"/>
      <c r="AZ296" s="1"/>
      <c r="BA296" s="1"/>
      <c r="BB296" s="1"/>
      <c r="BC296" s="8"/>
      <c r="BD296" s="8"/>
      <c r="BE296" s="8"/>
      <c r="BF296" s="8"/>
      <c r="BG296" s="8"/>
      <c r="BH296" s="8"/>
      <c r="BI296" s="8"/>
      <c r="BJ296" s="8"/>
      <c r="BK296" s="8"/>
      <c r="BL296" s="8"/>
      <c r="BM296" s="8"/>
      <c r="BN296" s="8"/>
      <c r="BO296" s="8"/>
      <c r="BP296" s="8"/>
      <c r="BQ296" s="8"/>
      <c r="BR296" s="8"/>
      <c r="BS296" s="8"/>
      <c r="BT296" s="8"/>
      <c r="BU296" s="8"/>
      <c r="BV296" s="9"/>
      <c r="BW296" s="8"/>
      <c r="BX296" s="8"/>
      <c r="BY296" s="8"/>
      <c r="BZ296" s="8"/>
      <c r="CA296" s="8"/>
      <c r="CB296" s="8"/>
      <c r="CC296" s="8"/>
      <c r="CD296" s="8"/>
      <c r="CE296" s="8"/>
      <c r="CF296" s="8"/>
      <c r="CG296" s="8"/>
      <c r="CH296" s="8"/>
      <c r="CI296" s="8"/>
      <c r="CJ296" s="8"/>
      <c r="CK296" s="8"/>
      <c r="CL296" s="8"/>
      <c r="CM296" s="8"/>
      <c r="CN296" s="8"/>
      <c r="CO296" s="8"/>
      <c r="CP296" s="8"/>
      <c r="CQ296" s="8"/>
      <c r="CR296" s="8"/>
      <c r="CS296" s="8"/>
      <c r="CT296" s="8"/>
      <c r="CU296" s="8"/>
      <c r="CV296" s="8"/>
      <c r="CW296" s="8"/>
      <c r="CX296" s="9"/>
      <c r="CY296" s="8"/>
      <c r="CZ296" s="8"/>
      <c r="DA296" s="8"/>
      <c r="DB296" s="8"/>
      <c r="DC296" s="8"/>
      <c r="DD296" s="8"/>
      <c r="DE296" s="8"/>
      <c r="DF296" s="8"/>
      <c r="DG296" s="8"/>
      <c r="DH296" s="8"/>
      <c r="DI296" s="8"/>
      <c r="DJ296" s="8"/>
      <c r="DK296" s="8"/>
      <c r="DL296" s="8"/>
      <c r="DM296" s="8"/>
      <c r="DN296" s="8"/>
      <c r="DO296" s="8"/>
      <c r="DP296" s="8"/>
      <c r="DQ296" s="8"/>
      <c r="DR296" s="8"/>
      <c r="DS296" s="8"/>
      <c r="DT296" s="8"/>
      <c r="DU296" s="8"/>
      <c r="DV296" s="8"/>
      <c r="DW296" s="8"/>
      <c r="DX296" s="8"/>
      <c r="DY296" s="8"/>
      <c r="DZ296" s="9"/>
      <c r="EA296" s="8"/>
      <c r="EB296" s="8"/>
      <c r="EC296" s="8"/>
      <c r="ED296" s="8"/>
      <c r="EE296" s="8"/>
      <c r="EF296" s="8"/>
      <c r="EG296" s="8"/>
      <c r="EH296" s="8"/>
      <c r="EI296" s="8"/>
      <c r="EJ296" s="8"/>
      <c r="EK296" s="8"/>
      <c r="EL296" s="8"/>
      <c r="EM296" s="8"/>
      <c r="EN296" s="8"/>
      <c r="EO296" s="8"/>
      <c r="EP296" s="8"/>
      <c r="EQ296" s="8"/>
      <c r="ER296" s="8"/>
      <c r="ES296" s="8"/>
      <c r="ET296" s="8"/>
      <c r="EU296" s="8"/>
      <c r="EV296" s="8"/>
      <c r="EW296" s="8"/>
      <c r="EX296" s="8"/>
      <c r="EY296" s="8"/>
      <c r="EZ296" s="8"/>
      <c r="FA296" s="8"/>
      <c r="FB296" s="9"/>
      <c r="FC296" s="8"/>
      <c r="FD296" s="8"/>
      <c r="FE296" s="8"/>
      <c r="FF296" s="8"/>
      <c r="FG296" s="8"/>
      <c r="FH296" s="8"/>
      <c r="FI296" s="8"/>
      <c r="FJ296" s="8"/>
      <c r="FK296" s="8"/>
      <c r="FL296" s="8"/>
      <c r="FM296" s="8"/>
      <c r="FN296" s="8"/>
      <c r="FO296" s="8"/>
      <c r="FP296" s="8"/>
      <c r="FQ296" s="8"/>
      <c r="FR296" s="8"/>
      <c r="FS296" s="8"/>
      <c r="FT296" s="8"/>
      <c r="FU296" s="8"/>
      <c r="FV296" s="8"/>
      <c r="FW296" s="8"/>
      <c r="FX296" s="8"/>
      <c r="FY296" s="8"/>
      <c r="FZ296" s="8"/>
      <c r="GA296" s="8"/>
      <c r="GB296" s="8"/>
      <c r="GC296" s="8"/>
      <c r="GD296" s="9"/>
      <c r="GE296" s="8"/>
      <c r="GF296" s="8"/>
    </row>
    <row r="297" spans="1:188" s="2" customFormat="1" ht="17.100000000000001" customHeight="1">
      <c r="A297" s="33" t="s">
        <v>274</v>
      </c>
      <c r="B297" s="24">
        <v>1231.4000000000001</v>
      </c>
      <c r="C297" s="24">
        <v>1097</v>
      </c>
      <c r="D297" s="4">
        <f t="shared" si="110"/>
        <v>0.89085593633262949</v>
      </c>
      <c r="E297" s="10">
        <v>15</v>
      </c>
      <c r="F297" s="5">
        <v>1</v>
      </c>
      <c r="G297" s="5">
        <v>10</v>
      </c>
      <c r="H297" s="5"/>
      <c r="I297" s="5"/>
      <c r="J297" s="4">
        <f t="shared" si="128"/>
        <v>0.9805393663240437</v>
      </c>
      <c r="K297" s="5">
        <v>10</v>
      </c>
      <c r="L297" s="5"/>
      <c r="M297" s="5"/>
      <c r="N297" s="4">
        <f t="shared" si="129"/>
        <v>1.0258560447239693</v>
      </c>
      <c r="O297" s="73">
        <v>15</v>
      </c>
      <c r="P297" s="5"/>
      <c r="Q297" s="5"/>
      <c r="R297" s="4">
        <f t="shared" si="130"/>
        <v>0.86292016806722693</v>
      </c>
      <c r="S297" s="5">
        <v>15</v>
      </c>
      <c r="T297" s="31">
        <f t="shared" si="111"/>
        <v>0.94615193692458188</v>
      </c>
      <c r="U297" s="32">
        <v>771</v>
      </c>
      <c r="V297" s="24">
        <f t="shared" si="112"/>
        <v>420.54545454545456</v>
      </c>
      <c r="W297" s="24">
        <f t="shared" si="113"/>
        <v>397.9</v>
      </c>
      <c r="X297" s="24">
        <f t="shared" si="114"/>
        <v>-22.645454545454584</v>
      </c>
      <c r="Y297" s="24"/>
      <c r="Z297" s="24">
        <v>64.5</v>
      </c>
      <c r="AA297" s="24">
        <v>58.7</v>
      </c>
      <c r="AB297" s="24">
        <v>60.9</v>
      </c>
      <c r="AC297" s="24">
        <v>72</v>
      </c>
      <c r="AD297" s="24"/>
      <c r="AE297" s="24">
        <v>34</v>
      </c>
      <c r="AF297" s="24"/>
      <c r="AG297" s="24">
        <f t="shared" si="115"/>
        <v>107.8</v>
      </c>
      <c r="AH297" s="65"/>
      <c r="AI297" s="40"/>
      <c r="AJ297" s="40"/>
      <c r="AK297" s="65"/>
      <c r="AL297" s="65"/>
      <c r="AM297" s="24">
        <f t="shared" si="116"/>
        <v>107.8</v>
      </c>
      <c r="AN297" s="24"/>
      <c r="AO297" s="24">
        <f t="shared" si="117"/>
        <v>107.8</v>
      </c>
      <c r="AP297" s="24">
        <v>108.4</v>
      </c>
      <c r="AQ297" s="24">
        <f t="shared" si="118"/>
        <v>-0.6</v>
      </c>
      <c r="AR297" s="81"/>
      <c r="AS297" s="38"/>
      <c r="AT297" s="1"/>
      <c r="AU297" s="1"/>
      <c r="AV297" s="1"/>
      <c r="AW297" s="1"/>
      <c r="AX297" s="1"/>
      <c r="AY297" s="1"/>
      <c r="AZ297" s="1"/>
      <c r="BA297" s="1"/>
      <c r="BB297" s="1"/>
      <c r="BC297" s="8"/>
      <c r="BD297" s="8"/>
      <c r="BE297" s="8"/>
      <c r="BF297" s="8"/>
      <c r="BG297" s="8"/>
      <c r="BH297" s="8"/>
      <c r="BI297" s="8"/>
      <c r="BJ297" s="8"/>
      <c r="BK297" s="8"/>
      <c r="BL297" s="8"/>
      <c r="BM297" s="8"/>
      <c r="BN297" s="8"/>
      <c r="BO297" s="8"/>
      <c r="BP297" s="8"/>
      <c r="BQ297" s="8"/>
      <c r="BR297" s="8"/>
      <c r="BS297" s="8"/>
      <c r="BT297" s="8"/>
      <c r="BU297" s="8"/>
      <c r="BV297" s="9"/>
      <c r="BW297" s="8"/>
      <c r="BX297" s="8"/>
      <c r="BY297" s="8"/>
      <c r="BZ297" s="8"/>
      <c r="CA297" s="8"/>
      <c r="CB297" s="8"/>
      <c r="CC297" s="8"/>
      <c r="CD297" s="8"/>
      <c r="CE297" s="8"/>
      <c r="CF297" s="8"/>
      <c r="CG297" s="8"/>
      <c r="CH297" s="8"/>
      <c r="CI297" s="8"/>
      <c r="CJ297" s="8"/>
      <c r="CK297" s="8"/>
      <c r="CL297" s="8"/>
      <c r="CM297" s="8"/>
      <c r="CN297" s="8"/>
      <c r="CO297" s="8"/>
      <c r="CP297" s="8"/>
      <c r="CQ297" s="8"/>
      <c r="CR297" s="8"/>
      <c r="CS297" s="8"/>
      <c r="CT297" s="8"/>
      <c r="CU297" s="8"/>
      <c r="CV297" s="8"/>
      <c r="CW297" s="8"/>
      <c r="CX297" s="9"/>
      <c r="CY297" s="8"/>
      <c r="CZ297" s="8"/>
      <c r="DA297" s="8"/>
      <c r="DB297" s="8"/>
      <c r="DC297" s="8"/>
      <c r="DD297" s="8"/>
      <c r="DE297" s="8"/>
      <c r="DF297" s="8"/>
      <c r="DG297" s="8"/>
      <c r="DH297" s="8"/>
      <c r="DI297" s="8"/>
      <c r="DJ297" s="8"/>
      <c r="DK297" s="8"/>
      <c r="DL297" s="8"/>
      <c r="DM297" s="8"/>
      <c r="DN297" s="8"/>
      <c r="DO297" s="8"/>
      <c r="DP297" s="8"/>
      <c r="DQ297" s="8"/>
      <c r="DR297" s="8"/>
      <c r="DS297" s="8"/>
      <c r="DT297" s="8"/>
      <c r="DU297" s="8"/>
      <c r="DV297" s="8"/>
      <c r="DW297" s="8"/>
      <c r="DX297" s="8"/>
      <c r="DY297" s="8"/>
      <c r="DZ297" s="9"/>
      <c r="EA297" s="8"/>
      <c r="EB297" s="8"/>
      <c r="EC297" s="8"/>
      <c r="ED297" s="8"/>
      <c r="EE297" s="8"/>
      <c r="EF297" s="8"/>
      <c r="EG297" s="8"/>
      <c r="EH297" s="8"/>
      <c r="EI297" s="8"/>
      <c r="EJ297" s="8"/>
      <c r="EK297" s="8"/>
      <c r="EL297" s="8"/>
      <c r="EM297" s="8"/>
      <c r="EN297" s="8"/>
      <c r="EO297" s="8"/>
      <c r="EP297" s="8"/>
      <c r="EQ297" s="8"/>
      <c r="ER297" s="8"/>
      <c r="ES297" s="8"/>
      <c r="ET297" s="8"/>
      <c r="EU297" s="8"/>
      <c r="EV297" s="8"/>
      <c r="EW297" s="8"/>
      <c r="EX297" s="8"/>
      <c r="EY297" s="8"/>
      <c r="EZ297" s="8"/>
      <c r="FA297" s="8"/>
      <c r="FB297" s="9"/>
      <c r="FC297" s="8"/>
      <c r="FD297" s="8"/>
      <c r="FE297" s="8"/>
      <c r="FF297" s="8"/>
      <c r="FG297" s="8"/>
      <c r="FH297" s="8"/>
      <c r="FI297" s="8"/>
      <c r="FJ297" s="8"/>
      <c r="FK297" s="8"/>
      <c r="FL297" s="8"/>
      <c r="FM297" s="8"/>
      <c r="FN297" s="8"/>
      <c r="FO297" s="8"/>
      <c r="FP297" s="8"/>
      <c r="FQ297" s="8"/>
      <c r="FR297" s="8"/>
      <c r="FS297" s="8"/>
      <c r="FT297" s="8"/>
      <c r="FU297" s="8"/>
      <c r="FV297" s="8"/>
      <c r="FW297" s="8"/>
      <c r="FX297" s="8"/>
      <c r="FY297" s="8"/>
      <c r="FZ297" s="8"/>
      <c r="GA297" s="8"/>
      <c r="GB297" s="8"/>
      <c r="GC297" s="8"/>
      <c r="GD297" s="9"/>
      <c r="GE297" s="8"/>
      <c r="GF297" s="8"/>
    </row>
    <row r="298" spans="1:188" s="2" customFormat="1" ht="17.100000000000001" customHeight="1">
      <c r="A298" s="33" t="s">
        <v>275</v>
      </c>
      <c r="B298" s="24">
        <v>2221.1</v>
      </c>
      <c r="C298" s="24">
        <v>1260.0999999999999</v>
      </c>
      <c r="D298" s="4">
        <f t="shared" si="110"/>
        <v>0.56733150240871644</v>
      </c>
      <c r="E298" s="10">
        <v>15</v>
      </c>
      <c r="F298" s="5">
        <v>1</v>
      </c>
      <c r="G298" s="5">
        <v>10</v>
      </c>
      <c r="H298" s="5"/>
      <c r="I298" s="5"/>
      <c r="J298" s="4">
        <f t="shared" si="128"/>
        <v>0.9805393663240437</v>
      </c>
      <c r="K298" s="5">
        <v>10</v>
      </c>
      <c r="L298" s="5"/>
      <c r="M298" s="5"/>
      <c r="N298" s="4">
        <f t="shared" si="129"/>
        <v>1.0258560447239693</v>
      </c>
      <c r="O298" s="73">
        <v>15</v>
      </c>
      <c r="P298" s="5"/>
      <c r="Q298" s="5"/>
      <c r="R298" s="4">
        <f t="shared" si="130"/>
        <v>0.86292016806722693</v>
      </c>
      <c r="S298" s="5">
        <v>15</v>
      </c>
      <c r="T298" s="31">
        <f t="shared" si="111"/>
        <v>0.8714924521729096</v>
      </c>
      <c r="U298" s="32">
        <v>1113</v>
      </c>
      <c r="V298" s="24">
        <f t="shared" si="112"/>
        <v>607.09090909090912</v>
      </c>
      <c r="W298" s="24">
        <f t="shared" si="113"/>
        <v>529.1</v>
      </c>
      <c r="X298" s="24">
        <f t="shared" si="114"/>
        <v>-77.990909090909099</v>
      </c>
      <c r="Y298" s="24"/>
      <c r="Z298" s="24">
        <v>53</v>
      </c>
      <c r="AA298" s="24">
        <v>90.5</v>
      </c>
      <c r="AB298" s="24">
        <v>80</v>
      </c>
      <c r="AC298" s="24">
        <v>93.7</v>
      </c>
      <c r="AD298" s="24"/>
      <c r="AE298" s="24">
        <v>113.7</v>
      </c>
      <c r="AF298" s="24"/>
      <c r="AG298" s="24">
        <f t="shared" si="115"/>
        <v>98.2</v>
      </c>
      <c r="AH298" s="65"/>
      <c r="AI298" s="40"/>
      <c r="AJ298" s="40"/>
      <c r="AK298" s="65"/>
      <c r="AL298" s="65"/>
      <c r="AM298" s="24">
        <f t="shared" si="116"/>
        <v>98.2</v>
      </c>
      <c r="AN298" s="24"/>
      <c r="AO298" s="24">
        <f t="shared" si="117"/>
        <v>98.2</v>
      </c>
      <c r="AP298" s="24">
        <v>60.2</v>
      </c>
      <c r="AQ298" s="24">
        <f t="shared" si="118"/>
        <v>38</v>
      </c>
      <c r="AR298" s="81"/>
      <c r="AS298" s="38"/>
      <c r="AT298" s="1"/>
      <c r="AU298" s="1"/>
      <c r="AV298" s="1"/>
      <c r="AW298" s="1"/>
      <c r="AX298" s="1"/>
      <c r="AY298" s="1"/>
      <c r="AZ298" s="1"/>
      <c r="BA298" s="1"/>
      <c r="BB298" s="1"/>
      <c r="BC298" s="8"/>
      <c r="BD298" s="8"/>
      <c r="BE298" s="8"/>
      <c r="BF298" s="8"/>
      <c r="BG298" s="8"/>
      <c r="BH298" s="8"/>
      <c r="BI298" s="8"/>
      <c r="BJ298" s="8"/>
      <c r="BK298" s="8"/>
      <c r="BL298" s="8"/>
      <c r="BM298" s="8"/>
      <c r="BN298" s="8"/>
      <c r="BO298" s="8"/>
      <c r="BP298" s="8"/>
      <c r="BQ298" s="8"/>
      <c r="BR298" s="8"/>
      <c r="BS298" s="8"/>
      <c r="BT298" s="8"/>
      <c r="BU298" s="8"/>
      <c r="BV298" s="9"/>
      <c r="BW298" s="8"/>
      <c r="BX298" s="8"/>
      <c r="BY298" s="8"/>
      <c r="BZ298" s="8"/>
      <c r="CA298" s="8"/>
      <c r="CB298" s="8"/>
      <c r="CC298" s="8"/>
      <c r="CD298" s="8"/>
      <c r="CE298" s="8"/>
      <c r="CF298" s="8"/>
      <c r="CG298" s="8"/>
      <c r="CH298" s="8"/>
      <c r="CI298" s="8"/>
      <c r="CJ298" s="8"/>
      <c r="CK298" s="8"/>
      <c r="CL298" s="8"/>
      <c r="CM298" s="8"/>
      <c r="CN298" s="8"/>
      <c r="CO298" s="8"/>
      <c r="CP298" s="8"/>
      <c r="CQ298" s="8"/>
      <c r="CR298" s="8"/>
      <c r="CS298" s="8"/>
      <c r="CT298" s="8"/>
      <c r="CU298" s="8"/>
      <c r="CV298" s="8"/>
      <c r="CW298" s="8"/>
      <c r="CX298" s="9"/>
      <c r="CY298" s="8"/>
      <c r="CZ298" s="8"/>
      <c r="DA298" s="8"/>
      <c r="DB298" s="8"/>
      <c r="DC298" s="8"/>
      <c r="DD298" s="8"/>
      <c r="DE298" s="8"/>
      <c r="DF298" s="8"/>
      <c r="DG298" s="8"/>
      <c r="DH298" s="8"/>
      <c r="DI298" s="8"/>
      <c r="DJ298" s="8"/>
      <c r="DK298" s="8"/>
      <c r="DL298" s="8"/>
      <c r="DM298" s="8"/>
      <c r="DN298" s="8"/>
      <c r="DO298" s="8"/>
      <c r="DP298" s="8"/>
      <c r="DQ298" s="8"/>
      <c r="DR298" s="8"/>
      <c r="DS298" s="8"/>
      <c r="DT298" s="8"/>
      <c r="DU298" s="8"/>
      <c r="DV298" s="8"/>
      <c r="DW298" s="8"/>
      <c r="DX298" s="8"/>
      <c r="DY298" s="8"/>
      <c r="DZ298" s="9"/>
      <c r="EA298" s="8"/>
      <c r="EB298" s="8"/>
      <c r="EC298" s="8"/>
      <c r="ED298" s="8"/>
      <c r="EE298" s="8"/>
      <c r="EF298" s="8"/>
      <c r="EG298" s="8"/>
      <c r="EH298" s="8"/>
      <c r="EI298" s="8"/>
      <c r="EJ298" s="8"/>
      <c r="EK298" s="8"/>
      <c r="EL298" s="8"/>
      <c r="EM298" s="8"/>
      <c r="EN298" s="8"/>
      <c r="EO298" s="8"/>
      <c r="EP298" s="8"/>
      <c r="EQ298" s="8"/>
      <c r="ER298" s="8"/>
      <c r="ES298" s="8"/>
      <c r="ET298" s="8"/>
      <c r="EU298" s="8"/>
      <c r="EV298" s="8"/>
      <c r="EW298" s="8"/>
      <c r="EX298" s="8"/>
      <c r="EY298" s="8"/>
      <c r="EZ298" s="8"/>
      <c r="FA298" s="8"/>
      <c r="FB298" s="9"/>
      <c r="FC298" s="8"/>
      <c r="FD298" s="8"/>
      <c r="FE298" s="8"/>
      <c r="FF298" s="8"/>
      <c r="FG298" s="8"/>
      <c r="FH298" s="8"/>
      <c r="FI298" s="8"/>
      <c r="FJ298" s="8"/>
      <c r="FK298" s="8"/>
      <c r="FL298" s="8"/>
      <c r="FM298" s="8"/>
      <c r="FN298" s="8"/>
      <c r="FO298" s="8"/>
      <c r="FP298" s="8"/>
      <c r="FQ298" s="8"/>
      <c r="FR298" s="8"/>
      <c r="FS298" s="8"/>
      <c r="FT298" s="8"/>
      <c r="FU298" s="8"/>
      <c r="FV298" s="8"/>
      <c r="FW298" s="8"/>
      <c r="FX298" s="8"/>
      <c r="FY298" s="8"/>
      <c r="FZ298" s="8"/>
      <c r="GA298" s="8"/>
      <c r="GB298" s="8"/>
      <c r="GC298" s="8"/>
      <c r="GD298" s="9"/>
      <c r="GE298" s="8"/>
      <c r="GF298" s="8"/>
    </row>
    <row r="299" spans="1:188" s="2" customFormat="1" ht="17.100000000000001" customHeight="1">
      <c r="A299" s="33" t="s">
        <v>276</v>
      </c>
      <c r="B299" s="24">
        <v>5610.3</v>
      </c>
      <c r="C299" s="24">
        <v>5448.2</v>
      </c>
      <c r="D299" s="4">
        <f t="shared" si="110"/>
        <v>0.97110671443594809</v>
      </c>
      <c r="E299" s="10">
        <v>15</v>
      </c>
      <c r="F299" s="5">
        <v>1</v>
      </c>
      <c r="G299" s="5">
        <v>10</v>
      </c>
      <c r="H299" s="5"/>
      <c r="I299" s="5"/>
      <c r="J299" s="4">
        <f t="shared" si="128"/>
        <v>0.9805393663240437</v>
      </c>
      <c r="K299" s="5">
        <v>10</v>
      </c>
      <c r="L299" s="5"/>
      <c r="M299" s="5"/>
      <c r="N299" s="4">
        <f t="shared" si="129"/>
        <v>1.0258560447239693</v>
      </c>
      <c r="O299" s="73">
        <v>15</v>
      </c>
      <c r="P299" s="5"/>
      <c r="Q299" s="5"/>
      <c r="R299" s="4">
        <f t="shared" si="130"/>
        <v>0.86292016806722693</v>
      </c>
      <c r="S299" s="5">
        <v>15</v>
      </c>
      <c r="T299" s="31">
        <f t="shared" si="111"/>
        <v>0.96467134725611703</v>
      </c>
      <c r="U299" s="32">
        <v>115</v>
      </c>
      <c r="V299" s="24">
        <f t="shared" si="112"/>
        <v>62.727272727272734</v>
      </c>
      <c r="W299" s="24">
        <f t="shared" si="113"/>
        <v>60.5</v>
      </c>
      <c r="X299" s="24">
        <f t="shared" si="114"/>
        <v>-2.2272727272727337</v>
      </c>
      <c r="Y299" s="24"/>
      <c r="Z299" s="24">
        <v>6.8</v>
      </c>
      <c r="AA299" s="24">
        <v>11.8</v>
      </c>
      <c r="AB299" s="24">
        <v>8.6999999999999993</v>
      </c>
      <c r="AC299" s="24">
        <v>10.6</v>
      </c>
      <c r="AD299" s="24"/>
      <c r="AE299" s="24">
        <v>12.1</v>
      </c>
      <c r="AF299" s="24"/>
      <c r="AG299" s="24">
        <f t="shared" si="115"/>
        <v>10.5</v>
      </c>
      <c r="AH299" s="40"/>
      <c r="AI299" s="40"/>
      <c r="AJ299" s="40"/>
      <c r="AK299" s="65"/>
      <c r="AL299" s="65"/>
      <c r="AM299" s="24">
        <f t="shared" si="116"/>
        <v>10.5</v>
      </c>
      <c r="AN299" s="24"/>
      <c r="AO299" s="24">
        <f t="shared" si="117"/>
        <v>10.5</v>
      </c>
      <c r="AP299" s="24">
        <v>11.6</v>
      </c>
      <c r="AQ299" s="24">
        <f t="shared" si="118"/>
        <v>-1.1000000000000001</v>
      </c>
      <c r="AR299" s="81"/>
      <c r="AS299" s="38"/>
      <c r="AT299" s="1"/>
      <c r="AU299" s="1"/>
      <c r="AV299" s="1"/>
      <c r="AW299" s="1"/>
      <c r="AX299" s="1"/>
      <c r="AY299" s="1"/>
      <c r="AZ299" s="1"/>
      <c r="BA299" s="1"/>
      <c r="BB299" s="1"/>
      <c r="BC299" s="8"/>
      <c r="BD299" s="8"/>
      <c r="BE299" s="8"/>
      <c r="BF299" s="8"/>
      <c r="BG299" s="8"/>
      <c r="BH299" s="8"/>
      <c r="BI299" s="8"/>
      <c r="BJ299" s="8"/>
      <c r="BK299" s="8"/>
      <c r="BL299" s="8"/>
      <c r="BM299" s="8"/>
      <c r="BN299" s="8"/>
      <c r="BO299" s="8"/>
      <c r="BP299" s="8"/>
      <c r="BQ299" s="8"/>
      <c r="BR299" s="8"/>
      <c r="BS299" s="8"/>
      <c r="BT299" s="8"/>
      <c r="BU299" s="8"/>
      <c r="BV299" s="9"/>
      <c r="BW299" s="8"/>
      <c r="BX299" s="8"/>
      <c r="BY299" s="8"/>
      <c r="BZ299" s="8"/>
      <c r="CA299" s="8"/>
      <c r="CB299" s="8"/>
      <c r="CC299" s="8"/>
      <c r="CD299" s="8"/>
      <c r="CE299" s="8"/>
      <c r="CF299" s="8"/>
      <c r="CG299" s="8"/>
      <c r="CH299" s="8"/>
      <c r="CI299" s="8"/>
      <c r="CJ299" s="8"/>
      <c r="CK299" s="8"/>
      <c r="CL299" s="8"/>
      <c r="CM299" s="8"/>
      <c r="CN299" s="8"/>
      <c r="CO299" s="8"/>
      <c r="CP299" s="8"/>
      <c r="CQ299" s="8"/>
      <c r="CR299" s="8"/>
      <c r="CS299" s="8"/>
      <c r="CT299" s="8"/>
      <c r="CU299" s="8"/>
      <c r="CV299" s="8"/>
      <c r="CW299" s="8"/>
      <c r="CX299" s="9"/>
      <c r="CY299" s="8"/>
      <c r="CZ299" s="8"/>
      <c r="DA299" s="8"/>
      <c r="DB299" s="8"/>
      <c r="DC299" s="8"/>
      <c r="DD299" s="8"/>
      <c r="DE299" s="8"/>
      <c r="DF299" s="8"/>
      <c r="DG299" s="8"/>
      <c r="DH299" s="8"/>
      <c r="DI299" s="8"/>
      <c r="DJ299" s="8"/>
      <c r="DK299" s="8"/>
      <c r="DL299" s="8"/>
      <c r="DM299" s="8"/>
      <c r="DN299" s="8"/>
      <c r="DO299" s="8"/>
      <c r="DP299" s="8"/>
      <c r="DQ299" s="8"/>
      <c r="DR299" s="8"/>
      <c r="DS299" s="8"/>
      <c r="DT299" s="8"/>
      <c r="DU299" s="8"/>
      <c r="DV299" s="8"/>
      <c r="DW299" s="8"/>
      <c r="DX299" s="8"/>
      <c r="DY299" s="8"/>
      <c r="DZ299" s="9"/>
      <c r="EA299" s="8"/>
      <c r="EB299" s="8"/>
      <c r="EC299" s="8"/>
      <c r="ED299" s="8"/>
      <c r="EE299" s="8"/>
      <c r="EF299" s="8"/>
      <c r="EG299" s="8"/>
      <c r="EH299" s="8"/>
      <c r="EI299" s="8"/>
      <c r="EJ299" s="8"/>
      <c r="EK299" s="8"/>
      <c r="EL299" s="8"/>
      <c r="EM299" s="8"/>
      <c r="EN299" s="8"/>
      <c r="EO299" s="8"/>
      <c r="EP299" s="8"/>
      <c r="EQ299" s="8"/>
      <c r="ER299" s="8"/>
      <c r="ES299" s="8"/>
      <c r="ET299" s="8"/>
      <c r="EU299" s="8"/>
      <c r="EV299" s="8"/>
      <c r="EW299" s="8"/>
      <c r="EX299" s="8"/>
      <c r="EY299" s="8"/>
      <c r="EZ299" s="8"/>
      <c r="FA299" s="8"/>
      <c r="FB299" s="9"/>
      <c r="FC299" s="8"/>
      <c r="FD299" s="8"/>
      <c r="FE299" s="8"/>
      <c r="FF299" s="8"/>
      <c r="FG299" s="8"/>
      <c r="FH299" s="8"/>
      <c r="FI299" s="8"/>
      <c r="FJ299" s="8"/>
      <c r="FK299" s="8"/>
      <c r="FL299" s="8"/>
      <c r="FM299" s="8"/>
      <c r="FN299" s="8"/>
      <c r="FO299" s="8"/>
      <c r="FP299" s="8"/>
      <c r="FQ299" s="8"/>
      <c r="FR299" s="8"/>
      <c r="FS299" s="8"/>
      <c r="FT299" s="8"/>
      <c r="FU299" s="8"/>
      <c r="FV299" s="8"/>
      <c r="FW299" s="8"/>
      <c r="FX299" s="8"/>
      <c r="FY299" s="8"/>
      <c r="FZ299" s="8"/>
      <c r="GA299" s="8"/>
      <c r="GB299" s="8"/>
      <c r="GC299" s="8"/>
      <c r="GD299" s="9"/>
      <c r="GE299" s="8"/>
      <c r="GF299" s="8"/>
    </row>
    <row r="300" spans="1:188" s="2" customFormat="1" ht="17.100000000000001" customHeight="1">
      <c r="A300" s="33" t="s">
        <v>277</v>
      </c>
      <c r="B300" s="24">
        <v>2742.8</v>
      </c>
      <c r="C300" s="24">
        <v>2058.5</v>
      </c>
      <c r="D300" s="4">
        <f t="shared" si="110"/>
        <v>0.75051042730056872</v>
      </c>
      <c r="E300" s="10">
        <v>15</v>
      </c>
      <c r="F300" s="5">
        <v>1</v>
      </c>
      <c r="G300" s="5">
        <v>10</v>
      </c>
      <c r="H300" s="5"/>
      <c r="I300" s="5"/>
      <c r="J300" s="4">
        <f t="shared" si="128"/>
        <v>0.9805393663240437</v>
      </c>
      <c r="K300" s="5">
        <v>10</v>
      </c>
      <c r="L300" s="5"/>
      <c r="M300" s="5"/>
      <c r="N300" s="4">
        <f t="shared" si="129"/>
        <v>1.0258560447239693</v>
      </c>
      <c r="O300" s="73">
        <v>15</v>
      </c>
      <c r="P300" s="5"/>
      <c r="Q300" s="5"/>
      <c r="R300" s="4">
        <f t="shared" si="130"/>
        <v>0.86292016806722693</v>
      </c>
      <c r="S300" s="5">
        <v>15</v>
      </c>
      <c r="T300" s="31">
        <f t="shared" si="111"/>
        <v>0.91376451176333717</v>
      </c>
      <c r="U300" s="32">
        <v>1109</v>
      </c>
      <c r="V300" s="24">
        <f t="shared" si="112"/>
        <v>604.90909090909088</v>
      </c>
      <c r="W300" s="24">
        <f t="shared" si="113"/>
        <v>552.70000000000005</v>
      </c>
      <c r="X300" s="24">
        <f t="shared" si="114"/>
        <v>-52.209090909090833</v>
      </c>
      <c r="Y300" s="24"/>
      <c r="Z300" s="24">
        <v>67.5</v>
      </c>
      <c r="AA300" s="24">
        <v>96.4</v>
      </c>
      <c r="AB300" s="24">
        <v>92.7</v>
      </c>
      <c r="AC300" s="24">
        <v>104.1</v>
      </c>
      <c r="AD300" s="24"/>
      <c r="AE300" s="24">
        <v>83.3</v>
      </c>
      <c r="AF300" s="24"/>
      <c r="AG300" s="24">
        <f t="shared" si="115"/>
        <v>108.7</v>
      </c>
      <c r="AH300" s="65"/>
      <c r="AI300" s="40"/>
      <c r="AJ300" s="40"/>
      <c r="AK300" s="65"/>
      <c r="AL300" s="65"/>
      <c r="AM300" s="24">
        <f t="shared" si="116"/>
        <v>108.7</v>
      </c>
      <c r="AN300" s="24"/>
      <c r="AO300" s="24">
        <f t="shared" si="117"/>
        <v>108.7</v>
      </c>
      <c r="AP300" s="24">
        <v>92.9</v>
      </c>
      <c r="AQ300" s="24">
        <f t="shared" si="118"/>
        <v>15.8</v>
      </c>
      <c r="AR300" s="81"/>
      <c r="AS300" s="38"/>
      <c r="AT300" s="1"/>
      <c r="AU300" s="1"/>
      <c r="AV300" s="1"/>
      <c r="AW300" s="1"/>
      <c r="AX300" s="1"/>
      <c r="AY300" s="1"/>
      <c r="AZ300" s="1"/>
      <c r="BA300" s="1"/>
      <c r="BB300" s="1"/>
      <c r="BC300" s="8"/>
      <c r="BD300" s="8"/>
      <c r="BE300" s="8"/>
      <c r="BF300" s="8"/>
      <c r="BG300" s="8"/>
      <c r="BH300" s="8"/>
      <c r="BI300" s="8"/>
      <c r="BJ300" s="8"/>
      <c r="BK300" s="8"/>
      <c r="BL300" s="8"/>
      <c r="BM300" s="8"/>
      <c r="BN300" s="8"/>
      <c r="BO300" s="8"/>
      <c r="BP300" s="8"/>
      <c r="BQ300" s="8"/>
      <c r="BR300" s="8"/>
      <c r="BS300" s="8"/>
      <c r="BT300" s="8"/>
      <c r="BU300" s="8"/>
      <c r="BV300" s="9"/>
      <c r="BW300" s="8"/>
      <c r="BX300" s="8"/>
      <c r="BY300" s="8"/>
      <c r="BZ300" s="8"/>
      <c r="CA300" s="8"/>
      <c r="CB300" s="8"/>
      <c r="CC300" s="8"/>
      <c r="CD300" s="8"/>
      <c r="CE300" s="8"/>
      <c r="CF300" s="8"/>
      <c r="CG300" s="8"/>
      <c r="CH300" s="8"/>
      <c r="CI300" s="8"/>
      <c r="CJ300" s="8"/>
      <c r="CK300" s="8"/>
      <c r="CL300" s="8"/>
      <c r="CM300" s="8"/>
      <c r="CN300" s="8"/>
      <c r="CO300" s="8"/>
      <c r="CP300" s="8"/>
      <c r="CQ300" s="8"/>
      <c r="CR300" s="8"/>
      <c r="CS300" s="8"/>
      <c r="CT300" s="8"/>
      <c r="CU300" s="8"/>
      <c r="CV300" s="8"/>
      <c r="CW300" s="8"/>
      <c r="CX300" s="9"/>
      <c r="CY300" s="8"/>
      <c r="CZ300" s="8"/>
      <c r="DA300" s="8"/>
      <c r="DB300" s="8"/>
      <c r="DC300" s="8"/>
      <c r="DD300" s="8"/>
      <c r="DE300" s="8"/>
      <c r="DF300" s="8"/>
      <c r="DG300" s="8"/>
      <c r="DH300" s="8"/>
      <c r="DI300" s="8"/>
      <c r="DJ300" s="8"/>
      <c r="DK300" s="8"/>
      <c r="DL300" s="8"/>
      <c r="DM300" s="8"/>
      <c r="DN300" s="8"/>
      <c r="DO300" s="8"/>
      <c r="DP300" s="8"/>
      <c r="DQ300" s="8"/>
      <c r="DR300" s="8"/>
      <c r="DS300" s="8"/>
      <c r="DT300" s="8"/>
      <c r="DU300" s="8"/>
      <c r="DV300" s="8"/>
      <c r="DW300" s="8"/>
      <c r="DX300" s="8"/>
      <c r="DY300" s="8"/>
      <c r="DZ300" s="9"/>
      <c r="EA300" s="8"/>
      <c r="EB300" s="8"/>
      <c r="EC300" s="8"/>
      <c r="ED300" s="8"/>
      <c r="EE300" s="8"/>
      <c r="EF300" s="8"/>
      <c r="EG300" s="8"/>
      <c r="EH300" s="8"/>
      <c r="EI300" s="8"/>
      <c r="EJ300" s="8"/>
      <c r="EK300" s="8"/>
      <c r="EL300" s="8"/>
      <c r="EM300" s="8"/>
      <c r="EN300" s="8"/>
      <c r="EO300" s="8"/>
      <c r="EP300" s="8"/>
      <c r="EQ300" s="8"/>
      <c r="ER300" s="8"/>
      <c r="ES300" s="8"/>
      <c r="ET300" s="8"/>
      <c r="EU300" s="8"/>
      <c r="EV300" s="8"/>
      <c r="EW300" s="8"/>
      <c r="EX300" s="8"/>
      <c r="EY300" s="8"/>
      <c r="EZ300" s="8"/>
      <c r="FA300" s="8"/>
      <c r="FB300" s="9"/>
      <c r="FC300" s="8"/>
      <c r="FD300" s="8"/>
      <c r="FE300" s="8"/>
      <c r="FF300" s="8"/>
      <c r="FG300" s="8"/>
      <c r="FH300" s="8"/>
      <c r="FI300" s="8"/>
      <c r="FJ300" s="8"/>
      <c r="FK300" s="8"/>
      <c r="FL300" s="8"/>
      <c r="FM300" s="8"/>
      <c r="FN300" s="8"/>
      <c r="FO300" s="8"/>
      <c r="FP300" s="8"/>
      <c r="FQ300" s="8"/>
      <c r="FR300" s="8"/>
      <c r="FS300" s="8"/>
      <c r="FT300" s="8"/>
      <c r="FU300" s="8"/>
      <c r="FV300" s="8"/>
      <c r="FW300" s="8"/>
      <c r="FX300" s="8"/>
      <c r="FY300" s="8"/>
      <c r="FZ300" s="8"/>
      <c r="GA300" s="8"/>
      <c r="GB300" s="8"/>
      <c r="GC300" s="8"/>
      <c r="GD300" s="9"/>
      <c r="GE300" s="8"/>
      <c r="GF300" s="8"/>
    </row>
    <row r="301" spans="1:188" s="2" customFormat="1" ht="17.100000000000001" customHeight="1">
      <c r="A301" s="33" t="s">
        <v>278</v>
      </c>
      <c r="B301" s="24">
        <v>1010.6</v>
      </c>
      <c r="C301" s="24">
        <v>529.9</v>
      </c>
      <c r="D301" s="4">
        <f t="shared" si="110"/>
        <v>0.52434197506431823</v>
      </c>
      <c r="E301" s="10">
        <v>15</v>
      </c>
      <c r="F301" s="5">
        <v>1</v>
      </c>
      <c r="G301" s="5">
        <v>10</v>
      </c>
      <c r="H301" s="5"/>
      <c r="I301" s="5"/>
      <c r="J301" s="4">
        <f t="shared" si="128"/>
        <v>0.9805393663240437</v>
      </c>
      <c r="K301" s="5">
        <v>10</v>
      </c>
      <c r="L301" s="5"/>
      <c r="M301" s="5"/>
      <c r="N301" s="4">
        <f t="shared" si="129"/>
        <v>1.0258560447239693</v>
      </c>
      <c r="O301" s="73">
        <v>15</v>
      </c>
      <c r="P301" s="5"/>
      <c r="Q301" s="5"/>
      <c r="R301" s="4">
        <f t="shared" si="130"/>
        <v>0.86292016806722693</v>
      </c>
      <c r="S301" s="5">
        <v>15</v>
      </c>
      <c r="T301" s="31">
        <f t="shared" si="111"/>
        <v>0.86157179201651013</v>
      </c>
      <c r="U301" s="32">
        <v>517</v>
      </c>
      <c r="V301" s="24">
        <f t="shared" si="112"/>
        <v>282</v>
      </c>
      <c r="W301" s="24">
        <f t="shared" si="113"/>
        <v>243</v>
      </c>
      <c r="X301" s="24">
        <f t="shared" si="114"/>
        <v>-39</v>
      </c>
      <c r="Y301" s="24"/>
      <c r="Z301" s="24">
        <v>32.4</v>
      </c>
      <c r="AA301" s="24">
        <v>39.9</v>
      </c>
      <c r="AB301" s="24">
        <v>29.5</v>
      </c>
      <c r="AC301" s="24">
        <v>32.200000000000003</v>
      </c>
      <c r="AD301" s="24"/>
      <c r="AE301" s="24">
        <v>21</v>
      </c>
      <c r="AF301" s="24"/>
      <c r="AG301" s="24">
        <f t="shared" si="115"/>
        <v>88</v>
      </c>
      <c r="AH301" s="65"/>
      <c r="AI301" s="40"/>
      <c r="AJ301" s="40"/>
      <c r="AK301" s="65"/>
      <c r="AL301" s="65"/>
      <c r="AM301" s="24">
        <f t="shared" si="116"/>
        <v>88</v>
      </c>
      <c r="AN301" s="24"/>
      <c r="AO301" s="24">
        <f t="shared" si="117"/>
        <v>88</v>
      </c>
      <c r="AP301" s="24">
        <v>67.900000000000006</v>
      </c>
      <c r="AQ301" s="24">
        <f t="shared" si="118"/>
        <v>20.100000000000001</v>
      </c>
      <c r="AR301" s="81"/>
      <c r="AS301" s="38"/>
      <c r="AT301" s="1"/>
      <c r="AU301" s="1"/>
      <c r="AV301" s="1"/>
      <c r="AW301" s="1"/>
      <c r="AX301" s="1"/>
      <c r="AY301" s="1"/>
      <c r="AZ301" s="1"/>
      <c r="BA301" s="1"/>
      <c r="BB301" s="1"/>
      <c r="BC301" s="8"/>
      <c r="BD301" s="8"/>
      <c r="BE301" s="8"/>
      <c r="BF301" s="8"/>
      <c r="BG301" s="8"/>
      <c r="BH301" s="8"/>
      <c r="BI301" s="8"/>
      <c r="BJ301" s="8"/>
      <c r="BK301" s="8"/>
      <c r="BL301" s="8"/>
      <c r="BM301" s="8"/>
      <c r="BN301" s="8"/>
      <c r="BO301" s="8"/>
      <c r="BP301" s="8"/>
      <c r="BQ301" s="8"/>
      <c r="BR301" s="8"/>
      <c r="BS301" s="8"/>
      <c r="BT301" s="8"/>
      <c r="BU301" s="8"/>
      <c r="BV301" s="9"/>
      <c r="BW301" s="8"/>
      <c r="BX301" s="8"/>
      <c r="BY301" s="8"/>
      <c r="BZ301" s="8"/>
      <c r="CA301" s="8"/>
      <c r="CB301" s="8"/>
      <c r="CC301" s="8"/>
      <c r="CD301" s="8"/>
      <c r="CE301" s="8"/>
      <c r="CF301" s="8"/>
      <c r="CG301" s="8"/>
      <c r="CH301" s="8"/>
      <c r="CI301" s="8"/>
      <c r="CJ301" s="8"/>
      <c r="CK301" s="8"/>
      <c r="CL301" s="8"/>
      <c r="CM301" s="8"/>
      <c r="CN301" s="8"/>
      <c r="CO301" s="8"/>
      <c r="CP301" s="8"/>
      <c r="CQ301" s="8"/>
      <c r="CR301" s="8"/>
      <c r="CS301" s="8"/>
      <c r="CT301" s="8"/>
      <c r="CU301" s="8"/>
      <c r="CV301" s="8"/>
      <c r="CW301" s="8"/>
      <c r="CX301" s="9"/>
      <c r="CY301" s="8"/>
      <c r="CZ301" s="8"/>
      <c r="DA301" s="8"/>
      <c r="DB301" s="8"/>
      <c r="DC301" s="8"/>
      <c r="DD301" s="8"/>
      <c r="DE301" s="8"/>
      <c r="DF301" s="8"/>
      <c r="DG301" s="8"/>
      <c r="DH301" s="8"/>
      <c r="DI301" s="8"/>
      <c r="DJ301" s="8"/>
      <c r="DK301" s="8"/>
      <c r="DL301" s="8"/>
      <c r="DM301" s="8"/>
      <c r="DN301" s="8"/>
      <c r="DO301" s="8"/>
      <c r="DP301" s="8"/>
      <c r="DQ301" s="8"/>
      <c r="DR301" s="8"/>
      <c r="DS301" s="8"/>
      <c r="DT301" s="8"/>
      <c r="DU301" s="8"/>
      <c r="DV301" s="8"/>
      <c r="DW301" s="8"/>
      <c r="DX301" s="8"/>
      <c r="DY301" s="8"/>
      <c r="DZ301" s="9"/>
      <c r="EA301" s="8"/>
      <c r="EB301" s="8"/>
      <c r="EC301" s="8"/>
      <c r="ED301" s="8"/>
      <c r="EE301" s="8"/>
      <c r="EF301" s="8"/>
      <c r="EG301" s="8"/>
      <c r="EH301" s="8"/>
      <c r="EI301" s="8"/>
      <c r="EJ301" s="8"/>
      <c r="EK301" s="8"/>
      <c r="EL301" s="8"/>
      <c r="EM301" s="8"/>
      <c r="EN301" s="8"/>
      <c r="EO301" s="8"/>
      <c r="EP301" s="8"/>
      <c r="EQ301" s="8"/>
      <c r="ER301" s="8"/>
      <c r="ES301" s="8"/>
      <c r="ET301" s="8"/>
      <c r="EU301" s="8"/>
      <c r="EV301" s="8"/>
      <c r="EW301" s="8"/>
      <c r="EX301" s="8"/>
      <c r="EY301" s="8"/>
      <c r="EZ301" s="8"/>
      <c r="FA301" s="8"/>
      <c r="FB301" s="9"/>
      <c r="FC301" s="8"/>
      <c r="FD301" s="8"/>
      <c r="FE301" s="8"/>
      <c r="FF301" s="8"/>
      <c r="FG301" s="8"/>
      <c r="FH301" s="8"/>
      <c r="FI301" s="8"/>
      <c r="FJ301" s="8"/>
      <c r="FK301" s="8"/>
      <c r="FL301" s="8"/>
      <c r="FM301" s="8"/>
      <c r="FN301" s="8"/>
      <c r="FO301" s="8"/>
      <c r="FP301" s="8"/>
      <c r="FQ301" s="8"/>
      <c r="FR301" s="8"/>
      <c r="FS301" s="8"/>
      <c r="FT301" s="8"/>
      <c r="FU301" s="8"/>
      <c r="FV301" s="8"/>
      <c r="FW301" s="8"/>
      <c r="FX301" s="8"/>
      <c r="FY301" s="8"/>
      <c r="FZ301" s="8"/>
      <c r="GA301" s="8"/>
      <c r="GB301" s="8"/>
      <c r="GC301" s="8"/>
      <c r="GD301" s="9"/>
      <c r="GE301" s="8"/>
      <c r="GF301" s="8"/>
    </row>
    <row r="302" spans="1:188" s="2" customFormat="1" ht="17.100000000000001" customHeight="1">
      <c r="A302" s="33" t="s">
        <v>279</v>
      </c>
      <c r="B302" s="24">
        <v>4397.8999999999996</v>
      </c>
      <c r="C302" s="24">
        <v>2324.8000000000002</v>
      </c>
      <c r="D302" s="4">
        <f t="shared" si="110"/>
        <v>0.52861593033038501</v>
      </c>
      <c r="E302" s="10">
        <v>15</v>
      </c>
      <c r="F302" s="5">
        <v>1</v>
      </c>
      <c r="G302" s="5">
        <v>10</v>
      </c>
      <c r="H302" s="5"/>
      <c r="I302" s="5"/>
      <c r="J302" s="4">
        <f t="shared" si="128"/>
        <v>0.9805393663240437</v>
      </c>
      <c r="K302" s="5">
        <v>10</v>
      </c>
      <c r="L302" s="5"/>
      <c r="M302" s="5"/>
      <c r="N302" s="4">
        <f t="shared" si="129"/>
        <v>1.0258560447239693</v>
      </c>
      <c r="O302" s="73">
        <v>15</v>
      </c>
      <c r="P302" s="5"/>
      <c r="Q302" s="5"/>
      <c r="R302" s="4">
        <f t="shared" si="130"/>
        <v>0.86292016806722693</v>
      </c>
      <c r="S302" s="5">
        <v>15</v>
      </c>
      <c r="T302" s="31">
        <f t="shared" si="111"/>
        <v>0.86255808938560241</v>
      </c>
      <c r="U302" s="32">
        <v>105</v>
      </c>
      <c r="V302" s="24">
        <f t="shared" si="112"/>
        <v>57.272727272727266</v>
      </c>
      <c r="W302" s="24">
        <f t="shared" si="113"/>
        <v>49.4</v>
      </c>
      <c r="X302" s="24">
        <f t="shared" si="114"/>
        <v>-7.8727272727272677</v>
      </c>
      <c r="Y302" s="24"/>
      <c r="Z302" s="24">
        <v>6.7</v>
      </c>
      <c r="AA302" s="24">
        <v>11.3</v>
      </c>
      <c r="AB302" s="24">
        <v>8.3000000000000007</v>
      </c>
      <c r="AC302" s="24">
        <v>10.6</v>
      </c>
      <c r="AD302" s="24"/>
      <c r="AE302" s="24">
        <v>4.5</v>
      </c>
      <c r="AF302" s="24">
        <v>1.4</v>
      </c>
      <c r="AG302" s="24">
        <f t="shared" si="115"/>
        <v>6.6</v>
      </c>
      <c r="AH302" s="65"/>
      <c r="AI302" s="40"/>
      <c r="AJ302" s="40"/>
      <c r="AK302" s="65"/>
      <c r="AL302" s="65"/>
      <c r="AM302" s="24">
        <f t="shared" si="116"/>
        <v>6.6</v>
      </c>
      <c r="AN302" s="24"/>
      <c r="AO302" s="24">
        <f t="shared" si="117"/>
        <v>6.6</v>
      </c>
      <c r="AP302" s="24">
        <v>2.6</v>
      </c>
      <c r="AQ302" s="24">
        <f t="shared" si="118"/>
        <v>4</v>
      </c>
      <c r="AR302" s="81"/>
      <c r="AS302" s="38"/>
      <c r="AT302" s="1"/>
      <c r="AU302" s="1"/>
      <c r="AV302" s="1"/>
      <c r="AW302" s="1"/>
      <c r="AX302" s="1"/>
      <c r="AY302" s="1"/>
      <c r="AZ302" s="1"/>
      <c r="BA302" s="1"/>
      <c r="BB302" s="1"/>
      <c r="BC302" s="8"/>
      <c r="BD302" s="8"/>
      <c r="BE302" s="8"/>
      <c r="BF302" s="8"/>
      <c r="BG302" s="8"/>
      <c r="BH302" s="8"/>
      <c r="BI302" s="8"/>
      <c r="BJ302" s="8"/>
      <c r="BK302" s="8"/>
      <c r="BL302" s="8"/>
      <c r="BM302" s="8"/>
      <c r="BN302" s="8"/>
      <c r="BO302" s="8"/>
      <c r="BP302" s="8"/>
      <c r="BQ302" s="8"/>
      <c r="BR302" s="8"/>
      <c r="BS302" s="8"/>
      <c r="BT302" s="8"/>
      <c r="BU302" s="8"/>
      <c r="BV302" s="9"/>
      <c r="BW302" s="8"/>
      <c r="BX302" s="8"/>
      <c r="BY302" s="8"/>
      <c r="BZ302" s="8"/>
      <c r="CA302" s="8"/>
      <c r="CB302" s="8"/>
      <c r="CC302" s="8"/>
      <c r="CD302" s="8"/>
      <c r="CE302" s="8"/>
      <c r="CF302" s="8"/>
      <c r="CG302" s="8"/>
      <c r="CH302" s="8"/>
      <c r="CI302" s="8"/>
      <c r="CJ302" s="8"/>
      <c r="CK302" s="8"/>
      <c r="CL302" s="8"/>
      <c r="CM302" s="8"/>
      <c r="CN302" s="8"/>
      <c r="CO302" s="8"/>
      <c r="CP302" s="8"/>
      <c r="CQ302" s="8"/>
      <c r="CR302" s="8"/>
      <c r="CS302" s="8"/>
      <c r="CT302" s="8"/>
      <c r="CU302" s="8"/>
      <c r="CV302" s="8"/>
      <c r="CW302" s="8"/>
      <c r="CX302" s="9"/>
      <c r="CY302" s="8"/>
      <c r="CZ302" s="8"/>
      <c r="DA302" s="8"/>
      <c r="DB302" s="8"/>
      <c r="DC302" s="8"/>
      <c r="DD302" s="8"/>
      <c r="DE302" s="8"/>
      <c r="DF302" s="8"/>
      <c r="DG302" s="8"/>
      <c r="DH302" s="8"/>
      <c r="DI302" s="8"/>
      <c r="DJ302" s="8"/>
      <c r="DK302" s="8"/>
      <c r="DL302" s="8"/>
      <c r="DM302" s="8"/>
      <c r="DN302" s="8"/>
      <c r="DO302" s="8"/>
      <c r="DP302" s="8"/>
      <c r="DQ302" s="8"/>
      <c r="DR302" s="8"/>
      <c r="DS302" s="8"/>
      <c r="DT302" s="8"/>
      <c r="DU302" s="8"/>
      <c r="DV302" s="8"/>
      <c r="DW302" s="8"/>
      <c r="DX302" s="8"/>
      <c r="DY302" s="8"/>
      <c r="DZ302" s="9"/>
      <c r="EA302" s="8"/>
      <c r="EB302" s="8"/>
      <c r="EC302" s="8"/>
      <c r="ED302" s="8"/>
      <c r="EE302" s="8"/>
      <c r="EF302" s="8"/>
      <c r="EG302" s="8"/>
      <c r="EH302" s="8"/>
      <c r="EI302" s="8"/>
      <c r="EJ302" s="8"/>
      <c r="EK302" s="8"/>
      <c r="EL302" s="8"/>
      <c r="EM302" s="8"/>
      <c r="EN302" s="8"/>
      <c r="EO302" s="8"/>
      <c r="EP302" s="8"/>
      <c r="EQ302" s="8"/>
      <c r="ER302" s="8"/>
      <c r="ES302" s="8"/>
      <c r="ET302" s="8"/>
      <c r="EU302" s="8"/>
      <c r="EV302" s="8"/>
      <c r="EW302" s="8"/>
      <c r="EX302" s="8"/>
      <c r="EY302" s="8"/>
      <c r="EZ302" s="8"/>
      <c r="FA302" s="8"/>
      <c r="FB302" s="9"/>
      <c r="FC302" s="8"/>
      <c r="FD302" s="8"/>
      <c r="FE302" s="8"/>
      <c r="FF302" s="8"/>
      <c r="FG302" s="8"/>
      <c r="FH302" s="8"/>
      <c r="FI302" s="8"/>
      <c r="FJ302" s="8"/>
      <c r="FK302" s="8"/>
      <c r="FL302" s="8"/>
      <c r="FM302" s="8"/>
      <c r="FN302" s="8"/>
      <c r="FO302" s="8"/>
      <c r="FP302" s="8"/>
      <c r="FQ302" s="8"/>
      <c r="FR302" s="8"/>
      <c r="FS302" s="8"/>
      <c r="FT302" s="8"/>
      <c r="FU302" s="8"/>
      <c r="FV302" s="8"/>
      <c r="FW302" s="8"/>
      <c r="FX302" s="8"/>
      <c r="FY302" s="8"/>
      <c r="FZ302" s="8"/>
      <c r="GA302" s="8"/>
      <c r="GB302" s="8"/>
      <c r="GC302" s="8"/>
      <c r="GD302" s="9"/>
      <c r="GE302" s="8"/>
      <c r="GF302" s="8"/>
    </row>
    <row r="303" spans="1:188" s="2" customFormat="1" ht="17.100000000000001" customHeight="1">
      <c r="A303" s="33" t="s">
        <v>280</v>
      </c>
      <c r="B303" s="24">
        <v>2047.3</v>
      </c>
      <c r="C303" s="24">
        <v>1418.8</v>
      </c>
      <c r="D303" s="4">
        <f t="shared" si="110"/>
        <v>0.69301030625702142</v>
      </c>
      <c r="E303" s="10">
        <v>15</v>
      </c>
      <c r="F303" s="5">
        <v>1</v>
      </c>
      <c r="G303" s="5">
        <v>10</v>
      </c>
      <c r="H303" s="5"/>
      <c r="I303" s="5"/>
      <c r="J303" s="4">
        <f t="shared" si="128"/>
        <v>0.9805393663240437</v>
      </c>
      <c r="K303" s="5">
        <v>10</v>
      </c>
      <c r="L303" s="5"/>
      <c r="M303" s="5"/>
      <c r="N303" s="4">
        <f t="shared" si="129"/>
        <v>1.0258560447239693</v>
      </c>
      <c r="O303" s="73">
        <v>15</v>
      </c>
      <c r="P303" s="5"/>
      <c r="Q303" s="5"/>
      <c r="R303" s="4">
        <f t="shared" si="130"/>
        <v>0.86292016806722693</v>
      </c>
      <c r="S303" s="5">
        <v>15</v>
      </c>
      <c r="T303" s="31">
        <f t="shared" si="111"/>
        <v>0.90049525306097999</v>
      </c>
      <c r="U303" s="32">
        <v>1115</v>
      </c>
      <c r="V303" s="24">
        <f t="shared" si="112"/>
        <v>608.18181818181813</v>
      </c>
      <c r="W303" s="24">
        <f t="shared" si="113"/>
        <v>547.70000000000005</v>
      </c>
      <c r="X303" s="24">
        <f t="shared" si="114"/>
        <v>-60.481818181818085</v>
      </c>
      <c r="Y303" s="24"/>
      <c r="Z303" s="24">
        <v>66.8</v>
      </c>
      <c r="AA303" s="24">
        <v>102.9</v>
      </c>
      <c r="AB303" s="24">
        <v>67.099999999999994</v>
      </c>
      <c r="AC303" s="24">
        <v>137.5</v>
      </c>
      <c r="AD303" s="24"/>
      <c r="AE303" s="24">
        <v>84.6</v>
      </c>
      <c r="AF303" s="24"/>
      <c r="AG303" s="24">
        <f t="shared" si="115"/>
        <v>88.8</v>
      </c>
      <c r="AH303" s="65"/>
      <c r="AI303" s="40"/>
      <c r="AJ303" s="40"/>
      <c r="AK303" s="65"/>
      <c r="AL303" s="65"/>
      <c r="AM303" s="24">
        <f t="shared" si="116"/>
        <v>88.8</v>
      </c>
      <c r="AN303" s="24"/>
      <c r="AO303" s="24">
        <f t="shared" si="117"/>
        <v>88.8</v>
      </c>
      <c r="AP303" s="24">
        <v>65.900000000000006</v>
      </c>
      <c r="AQ303" s="24">
        <f t="shared" si="118"/>
        <v>22.9</v>
      </c>
      <c r="AR303" s="81"/>
      <c r="AS303" s="38"/>
      <c r="AT303" s="1"/>
      <c r="AU303" s="1"/>
      <c r="AV303" s="1"/>
      <c r="AW303" s="1"/>
      <c r="AX303" s="1"/>
      <c r="AY303" s="1"/>
      <c r="AZ303" s="1"/>
      <c r="BA303" s="1"/>
      <c r="BB303" s="1"/>
      <c r="BC303" s="8"/>
      <c r="BD303" s="8"/>
      <c r="BE303" s="8"/>
      <c r="BF303" s="8"/>
      <c r="BG303" s="8"/>
      <c r="BH303" s="8"/>
      <c r="BI303" s="8"/>
      <c r="BJ303" s="8"/>
      <c r="BK303" s="8"/>
      <c r="BL303" s="8"/>
      <c r="BM303" s="8"/>
      <c r="BN303" s="8"/>
      <c r="BO303" s="8"/>
      <c r="BP303" s="8"/>
      <c r="BQ303" s="8"/>
      <c r="BR303" s="8"/>
      <c r="BS303" s="8"/>
      <c r="BT303" s="8"/>
      <c r="BU303" s="8"/>
      <c r="BV303" s="9"/>
      <c r="BW303" s="8"/>
      <c r="BX303" s="8"/>
      <c r="BY303" s="8"/>
      <c r="BZ303" s="8"/>
      <c r="CA303" s="8"/>
      <c r="CB303" s="8"/>
      <c r="CC303" s="8"/>
      <c r="CD303" s="8"/>
      <c r="CE303" s="8"/>
      <c r="CF303" s="8"/>
      <c r="CG303" s="8"/>
      <c r="CH303" s="8"/>
      <c r="CI303" s="8"/>
      <c r="CJ303" s="8"/>
      <c r="CK303" s="8"/>
      <c r="CL303" s="8"/>
      <c r="CM303" s="8"/>
      <c r="CN303" s="8"/>
      <c r="CO303" s="8"/>
      <c r="CP303" s="8"/>
      <c r="CQ303" s="8"/>
      <c r="CR303" s="8"/>
      <c r="CS303" s="8"/>
      <c r="CT303" s="8"/>
      <c r="CU303" s="8"/>
      <c r="CV303" s="8"/>
      <c r="CW303" s="8"/>
      <c r="CX303" s="9"/>
      <c r="CY303" s="8"/>
      <c r="CZ303" s="8"/>
      <c r="DA303" s="8"/>
      <c r="DB303" s="8"/>
      <c r="DC303" s="8"/>
      <c r="DD303" s="8"/>
      <c r="DE303" s="8"/>
      <c r="DF303" s="8"/>
      <c r="DG303" s="8"/>
      <c r="DH303" s="8"/>
      <c r="DI303" s="8"/>
      <c r="DJ303" s="8"/>
      <c r="DK303" s="8"/>
      <c r="DL303" s="8"/>
      <c r="DM303" s="8"/>
      <c r="DN303" s="8"/>
      <c r="DO303" s="8"/>
      <c r="DP303" s="8"/>
      <c r="DQ303" s="8"/>
      <c r="DR303" s="8"/>
      <c r="DS303" s="8"/>
      <c r="DT303" s="8"/>
      <c r="DU303" s="8"/>
      <c r="DV303" s="8"/>
      <c r="DW303" s="8"/>
      <c r="DX303" s="8"/>
      <c r="DY303" s="8"/>
      <c r="DZ303" s="9"/>
      <c r="EA303" s="8"/>
      <c r="EB303" s="8"/>
      <c r="EC303" s="8"/>
      <c r="ED303" s="8"/>
      <c r="EE303" s="8"/>
      <c r="EF303" s="8"/>
      <c r="EG303" s="8"/>
      <c r="EH303" s="8"/>
      <c r="EI303" s="8"/>
      <c r="EJ303" s="8"/>
      <c r="EK303" s="8"/>
      <c r="EL303" s="8"/>
      <c r="EM303" s="8"/>
      <c r="EN303" s="8"/>
      <c r="EO303" s="8"/>
      <c r="EP303" s="8"/>
      <c r="EQ303" s="8"/>
      <c r="ER303" s="8"/>
      <c r="ES303" s="8"/>
      <c r="ET303" s="8"/>
      <c r="EU303" s="8"/>
      <c r="EV303" s="8"/>
      <c r="EW303" s="8"/>
      <c r="EX303" s="8"/>
      <c r="EY303" s="8"/>
      <c r="EZ303" s="8"/>
      <c r="FA303" s="8"/>
      <c r="FB303" s="9"/>
      <c r="FC303" s="8"/>
      <c r="FD303" s="8"/>
      <c r="FE303" s="8"/>
      <c r="FF303" s="8"/>
      <c r="FG303" s="8"/>
      <c r="FH303" s="8"/>
      <c r="FI303" s="8"/>
      <c r="FJ303" s="8"/>
      <c r="FK303" s="8"/>
      <c r="FL303" s="8"/>
      <c r="FM303" s="8"/>
      <c r="FN303" s="8"/>
      <c r="FO303" s="8"/>
      <c r="FP303" s="8"/>
      <c r="FQ303" s="8"/>
      <c r="FR303" s="8"/>
      <c r="FS303" s="8"/>
      <c r="FT303" s="8"/>
      <c r="FU303" s="8"/>
      <c r="FV303" s="8"/>
      <c r="FW303" s="8"/>
      <c r="FX303" s="8"/>
      <c r="FY303" s="8"/>
      <c r="FZ303" s="8"/>
      <c r="GA303" s="8"/>
      <c r="GB303" s="8"/>
      <c r="GC303" s="8"/>
      <c r="GD303" s="9"/>
      <c r="GE303" s="8"/>
      <c r="GF303" s="8"/>
    </row>
    <row r="304" spans="1:188" s="2" customFormat="1" ht="17.100000000000001" customHeight="1">
      <c r="A304" s="33" t="s">
        <v>281</v>
      </c>
      <c r="B304" s="24">
        <v>11412.7</v>
      </c>
      <c r="C304" s="24">
        <v>4248.8999999999996</v>
      </c>
      <c r="D304" s="4">
        <f t="shared" si="110"/>
        <v>0.37229577575858469</v>
      </c>
      <c r="E304" s="10">
        <v>15</v>
      </c>
      <c r="F304" s="5">
        <v>1</v>
      </c>
      <c r="G304" s="5">
        <v>10</v>
      </c>
      <c r="H304" s="5"/>
      <c r="I304" s="5"/>
      <c r="J304" s="4">
        <f t="shared" si="128"/>
        <v>0.9805393663240437</v>
      </c>
      <c r="K304" s="5">
        <v>10</v>
      </c>
      <c r="L304" s="5"/>
      <c r="M304" s="5"/>
      <c r="N304" s="4">
        <f t="shared" si="129"/>
        <v>1.0258560447239693</v>
      </c>
      <c r="O304" s="73">
        <v>15</v>
      </c>
      <c r="P304" s="5"/>
      <c r="Q304" s="5"/>
      <c r="R304" s="4">
        <f t="shared" si="130"/>
        <v>0.86292016806722693</v>
      </c>
      <c r="S304" s="5">
        <v>15</v>
      </c>
      <c r="T304" s="31">
        <f t="shared" si="111"/>
        <v>0.82648420756134067</v>
      </c>
      <c r="U304" s="32">
        <v>57</v>
      </c>
      <c r="V304" s="24">
        <f t="shared" si="112"/>
        <v>31.09090909090909</v>
      </c>
      <c r="W304" s="24">
        <f t="shared" si="113"/>
        <v>25.7</v>
      </c>
      <c r="X304" s="24">
        <f t="shared" si="114"/>
        <v>-5.3909090909090907</v>
      </c>
      <c r="Y304" s="24"/>
      <c r="Z304" s="24">
        <v>5.6</v>
      </c>
      <c r="AA304" s="24">
        <v>2.8</v>
      </c>
      <c r="AB304" s="24">
        <v>2.9</v>
      </c>
      <c r="AC304" s="24">
        <v>6.2</v>
      </c>
      <c r="AD304" s="24"/>
      <c r="AE304" s="24">
        <v>4.5999999999999996</v>
      </c>
      <c r="AF304" s="24"/>
      <c r="AG304" s="24">
        <f t="shared" si="115"/>
        <v>3.6</v>
      </c>
      <c r="AH304" s="40"/>
      <c r="AI304" s="40"/>
      <c r="AJ304" s="40"/>
      <c r="AK304" s="65"/>
      <c r="AL304" s="65"/>
      <c r="AM304" s="24">
        <f t="shared" si="116"/>
        <v>3.6</v>
      </c>
      <c r="AN304" s="24"/>
      <c r="AO304" s="24">
        <f t="shared" si="117"/>
        <v>3.6</v>
      </c>
      <c r="AP304" s="24">
        <v>0.5</v>
      </c>
      <c r="AQ304" s="24">
        <f t="shared" si="118"/>
        <v>3.1</v>
      </c>
      <c r="AR304" s="81"/>
      <c r="AS304" s="38"/>
      <c r="AT304" s="1"/>
      <c r="AU304" s="1"/>
      <c r="AV304" s="1"/>
      <c r="AW304" s="1"/>
      <c r="AX304" s="1"/>
      <c r="AY304" s="1"/>
      <c r="AZ304" s="1"/>
      <c r="BA304" s="1"/>
      <c r="BB304" s="1"/>
      <c r="BC304" s="8"/>
      <c r="BD304" s="8"/>
      <c r="BE304" s="8"/>
      <c r="BF304" s="8"/>
      <c r="BG304" s="8"/>
      <c r="BH304" s="8"/>
      <c r="BI304" s="8"/>
      <c r="BJ304" s="8"/>
      <c r="BK304" s="8"/>
      <c r="BL304" s="8"/>
      <c r="BM304" s="8"/>
      <c r="BN304" s="8"/>
      <c r="BO304" s="8"/>
      <c r="BP304" s="8"/>
      <c r="BQ304" s="8"/>
      <c r="BR304" s="8"/>
      <c r="BS304" s="8"/>
      <c r="BT304" s="8"/>
      <c r="BU304" s="8"/>
      <c r="BV304" s="9"/>
      <c r="BW304" s="8"/>
      <c r="BX304" s="8"/>
      <c r="BY304" s="8"/>
      <c r="BZ304" s="8"/>
      <c r="CA304" s="8"/>
      <c r="CB304" s="8"/>
      <c r="CC304" s="8"/>
      <c r="CD304" s="8"/>
      <c r="CE304" s="8"/>
      <c r="CF304" s="8"/>
      <c r="CG304" s="8"/>
      <c r="CH304" s="8"/>
      <c r="CI304" s="8"/>
      <c r="CJ304" s="8"/>
      <c r="CK304" s="8"/>
      <c r="CL304" s="8"/>
      <c r="CM304" s="8"/>
      <c r="CN304" s="8"/>
      <c r="CO304" s="8"/>
      <c r="CP304" s="8"/>
      <c r="CQ304" s="8"/>
      <c r="CR304" s="8"/>
      <c r="CS304" s="8"/>
      <c r="CT304" s="8"/>
      <c r="CU304" s="8"/>
      <c r="CV304" s="8"/>
      <c r="CW304" s="8"/>
      <c r="CX304" s="9"/>
      <c r="CY304" s="8"/>
      <c r="CZ304" s="8"/>
      <c r="DA304" s="8"/>
      <c r="DB304" s="8"/>
      <c r="DC304" s="8"/>
      <c r="DD304" s="8"/>
      <c r="DE304" s="8"/>
      <c r="DF304" s="8"/>
      <c r="DG304" s="8"/>
      <c r="DH304" s="8"/>
      <c r="DI304" s="8"/>
      <c r="DJ304" s="8"/>
      <c r="DK304" s="8"/>
      <c r="DL304" s="8"/>
      <c r="DM304" s="8"/>
      <c r="DN304" s="8"/>
      <c r="DO304" s="8"/>
      <c r="DP304" s="8"/>
      <c r="DQ304" s="8"/>
      <c r="DR304" s="8"/>
      <c r="DS304" s="8"/>
      <c r="DT304" s="8"/>
      <c r="DU304" s="8"/>
      <c r="DV304" s="8"/>
      <c r="DW304" s="8"/>
      <c r="DX304" s="8"/>
      <c r="DY304" s="8"/>
      <c r="DZ304" s="9"/>
      <c r="EA304" s="8"/>
      <c r="EB304" s="8"/>
      <c r="EC304" s="8"/>
      <c r="ED304" s="8"/>
      <c r="EE304" s="8"/>
      <c r="EF304" s="8"/>
      <c r="EG304" s="8"/>
      <c r="EH304" s="8"/>
      <c r="EI304" s="8"/>
      <c r="EJ304" s="8"/>
      <c r="EK304" s="8"/>
      <c r="EL304" s="8"/>
      <c r="EM304" s="8"/>
      <c r="EN304" s="8"/>
      <c r="EO304" s="8"/>
      <c r="EP304" s="8"/>
      <c r="EQ304" s="8"/>
      <c r="ER304" s="8"/>
      <c r="ES304" s="8"/>
      <c r="ET304" s="8"/>
      <c r="EU304" s="8"/>
      <c r="EV304" s="8"/>
      <c r="EW304" s="8"/>
      <c r="EX304" s="8"/>
      <c r="EY304" s="8"/>
      <c r="EZ304" s="8"/>
      <c r="FA304" s="8"/>
      <c r="FB304" s="9"/>
      <c r="FC304" s="8"/>
      <c r="FD304" s="8"/>
      <c r="FE304" s="8"/>
      <c r="FF304" s="8"/>
      <c r="FG304" s="8"/>
      <c r="FH304" s="8"/>
      <c r="FI304" s="8"/>
      <c r="FJ304" s="8"/>
      <c r="FK304" s="8"/>
      <c r="FL304" s="8"/>
      <c r="FM304" s="8"/>
      <c r="FN304" s="8"/>
      <c r="FO304" s="8"/>
      <c r="FP304" s="8"/>
      <c r="FQ304" s="8"/>
      <c r="FR304" s="8"/>
      <c r="FS304" s="8"/>
      <c r="FT304" s="8"/>
      <c r="FU304" s="8"/>
      <c r="FV304" s="8"/>
      <c r="FW304" s="8"/>
      <c r="FX304" s="8"/>
      <c r="FY304" s="8"/>
      <c r="FZ304" s="8"/>
      <c r="GA304" s="8"/>
      <c r="GB304" s="8"/>
      <c r="GC304" s="8"/>
      <c r="GD304" s="9"/>
      <c r="GE304" s="8"/>
      <c r="GF304" s="8"/>
    </row>
    <row r="305" spans="1:188" s="2" customFormat="1" ht="17.100000000000001" customHeight="1">
      <c r="A305" s="33" t="s">
        <v>282</v>
      </c>
      <c r="B305" s="24">
        <v>625.79999999999995</v>
      </c>
      <c r="C305" s="24">
        <v>347.2</v>
      </c>
      <c r="D305" s="4">
        <f t="shared" si="110"/>
        <v>0.55480984340044748</v>
      </c>
      <c r="E305" s="10">
        <v>15</v>
      </c>
      <c r="F305" s="5">
        <v>1</v>
      </c>
      <c r="G305" s="5">
        <v>10</v>
      </c>
      <c r="H305" s="5"/>
      <c r="I305" s="5"/>
      <c r="J305" s="4">
        <f t="shared" si="128"/>
        <v>0.9805393663240437</v>
      </c>
      <c r="K305" s="5">
        <v>10</v>
      </c>
      <c r="L305" s="5"/>
      <c r="M305" s="5"/>
      <c r="N305" s="4">
        <f t="shared" si="129"/>
        <v>1.0258560447239693</v>
      </c>
      <c r="O305" s="73">
        <v>15</v>
      </c>
      <c r="P305" s="5"/>
      <c r="Q305" s="5"/>
      <c r="R305" s="4">
        <f t="shared" si="130"/>
        <v>0.86292016806722693</v>
      </c>
      <c r="S305" s="5">
        <v>15</v>
      </c>
      <c r="T305" s="31">
        <f t="shared" si="111"/>
        <v>0.86860283855561682</v>
      </c>
      <c r="U305" s="32">
        <v>940</v>
      </c>
      <c r="V305" s="24">
        <f t="shared" si="112"/>
        <v>512.72727272727275</v>
      </c>
      <c r="W305" s="24">
        <f t="shared" si="113"/>
        <v>445.4</v>
      </c>
      <c r="X305" s="24">
        <f t="shared" si="114"/>
        <v>-67.327272727272771</v>
      </c>
      <c r="Y305" s="24"/>
      <c r="Z305" s="24">
        <v>91</v>
      </c>
      <c r="AA305" s="24">
        <v>74.8</v>
      </c>
      <c r="AB305" s="24">
        <v>62.5</v>
      </c>
      <c r="AC305" s="24">
        <v>110</v>
      </c>
      <c r="AD305" s="24"/>
      <c r="AE305" s="24">
        <v>55</v>
      </c>
      <c r="AF305" s="24"/>
      <c r="AG305" s="24">
        <f t="shared" si="115"/>
        <v>52.1</v>
      </c>
      <c r="AH305" s="65"/>
      <c r="AI305" s="40"/>
      <c r="AJ305" s="40"/>
      <c r="AK305" s="65"/>
      <c r="AL305" s="65"/>
      <c r="AM305" s="24">
        <f t="shared" si="116"/>
        <v>52.1</v>
      </c>
      <c r="AN305" s="24"/>
      <c r="AO305" s="24">
        <f t="shared" si="117"/>
        <v>52.1</v>
      </c>
      <c r="AP305" s="24">
        <v>18.8</v>
      </c>
      <c r="AQ305" s="24">
        <f t="shared" si="118"/>
        <v>33.299999999999997</v>
      </c>
      <c r="AR305" s="81"/>
      <c r="AS305" s="38"/>
      <c r="AT305" s="1"/>
      <c r="AU305" s="1"/>
      <c r="AV305" s="1"/>
      <c r="AW305" s="1"/>
      <c r="AX305" s="1"/>
      <c r="AY305" s="1"/>
      <c r="AZ305" s="1"/>
      <c r="BA305" s="1"/>
      <c r="BB305" s="1"/>
      <c r="BC305" s="8"/>
      <c r="BD305" s="8"/>
      <c r="BE305" s="8"/>
      <c r="BF305" s="8"/>
      <c r="BG305" s="8"/>
      <c r="BH305" s="8"/>
      <c r="BI305" s="8"/>
      <c r="BJ305" s="8"/>
      <c r="BK305" s="8"/>
      <c r="BL305" s="8"/>
      <c r="BM305" s="8"/>
      <c r="BN305" s="8"/>
      <c r="BO305" s="8"/>
      <c r="BP305" s="8"/>
      <c r="BQ305" s="8"/>
      <c r="BR305" s="8"/>
      <c r="BS305" s="8"/>
      <c r="BT305" s="8"/>
      <c r="BU305" s="8"/>
      <c r="BV305" s="9"/>
      <c r="BW305" s="8"/>
      <c r="BX305" s="8"/>
      <c r="BY305" s="8"/>
      <c r="BZ305" s="8"/>
      <c r="CA305" s="8"/>
      <c r="CB305" s="8"/>
      <c r="CC305" s="8"/>
      <c r="CD305" s="8"/>
      <c r="CE305" s="8"/>
      <c r="CF305" s="8"/>
      <c r="CG305" s="8"/>
      <c r="CH305" s="8"/>
      <c r="CI305" s="8"/>
      <c r="CJ305" s="8"/>
      <c r="CK305" s="8"/>
      <c r="CL305" s="8"/>
      <c r="CM305" s="8"/>
      <c r="CN305" s="8"/>
      <c r="CO305" s="8"/>
      <c r="CP305" s="8"/>
      <c r="CQ305" s="8"/>
      <c r="CR305" s="8"/>
      <c r="CS305" s="8"/>
      <c r="CT305" s="8"/>
      <c r="CU305" s="8"/>
      <c r="CV305" s="8"/>
      <c r="CW305" s="8"/>
      <c r="CX305" s="9"/>
      <c r="CY305" s="8"/>
      <c r="CZ305" s="8"/>
      <c r="DA305" s="8"/>
      <c r="DB305" s="8"/>
      <c r="DC305" s="8"/>
      <c r="DD305" s="8"/>
      <c r="DE305" s="8"/>
      <c r="DF305" s="8"/>
      <c r="DG305" s="8"/>
      <c r="DH305" s="8"/>
      <c r="DI305" s="8"/>
      <c r="DJ305" s="8"/>
      <c r="DK305" s="8"/>
      <c r="DL305" s="8"/>
      <c r="DM305" s="8"/>
      <c r="DN305" s="8"/>
      <c r="DO305" s="8"/>
      <c r="DP305" s="8"/>
      <c r="DQ305" s="8"/>
      <c r="DR305" s="8"/>
      <c r="DS305" s="8"/>
      <c r="DT305" s="8"/>
      <c r="DU305" s="8"/>
      <c r="DV305" s="8"/>
      <c r="DW305" s="8"/>
      <c r="DX305" s="8"/>
      <c r="DY305" s="8"/>
      <c r="DZ305" s="9"/>
      <c r="EA305" s="8"/>
      <c r="EB305" s="8"/>
      <c r="EC305" s="8"/>
      <c r="ED305" s="8"/>
      <c r="EE305" s="8"/>
      <c r="EF305" s="8"/>
      <c r="EG305" s="8"/>
      <c r="EH305" s="8"/>
      <c r="EI305" s="8"/>
      <c r="EJ305" s="8"/>
      <c r="EK305" s="8"/>
      <c r="EL305" s="8"/>
      <c r="EM305" s="8"/>
      <c r="EN305" s="8"/>
      <c r="EO305" s="8"/>
      <c r="EP305" s="8"/>
      <c r="EQ305" s="8"/>
      <c r="ER305" s="8"/>
      <c r="ES305" s="8"/>
      <c r="ET305" s="8"/>
      <c r="EU305" s="8"/>
      <c r="EV305" s="8"/>
      <c r="EW305" s="8"/>
      <c r="EX305" s="8"/>
      <c r="EY305" s="8"/>
      <c r="EZ305" s="8"/>
      <c r="FA305" s="8"/>
      <c r="FB305" s="9"/>
      <c r="FC305" s="8"/>
      <c r="FD305" s="8"/>
      <c r="FE305" s="8"/>
      <c r="FF305" s="8"/>
      <c r="FG305" s="8"/>
      <c r="FH305" s="8"/>
      <c r="FI305" s="8"/>
      <c r="FJ305" s="8"/>
      <c r="FK305" s="8"/>
      <c r="FL305" s="8"/>
      <c r="FM305" s="8"/>
      <c r="FN305" s="8"/>
      <c r="FO305" s="8"/>
      <c r="FP305" s="8"/>
      <c r="FQ305" s="8"/>
      <c r="FR305" s="8"/>
      <c r="FS305" s="8"/>
      <c r="FT305" s="8"/>
      <c r="FU305" s="8"/>
      <c r="FV305" s="8"/>
      <c r="FW305" s="8"/>
      <c r="FX305" s="8"/>
      <c r="FY305" s="8"/>
      <c r="FZ305" s="8"/>
      <c r="GA305" s="8"/>
      <c r="GB305" s="8"/>
      <c r="GC305" s="8"/>
      <c r="GD305" s="9"/>
      <c r="GE305" s="8"/>
      <c r="GF305" s="8"/>
    </row>
    <row r="306" spans="1:188" s="2" customFormat="1" ht="17.100000000000001" customHeight="1">
      <c r="A306" s="33" t="s">
        <v>283</v>
      </c>
      <c r="B306" s="24">
        <v>1335.9</v>
      </c>
      <c r="C306" s="24">
        <v>1409.4</v>
      </c>
      <c r="D306" s="4">
        <f t="shared" si="110"/>
        <v>1.0550190882551089</v>
      </c>
      <c r="E306" s="10">
        <v>15</v>
      </c>
      <c r="F306" s="5">
        <v>1</v>
      </c>
      <c r="G306" s="5">
        <v>10</v>
      </c>
      <c r="H306" s="5"/>
      <c r="I306" s="5"/>
      <c r="J306" s="4">
        <f t="shared" si="128"/>
        <v>0.9805393663240437</v>
      </c>
      <c r="K306" s="5">
        <v>10</v>
      </c>
      <c r="L306" s="5"/>
      <c r="M306" s="5"/>
      <c r="N306" s="4">
        <f t="shared" si="129"/>
        <v>1.0258560447239693</v>
      </c>
      <c r="O306" s="73">
        <v>15</v>
      </c>
      <c r="P306" s="5"/>
      <c r="Q306" s="5"/>
      <c r="R306" s="4">
        <f t="shared" si="130"/>
        <v>0.86292016806722693</v>
      </c>
      <c r="S306" s="5">
        <v>15</v>
      </c>
      <c r="T306" s="31">
        <f t="shared" si="111"/>
        <v>0.98403574121438475</v>
      </c>
      <c r="U306" s="32">
        <v>45</v>
      </c>
      <c r="V306" s="24">
        <f t="shared" si="112"/>
        <v>24.545454545454547</v>
      </c>
      <c r="W306" s="24">
        <f t="shared" si="113"/>
        <v>24.2</v>
      </c>
      <c r="X306" s="24">
        <f t="shared" si="114"/>
        <v>-0.34545454545454746</v>
      </c>
      <c r="Y306" s="24"/>
      <c r="Z306" s="24">
        <v>4.3</v>
      </c>
      <c r="AA306" s="24">
        <v>3.5</v>
      </c>
      <c r="AB306" s="24">
        <v>3.6</v>
      </c>
      <c r="AC306" s="24">
        <v>5.0999999999999996</v>
      </c>
      <c r="AD306" s="24"/>
      <c r="AE306" s="24">
        <v>2.7</v>
      </c>
      <c r="AF306" s="24"/>
      <c r="AG306" s="24">
        <f t="shared" si="115"/>
        <v>5</v>
      </c>
      <c r="AH306" s="65"/>
      <c r="AI306" s="40"/>
      <c r="AJ306" s="40"/>
      <c r="AK306" s="65"/>
      <c r="AL306" s="65"/>
      <c r="AM306" s="24">
        <f t="shared" si="116"/>
        <v>5</v>
      </c>
      <c r="AN306" s="24"/>
      <c r="AO306" s="24">
        <f t="shared" si="117"/>
        <v>5</v>
      </c>
      <c r="AP306" s="24">
        <v>5.8</v>
      </c>
      <c r="AQ306" s="24">
        <f t="shared" si="118"/>
        <v>-0.8</v>
      </c>
      <c r="AR306" s="81"/>
      <c r="AS306" s="38"/>
      <c r="AT306" s="1"/>
      <c r="AU306" s="1"/>
      <c r="AV306" s="1"/>
      <c r="AW306" s="1"/>
      <c r="AX306" s="1"/>
      <c r="AY306" s="1"/>
      <c r="AZ306" s="1"/>
      <c r="BA306" s="1"/>
      <c r="BB306" s="1"/>
      <c r="BC306" s="8"/>
      <c r="BD306" s="8"/>
      <c r="BE306" s="8"/>
      <c r="BF306" s="8"/>
      <c r="BG306" s="8"/>
      <c r="BH306" s="8"/>
      <c r="BI306" s="8"/>
      <c r="BJ306" s="8"/>
      <c r="BK306" s="8"/>
      <c r="BL306" s="8"/>
      <c r="BM306" s="8"/>
      <c r="BN306" s="8"/>
      <c r="BO306" s="8"/>
      <c r="BP306" s="8"/>
      <c r="BQ306" s="8"/>
      <c r="BR306" s="8"/>
      <c r="BS306" s="8"/>
      <c r="BT306" s="8"/>
      <c r="BU306" s="8"/>
      <c r="BV306" s="9"/>
      <c r="BW306" s="8"/>
      <c r="BX306" s="8"/>
      <c r="BY306" s="8"/>
      <c r="BZ306" s="8"/>
      <c r="CA306" s="8"/>
      <c r="CB306" s="8"/>
      <c r="CC306" s="8"/>
      <c r="CD306" s="8"/>
      <c r="CE306" s="8"/>
      <c r="CF306" s="8"/>
      <c r="CG306" s="8"/>
      <c r="CH306" s="8"/>
      <c r="CI306" s="8"/>
      <c r="CJ306" s="8"/>
      <c r="CK306" s="8"/>
      <c r="CL306" s="8"/>
      <c r="CM306" s="8"/>
      <c r="CN306" s="8"/>
      <c r="CO306" s="8"/>
      <c r="CP306" s="8"/>
      <c r="CQ306" s="8"/>
      <c r="CR306" s="8"/>
      <c r="CS306" s="8"/>
      <c r="CT306" s="8"/>
      <c r="CU306" s="8"/>
      <c r="CV306" s="8"/>
      <c r="CW306" s="8"/>
      <c r="CX306" s="9"/>
      <c r="CY306" s="8"/>
      <c r="CZ306" s="8"/>
      <c r="DA306" s="8"/>
      <c r="DB306" s="8"/>
      <c r="DC306" s="8"/>
      <c r="DD306" s="8"/>
      <c r="DE306" s="8"/>
      <c r="DF306" s="8"/>
      <c r="DG306" s="8"/>
      <c r="DH306" s="8"/>
      <c r="DI306" s="8"/>
      <c r="DJ306" s="8"/>
      <c r="DK306" s="8"/>
      <c r="DL306" s="8"/>
      <c r="DM306" s="8"/>
      <c r="DN306" s="8"/>
      <c r="DO306" s="8"/>
      <c r="DP306" s="8"/>
      <c r="DQ306" s="8"/>
      <c r="DR306" s="8"/>
      <c r="DS306" s="8"/>
      <c r="DT306" s="8"/>
      <c r="DU306" s="8"/>
      <c r="DV306" s="8"/>
      <c r="DW306" s="8"/>
      <c r="DX306" s="8"/>
      <c r="DY306" s="8"/>
      <c r="DZ306" s="9"/>
      <c r="EA306" s="8"/>
      <c r="EB306" s="8"/>
      <c r="EC306" s="8"/>
      <c r="ED306" s="8"/>
      <c r="EE306" s="8"/>
      <c r="EF306" s="8"/>
      <c r="EG306" s="8"/>
      <c r="EH306" s="8"/>
      <c r="EI306" s="8"/>
      <c r="EJ306" s="8"/>
      <c r="EK306" s="8"/>
      <c r="EL306" s="8"/>
      <c r="EM306" s="8"/>
      <c r="EN306" s="8"/>
      <c r="EO306" s="8"/>
      <c r="EP306" s="8"/>
      <c r="EQ306" s="8"/>
      <c r="ER306" s="8"/>
      <c r="ES306" s="8"/>
      <c r="ET306" s="8"/>
      <c r="EU306" s="8"/>
      <c r="EV306" s="8"/>
      <c r="EW306" s="8"/>
      <c r="EX306" s="8"/>
      <c r="EY306" s="8"/>
      <c r="EZ306" s="8"/>
      <c r="FA306" s="8"/>
      <c r="FB306" s="9"/>
      <c r="FC306" s="8"/>
      <c r="FD306" s="8"/>
      <c r="FE306" s="8"/>
      <c r="FF306" s="8"/>
      <c r="FG306" s="8"/>
      <c r="FH306" s="8"/>
      <c r="FI306" s="8"/>
      <c r="FJ306" s="8"/>
      <c r="FK306" s="8"/>
      <c r="FL306" s="8"/>
      <c r="FM306" s="8"/>
      <c r="FN306" s="8"/>
      <c r="FO306" s="8"/>
      <c r="FP306" s="8"/>
      <c r="FQ306" s="8"/>
      <c r="FR306" s="8"/>
      <c r="FS306" s="8"/>
      <c r="FT306" s="8"/>
      <c r="FU306" s="8"/>
      <c r="FV306" s="8"/>
      <c r="FW306" s="8"/>
      <c r="FX306" s="8"/>
      <c r="FY306" s="8"/>
      <c r="FZ306" s="8"/>
      <c r="GA306" s="8"/>
      <c r="GB306" s="8"/>
      <c r="GC306" s="8"/>
      <c r="GD306" s="9"/>
      <c r="GE306" s="8"/>
      <c r="GF306" s="8"/>
    </row>
    <row r="307" spans="1:188" s="2" customFormat="1" ht="17.100000000000001" customHeight="1">
      <c r="A307" s="33" t="s">
        <v>284</v>
      </c>
      <c r="B307" s="24">
        <v>6768.5</v>
      </c>
      <c r="C307" s="24">
        <v>5062.8999999999996</v>
      </c>
      <c r="D307" s="4">
        <f t="shared" si="110"/>
        <v>0.74800916007978124</v>
      </c>
      <c r="E307" s="10">
        <v>15</v>
      </c>
      <c r="F307" s="5">
        <v>1</v>
      </c>
      <c r="G307" s="5">
        <v>10</v>
      </c>
      <c r="H307" s="5"/>
      <c r="I307" s="5"/>
      <c r="J307" s="4">
        <f t="shared" si="128"/>
        <v>0.9805393663240437</v>
      </c>
      <c r="K307" s="5">
        <v>10</v>
      </c>
      <c r="L307" s="5"/>
      <c r="M307" s="5"/>
      <c r="N307" s="4">
        <f t="shared" si="129"/>
        <v>1.0258560447239693</v>
      </c>
      <c r="O307" s="73">
        <v>15</v>
      </c>
      <c r="P307" s="5"/>
      <c r="Q307" s="5"/>
      <c r="R307" s="4">
        <f t="shared" si="130"/>
        <v>0.86292016806722693</v>
      </c>
      <c r="S307" s="5">
        <v>15</v>
      </c>
      <c r="T307" s="31">
        <f t="shared" si="111"/>
        <v>0.91318729625084771</v>
      </c>
      <c r="U307" s="32">
        <v>146</v>
      </c>
      <c r="V307" s="24">
        <f t="shared" si="112"/>
        <v>79.63636363636364</v>
      </c>
      <c r="W307" s="24">
        <f t="shared" si="113"/>
        <v>72.7</v>
      </c>
      <c r="X307" s="24">
        <f t="shared" si="114"/>
        <v>-6.9363636363636374</v>
      </c>
      <c r="Y307" s="24"/>
      <c r="Z307" s="24">
        <v>11.8</v>
      </c>
      <c r="AA307" s="24">
        <v>11.5</v>
      </c>
      <c r="AB307" s="24">
        <v>9.6</v>
      </c>
      <c r="AC307" s="24">
        <v>17</v>
      </c>
      <c r="AD307" s="24"/>
      <c r="AE307" s="24">
        <v>11.5</v>
      </c>
      <c r="AF307" s="24"/>
      <c r="AG307" s="24">
        <f t="shared" si="115"/>
        <v>11.3</v>
      </c>
      <c r="AH307" s="40"/>
      <c r="AI307" s="40"/>
      <c r="AJ307" s="40"/>
      <c r="AK307" s="65"/>
      <c r="AL307" s="65"/>
      <c r="AM307" s="24">
        <f t="shared" si="116"/>
        <v>11.3</v>
      </c>
      <c r="AN307" s="24"/>
      <c r="AO307" s="24">
        <f t="shared" si="117"/>
        <v>11.3</v>
      </c>
      <c r="AP307" s="24">
        <v>9.1999999999999993</v>
      </c>
      <c r="AQ307" s="24">
        <f t="shared" si="118"/>
        <v>2.1</v>
      </c>
      <c r="AR307" s="81"/>
      <c r="AS307" s="38"/>
      <c r="AT307" s="1"/>
      <c r="AU307" s="1"/>
      <c r="AV307" s="1"/>
      <c r="AW307" s="1"/>
      <c r="AX307" s="1"/>
      <c r="AY307" s="1"/>
      <c r="AZ307" s="1"/>
      <c r="BA307" s="1"/>
      <c r="BB307" s="1"/>
      <c r="BC307" s="8"/>
      <c r="BD307" s="8"/>
      <c r="BE307" s="8"/>
      <c r="BF307" s="8"/>
      <c r="BG307" s="8"/>
      <c r="BH307" s="8"/>
      <c r="BI307" s="8"/>
      <c r="BJ307" s="8"/>
      <c r="BK307" s="8"/>
      <c r="BL307" s="8"/>
      <c r="BM307" s="8"/>
      <c r="BN307" s="8"/>
      <c r="BO307" s="8"/>
      <c r="BP307" s="8"/>
      <c r="BQ307" s="8"/>
      <c r="BR307" s="8"/>
      <c r="BS307" s="8"/>
      <c r="BT307" s="8"/>
      <c r="BU307" s="8"/>
      <c r="BV307" s="9"/>
      <c r="BW307" s="8"/>
      <c r="BX307" s="8"/>
      <c r="BY307" s="8"/>
      <c r="BZ307" s="8"/>
      <c r="CA307" s="8"/>
      <c r="CB307" s="8"/>
      <c r="CC307" s="8"/>
      <c r="CD307" s="8"/>
      <c r="CE307" s="8"/>
      <c r="CF307" s="8"/>
      <c r="CG307" s="8"/>
      <c r="CH307" s="8"/>
      <c r="CI307" s="8"/>
      <c r="CJ307" s="8"/>
      <c r="CK307" s="8"/>
      <c r="CL307" s="8"/>
      <c r="CM307" s="8"/>
      <c r="CN307" s="8"/>
      <c r="CO307" s="8"/>
      <c r="CP307" s="8"/>
      <c r="CQ307" s="8"/>
      <c r="CR307" s="8"/>
      <c r="CS307" s="8"/>
      <c r="CT307" s="8"/>
      <c r="CU307" s="8"/>
      <c r="CV307" s="8"/>
      <c r="CW307" s="8"/>
      <c r="CX307" s="9"/>
      <c r="CY307" s="8"/>
      <c r="CZ307" s="8"/>
      <c r="DA307" s="8"/>
      <c r="DB307" s="8"/>
      <c r="DC307" s="8"/>
      <c r="DD307" s="8"/>
      <c r="DE307" s="8"/>
      <c r="DF307" s="8"/>
      <c r="DG307" s="8"/>
      <c r="DH307" s="8"/>
      <c r="DI307" s="8"/>
      <c r="DJ307" s="8"/>
      <c r="DK307" s="8"/>
      <c r="DL307" s="8"/>
      <c r="DM307" s="8"/>
      <c r="DN307" s="8"/>
      <c r="DO307" s="8"/>
      <c r="DP307" s="8"/>
      <c r="DQ307" s="8"/>
      <c r="DR307" s="8"/>
      <c r="DS307" s="8"/>
      <c r="DT307" s="8"/>
      <c r="DU307" s="8"/>
      <c r="DV307" s="8"/>
      <c r="DW307" s="8"/>
      <c r="DX307" s="8"/>
      <c r="DY307" s="8"/>
      <c r="DZ307" s="9"/>
      <c r="EA307" s="8"/>
      <c r="EB307" s="8"/>
      <c r="EC307" s="8"/>
      <c r="ED307" s="8"/>
      <c r="EE307" s="8"/>
      <c r="EF307" s="8"/>
      <c r="EG307" s="8"/>
      <c r="EH307" s="8"/>
      <c r="EI307" s="8"/>
      <c r="EJ307" s="8"/>
      <c r="EK307" s="8"/>
      <c r="EL307" s="8"/>
      <c r="EM307" s="8"/>
      <c r="EN307" s="8"/>
      <c r="EO307" s="8"/>
      <c r="EP307" s="8"/>
      <c r="EQ307" s="8"/>
      <c r="ER307" s="8"/>
      <c r="ES307" s="8"/>
      <c r="ET307" s="8"/>
      <c r="EU307" s="8"/>
      <c r="EV307" s="8"/>
      <c r="EW307" s="8"/>
      <c r="EX307" s="8"/>
      <c r="EY307" s="8"/>
      <c r="EZ307" s="8"/>
      <c r="FA307" s="8"/>
      <c r="FB307" s="9"/>
      <c r="FC307" s="8"/>
      <c r="FD307" s="8"/>
      <c r="FE307" s="8"/>
      <c r="FF307" s="8"/>
      <c r="FG307" s="8"/>
      <c r="FH307" s="8"/>
      <c r="FI307" s="8"/>
      <c r="FJ307" s="8"/>
      <c r="FK307" s="8"/>
      <c r="FL307" s="8"/>
      <c r="FM307" s="8"/>
      <c r="FN307" s="8"/>
      <c r="FO307" s="8"/>
      <c r="FP307" s="8"/>
      <c r="FQ307" s="8"/>
      <c r="FR307" s="8"/>
      <c r="FS307" s="8"/>
      <c r="FT307" s="8"/>
      <c r="FU307" s="8"/>
      <c r="FV307" s="8"/>
      <c r="FW307" s="8"/>
      <c r="FX307" s="8"/>
      <c r="FY307" s="8"/>
      <c r="FZ307" s="8"/>
      <c r="GA307" s="8"/>
      <c r="GB307" s="8"/>
      <c r="GC307" s="8"/>
      <c r="GD307" s="9"/>
      <c r="GE307" s="8"/>
      <c r="GF307" s="8"/>
    </row>
    <row r="308" spans="1:188" s="2" customFormat="1" ht="17.100000000000001" customHeight="1">
      <c r="A308" s="33" t="s">
        <v>285</v>
      </c>
      <c r="B308" s="24">
        <v>18700.599999999999</v>
      </c>
      <c r="C308" s="24">
        <v>13516.9</v>
      </c>
      <c r="D308" s="4">
        <f t="shared" si="110"/>
        <v>0.72280568537907874</v>
      </c>
      <c r="E308" s="10">
        <v>15</v>
      </c>
      <c r="F308" s="5">
        <v>1</v>
      </c>
      <c r="G308" s="5">
        <v>10</v>
      </c>
      <c r="H308" s="5"/>
      <c r="I308" s="5"/>
      <c r="J308" s="4">
        <f t="shared" si="128"/>
        <v>0.9805393663240437</v>
      </c>
      <c r="K308" s="5">
        <v>10</v>
      </c>
      <c r="L308" s="5"/>
      <c r="M308" s="5"/>
      <c r="N308" s="4">
        <f t="shared" si="129"/>
        <v>1.0258560447239693</v>
      </c>
      <c r="O308" s="73">
        <v>15</v>
      </c>
      <c r="P308" s="5"/>
      <c r="Q308" s="5"/>
      <c r="R308" s="4">
        <f t="shared" si="130"/>
        <v>0.86292016806722693</v>
      </c>
      <c r="S308" s="5">
        <v>15</v>
      </c>
      <c r="T308" s="31">
        <f t="shared" si="111"/>
        <v>0.90737110978145485</v>
      </c>
      <c r="U308" s="32">
        <v>39</v>
      </c>
      <c r="V308" s="24">
        <f t="shared" si="112"/>
        <v>21.272727272727273</v>
      </c>
      <c r="W308" s="24">
        <f t="shared" si="113"/>
        <v>19.3</v>
      </c>
      <c r="X308" s="24">
        <f t="shared" si="114"/>
        <v>-1.9727272727272727</v>
      </c>
      <c r="Y308" s="24"/>
      <c r="Z308" s="24">
        <v>2.9</v>
      </c>
      <c r="AA308" s="24">
        <v>2.5</v>
      </c>
      <c r="AB308" s="24">
        <v>3.2</v>
      </c>
      <c r="AC308" s="24">
        <v>3.8</v>
      </c>
      <c r="AD308" s="24"/>
      <c r="AE308" s="24">
        <v>3.2</v>
      </c>
      <c r="AF308" s="24"/>
      <c r="AG308" s="24">
        <f t="shared" si="115"/>
        <v>3.7</v>
      </c>
      <c r="AH308" s="40"/>
      <c r="AI308" s="40"/>
      <c r="AJ308" s="40"/>
      <c r="AK308" s="65"/>
      <c r="AL308" s="65"/>
      <c r="AM308" s="24">
        <f t="shared" si="116"/>
        <v>3.7</v>
      </c>
      <c r="AN308" s="24"/>
      <c r="AO308" s="24">
        <f t="shared" si="117"/>
        <v>3.7</v>
      </c>
      <c r="AP308" s="24">
        <v>3</v>
      </c>
      <c r="AQ308" s="24">
        <f t="shared" si="118"/>
        <v>0.7</v>
      </c>
      <c r="AR308" s="81"/>
      <c r="AS308" s="38"/>
      <c r="AT308" s="1"/>
      <c r="AU308" s="1"/>
      <c r="AV308" s="1"/>
      <c r="AW308" s="1"/>
      <c r="AX308" s="1"/>
      <c r="AY308" s="1"/>
      <c r="AZ308" s="1"/>
      <c r="BA308" s="1"/>
      <c r="BB308" s="1"/>
      <c r="BC308" s="8"/>
      <c r="BD308" s="8"/>
      <c r="BE308" s="8"/>
      <c r="BF308" s="8"/>
      <c r="BG308" s="8"/>
      <c r="BH308" s="8"/>
      <c r="BI308" s="8"/>
      <c r="BJ308" s="8"/>
      <c r="BK308" s="8"/>
      <c r="BL308" s="8"/>
      <c r="BM308" s="8"/>
      <c r="BN308" s="8"/>
      <c r="BO308" s="8"/>
      <c r="BP308" s="8"/>
      <c r="BQ308" s="8"/>
      <c r="BR308" s="8"/>
      <c r="BS308" s="8"/>
      <c r="BT308" s="8"/>
      <c r="BU308" s="8"/>
      <c r="BV308" s="9"/>
      <c r="BW308" s="8"/>
      <c r="BX308" s="8"/>
      <c r="BY308" s="8"/>
      <c r="BZ308" s="8"/>
      <c r="CA308" s="8"/>
      <c r="CB308" s="8"/>
      <c r="CC308" s="8"/>
      <c r="CD308" s="8"/>
      <c r="CE308" s="8"/>
      <c r="CF308" s="8"/>
      <c r="CG308" s="8"/>
      <c r="CH308" s="8"/>
      <c r="CI308" s="8"/>
      <c r="CJ308" s="8"/>
      <c r="CK308" s="8"/>
      <c r="CL308" s="8"/>
      <c r="CM308" s="8"/>
      <c r="CN308" s="8"/>
      <c r="CO308" s="8"/>
      <c r="CP308" s="8"/>
      <c r="CQ308" s="8"/>
      <c r="CR308" s="8"/>
      <c r="CS308" s="8"/>
      <c r="CT308" s="8"/>
      <c r="CU308" s="8"/>
      <c r="CV308" s="8"/>
      <c r="CW308" s="8"/>
      <c r="CX308" s="9"/>
      <c r="CY308" s="8"/>
      <c r="CZ308" s="8"/>
      <c r="DA308" s="8"/>
      <c r="DB308" s="8"/>
      <c r="DC308" s="8"/>
      <c r="DD308" s="8"/>
      <c r="DE308" s="8"/>
      <c r="DF308" s="8"/>
      <c r="DG308" s="8"/>
      <c r="DH308" s="8"/>
      <c r="DI308" s="8"/>
      <c r="DJ308" s="8"/>
      <c r="DK308" s="8"/>
      <c r="DL308" s="8"/>
      <c r="DM308" s="8"/>
      <c r="DN308" s="8"/>
      <c r="DO308" s="8"/>
      <c r="DP308" s="8"/>
      <c r="DQ308" s="8"/>
      <c r="DR308" s="8"/>
      <c r="DS308" s="8"/>
      <c r="DT308" s="8"/>
      <c r="DU308" s="8"/>
      <c r="DV308" s="8"/>
      <c r="DW308" s="8"/>
      <c r="DX308" s="8"/>
      <c r="DY308" s="8"/>
      <c r="DZ308" s="9"/>
      <c r="EA308" s="8"/>
      <c r="EB308" s="8"/>
      <c r="EC308" s="8"/>
      <c r="ED308" s="8"/>
      <c r="EE308" s="8"/>
      <c r="EF308" s="8"/>
      <c r="EG308" s="8"/>
      <c r="EH308" s="8"/>
      <c r="EI308" s="8"/>
      <c r="EJ308" s="8"/>
      <c r="EK308" s="8"/>
      <c r="EL308" s="8"/>
      <c r="EM308" s="8"/>
      <c r="EN308" s="8"/>
      <c r="EO308" s="8"/>
      <c r="EP308" s="8"/>
      <c r="EQ308" s="8"/>
      <c r="ER308" s="8"/>
      <c r="ES308" s="8"/>
      <c r="ET308" s="8"/>
      <c r="EU308" s="8"/>
      <c r="EV308" s="8"/>
      <c r="EW308" s="8"/>
      <c r="EX308" s="8"/>
      <c r="EY308" s="8"/>
      <c r="EZ308" s="8"/>
      <c r="FA308" s="8"/>
      <c r="FB308" s="9"/>
      <c r="FC308" s="8"/>
      <c r="FD308" s="8"/>
      <c r="FE308" s="8"/>
      <c r="FF308" s="8"/>
      <c r="FG308" s="8"/>
      <c r="FH308" s="8"/>
      <c r="FI308" s="8"/>
      <c r="FJ308" s="8"/>
      <c r="FK308" s="8"/>
      <c r="FL308" s="8"/>
      <c r="FM308" s="8"/>
      <c r="FN308" s="8"/>
      <c r="FO308" s="8"/>
      <c r="FP308" s="8"/>
      <c r="FQ308" s="8"/>
      <c r="FR308" s="8"/>
      <c r="FS308" s="8"/>
      <c r="FT308" s="8"/>
      <c r="FU308" s="8"/>
      <c r="FV308" s="8"/>
      <c r="FW308" s="8"/>
      <c r="FX308" s="8"/>
      <c r="FY308" s="8"/>
      <c r="FZ308" s="8"/>
      <c r="GA308" s="8"/>
      <c r="GB308" s="8"/>
      <c r="GC308" s="8"/>
      <c r="GD308" s="9"/>
      <c r="GE308" s="8"/>
      <c r="GF308" s="8"/>
    </row>
    <row r="309" spans="1:188" s="2" customFormat="1" ht="17.100000000000001" customHeight="1">
      <c r="A309" s="33" t="s">
        <v>286</v>
      </c>
      <c r="B309" s="24">
        <v>10274.5</v>
      </c>
      <c r="C309" s="24">
        <v>9630.7000000000007</v>
      </c>
      <c r="D309" s="4">
        <f t="shared" si="110"/>
        <v>0.93734001654581733</v>
      </c>
      <c r="E309" s="10">
        <v>15</v>
      </c>
      <c r="F309" s="5">
        <v>1</v>
      </c>
      <c r="G309" s="5">
        <v>10</v>
      </c>
      <c r="H309" s="5"/>
      <c r="I309" s="5"/>
      <c r="J309" s="4">
        <f t="shared" si="128"/>
        <v>0.9805393663240437</v>
      </c>
      <c r="K309" s="5">
        <v>10</v>
      </c>
      <c r="L309" s="5"/>
      <c r="M309" s="5"/>
      <c r="N309" s="4">
        <f t="shared" si="129"/>
        <v>1.0258560447239693</v>
      </c>
      <c r="O309" s="73">
        <v>15</v>
      </c>
      <c r="P309" s="5"/>
      <c r="Q309" s="5"/>
      <c r="R309" s="4">
        <f t="shared" si="130"/>
        <v>0.86292016806722693</v>
      </c>
      <c r="S309" s="5">
        <v>15</v>
      </c>
      <c r="T309" s="31">
        <f t="shared" si="111"/>
        <v>0.95687903235839455</v>
      </c>
      <c r="U309" s="32">
        <v>19</v>
      </c>
      <c r="V309" s="24">
        <f t="shared" si="112"/>
        <v>10.363636363636363</v>
      </c>
      <c r="W309" s="24">
        <f t="shared" si="113"/>
        <v>9.9</v>
      </c>
      <c r="X309" s="24">
        <f t="shared" si="114"/>
        <v>-0.46363636363636296</v>
      </c>
      <c r="Y309" s="24"/>
      <c r="Z309" s="24">
        <v>1.7</v>
      </c>
      <c r="AA309" s="24">
        <v>2</v>
      </c>
      <c r="AB309" s="24">
        <v>1</v>
      </c>
      <c r="AC309" s="24">
        <v>2</v>
      </c>
      <c r="AD309" s="24"/>
      <c r="AE309" s="24">
        <v>1.3</v>
      </c>
      <c r="AF309" s="24"/>
      <c r="AG309" s="24">
        <f t="shared" si="115"/>
        <v>1.9</v>
      </c>
      <c r="AH309" s="40"/>
      <c r="AI309" s="40"/>
      <c r="AJ309" s="40"/>
      <c r="AK309" s="65"/>
      <c r="AL309" s="65"/>
      <c r="AM309" s="24">
        <f t="shared" si="116"/>
        <v>1.9</v>
      </c>
      <c r="AN309" s="24"/>
      <c r="AO309" s="24">
        <f t="shared" si="117"/>
        <v>1.9</v>
      </c>
      <c r="AP309" s="24">
        <v>2</v>
      </c>
      <c r="AQ309" s="24">
        <f t="shared" si="118"/>
        <v>-0.1</v>
      </c>
      <c r="AR309" s="81"/>
      <c r="AS309" s="38"/>
      <c r="AT309" s="1"/>
      <c r="AU309" s="1"/>
      <c r="AV309" s="1"/>
      <c r="AW309" s="1"/>
      <c r="AX309" s="1"/>
      <c r="AY309" s="1"/>
      <c r="AZ309" s="1"/>
      <c r="BA309" s="1"/>
      <c r="BB309" s="1"/>
      <c r="BC309" s="8"/>
      <c r="BD309" s="8"/>
      <c r="BE309" s="8"/>
      <c r="BF309" s="8"/>
      <c r="BG309" s="8"/>
      <c r="BH309" s="8"/>
      <c r="BI309" s="8"/>
      <c r="BJ309" s="8"/>
      <c r="BK309" s="8"/>
      <c r="BL309" s="8"/>
      <c r="BM309" s="8"/>
      <c r="BN309" s="8"/>
      <c r="BO309" s="8"/>
      <c r="BP309" s="8"/>
      <c r="BQ309" s="8"/>
      <c r="BR309" s="8"/>
      <c r="BS309" s="8"/>
      <c r="BT309" s="8"/>
      <c r="BU309" s="8"/>
      <c r="BV309" s="9"/>
      <c r="BW309" s="8"/>
      <c r="BX309" s="8"/>
      <c r="BY309" s="8"/>
      <c r="BZ309" s="8"/>
      <c r="CA309" s="8"/>
      <c r="CB309" s="8"/>
      <c r="CC309" s="8"/>
      <c r="CD309" s="8"/>
      <c r="CE309" s="8"/>
      <c r="CF309" s="8"/>
      <c r="CG309" s="8"/>
      <c r="CH309" s="8"/>
      <c r="CI309" s="8"/>
      <c r="CJ309" s="8"/>
      <c r="CK309" s="8"/>
      <c r="CL309" s="8"/>
      <c r="CM309" s="8"/>
      <c r="CN309" s="8"/>
      <c r="CO309" s="8"/>
      <c r="CP309" s="8"/>
      <c r="CQ309" s="8"/>
      <c r="CR309" s="8"/>
      <c r="CS309" s="8"/>
      <c r="CT309" s="8"/>
      <c r="CU309" s="8"/>
      <c r="CV309" s="8"/>
      <c r="CW309" s="8"/>
      <c r="CX309" s="9"/>
      <c r="CY309" s="8"/>
      <c r="CZ309" s="8"/>
      <c r="DA309" s="8"/>
      <c r="DB309" s="8"/>
      <c r="DC309" s="8"/>
      <c r="DD309" s="8"/>
      <c r="DE309" s="8"/>
      <c r="DF309" s="8"/>
      <c r="DG309" s="8"/>
      <c r="DH309" s="8"/>
      <c r="DI309" s="8"/>
      <c r="DJ309" s="8"/>
      <c r="DK309" s="8"/>
      <c r="DL309" s="8"/>
      <c r="DM309" s="8"/>
      <c r="DN309" s="8"/>
      <c r="DO309" s="8"/>
      <c r="DP309" s="8"/>
      <c r="DQ309" s="8"/>
      <c r="DR309" s="8"/>
      <c r="DS309" s="8"/>
      <c r="DT309" s="8"/>
      <c r="DU309" s="8"/>
      <c r="DV309" s="8"/>
      <c r="DW309" s="8"/>
      <c r="DX309" s="8"/>
      <c r="DY309" s="8"/>
      <c r="DZ309" s="9"/>
      <c r="EA309" s="8"/>
      <c r="EB309" s="8"/>
      <c r="EC309" s="8"/>
      <c r="ED309" s="8"/>
      <c r="EE309" s="8"/>
      <c r="EF309" s="8"/>
      <c r="EG309" s="8"/>
      <c r="EH309" s="8"/>
      <c r="EI309" s="8"/>
      <c r="EJ309" s="8"/>
      <c r="EK309" s="8"/>
      <c r="EL309" s="8"/>
      <c r="EM309" s="8"/>
      <c r="EN309" s="8"/>
      <c r="EO309" s="8"/>
      <c r="EP309" s="8"/>
      <c r="EQ309" s="8"/>
      <c r="ER309" s="8"/>
      <c r="ES309" s="8"/>
      <c r="ET309" s="8"/>
      <c r="EU309" s="8"/>
      <c r="EV309" s="8"/>
      <c r="EW309" s="8"/>
      <c r="EX309" s="8"/>
      <c r="EY309" s="8"/>
      <c r="EZ309" s="8"/>
      <c r="FA309" s="8"/>
      <c r="FB309" s="9"/>
      <c r="FC309" s="8"/>
      <c r="FD309" s="8"/>
      <c r="FE309" s="8"/>
      <c r="FF309" s="8"/>
      <c r="FG309" s="8"/>
      <c r="FH309" s="8"/>
      <c r="FI309" s="8"/>
      <c r="FJ309" s="8"/>
      <c r="FK309" s="8"/>
      <c r="FL309" s="8"/>
      <c r="FM309" s="8"/>
      <c r="FN309" s="8"/>
      <c r="FO309" s="8"/>
      <c r="FP309" s="8"/>
      <c r="FQ309" s="8"/>
      <c r="FR309" s="8"/>
      <c r="FS309" s="8"/>
      <c r="FT309" s="8"/>
      <c r="FU309" s="8"/>
      <c r="FV309" s="8"/>
      <c r="FW309" s="8"/>
      <c r="FX309" s="8"/>
      <c r="FY309" s="8"/>
      <c r="FZ309" s="8"/>
      <c r="GA309" s="8"/>
      <c r="GB309" s="8"/>
      <c r="GC309" s="8"/>
      <c r="GD309" s="9"/>
      <c r="GE309" s="8"/>
      <c r="GF309" s="8"/>
    </row>
    <row r="310" spans="1:188" s="2" customFormat="1" ht="17.100000000000001" customHeight="1">
      <c r="A310" s="33" t="s">
        <v>287</v>
      </c>
      <c r="B310" s="24">
        <v>795.8</v>
      </c>
      <c r="C310" s="24">
        <v>607</v>
      </c>
      <c r="D310" s="4">
        <f t="shared" si="110"/>
        <v>0.76275446091982912</v>
      </c>
      <c r="E310" s="10">
        <v>15</v>
      </c>
      <c r="F310" s="5">
        <v>1</v>
      </c>
      <c r="G310" s="5">
        <v>10</v>
      </c>
      <c r="H310" s="5"/>
      <c r="I310" s="5"/>
      <c r="J310" s="4">
        <f t="shared" si="128"/>
        <v>0.9805393663240437</v>
      </c>
      <c r="K310" s="5">
        <v>10</v>
      </c>
      <c r="L310" s="5"/>
      <c r="M310" s="5"/>
      <c r="N310" s="4">
        <f t="shared" si="129"/>
        <v>1.0258560447239693</v>
      </c>
      <c r="O310" s="73">
        <v>15</v>
      </c>
      <c r="P310" s="5"/>
      <c r="Q310" s="5"/>
      <c r="R310" s="4">
        <f t="shared" si="130"/>
        <v>0.86292016806722693</v>
      </c>
      <c r="S310" s="5">
        <v>15</v>
      </c>
      <c r="T310" s="31">
        <f t="shared" si="111"/>
        <v>0.9165900579831664</v>
      </c>
      <c r="U310" s="32">
        <v>654</v>
      </c>
      <c r="V310" s="24">
        <f t="shared" si="112"/>
        <v>356.72727272727275</v>
      </c>
      <c r="W310" s="24">
        <f t="shared" si="113"/>
        <v>327</v>
      </c>
      <c r="X310" s="24">
        <f t="shared" si="114"/>
        <v>-29.727272727272748</v>
      </c>
      <c r="Y310" s="24"/>
      <c r="Z310" s="24">
        <v>49.9</v>
      </c>
      <c r="AA310" s="24">
        <v>63.2</v>
      </c>
      <c r="AB310" s="24">
        <v>59.4</v>
      </c>
      <c r="AC310" s="24">
        <v>73.7</v>
      </c>
      <c r="AD310" s="24"/>
      <c r="AE310" s="24">
        <v>35.4</v>
      </c>
      <c r="AF310" s="24"/>
      <c r="AG310" s="24">
        <f t="shared" si="115"/>
        <v>45.4</v>
      </c>
      <c r="AH310" s="65"/>
      <c r="AI310" s="40"/>
      <c r="AJ310" s="40"/>
      <c r="AK310" s="65"/>
      <c r="AL310" s="65"/>
      <c r="AM310" s="24">
        <f t="shared" si="116"/>
        <v>45.4</v>
      </c>
      <c r="AN310" s="24"/>
      <c r="AO310" s="24">
        <f t="shared" si="117"/>
        <v>45.4</v>
      </c>
      <c r="AP310" s="24">
        <v>36.9</v>
      </c>
      <c r="AQ310" s="24">
        <f t="shared" si="118"/>
        <v>8.5</v>
      </c>
      <c r="AR310" s="81"/>
      <c r="AS310" s="38"/>
      <c r="AT310" s="1"/>
      <c r="AU310" s="1"/>
      <c r="AV310" s="1"/>
      <c r="AW310" s="1"/>
      <c r="AX310" s="1"/>
      <c r="AY310" s="1"/>
      <c r="AZ310" s="1"/>
      <c r="BA310" s="1"/>
      <c r="BB310" s="1"/>
      <c r="BC310" s="8"/>
      <c r="BD310" s="8"/>
      <c r="BE310" s="8"/>
      <c r="BF310" s="8"/>
      <c r="BG310" s="8"/>
      <c r="BH310" s="8"/>
      <c r="BI310" s="8"/>
      <c r="BJ310" s="8"/>
      <c r="BK310" s="8"/>
      <c r="BL310" s="8"/>
      <c r="BM310" s="8"/>
      <c r="BN310" s="8"/>
      <c r="BO310" s="8"/>
      <c r="BP310" s="8"/>
      <c r="BQ310" s="8"/>
      <c r="BR310" s="8"/>
      <c r="BS310" s="8"/>
      <c r="BT310" s="8"/>
      <c r="BU310" s="8"/>
      <c r="BV310" s="9"/>
      <c r="BW310" s="8"/>
      <c r="BX310" s="8"/>
      <c r="BY310" s="8"/>
      <c r="BZ310" s="8"/>
      <c r="CA310" s="8"/>
      <c r="CB310" s="8"/>
      <c r="CC310" s="8"/>
      <c r="CD310" s="8"/>
      <c r="CE310" s="8"/>
      <c r="CF310" s="8"/>
      <c r="CG310" s="8"/>
      <c r="CH310" s="8"/>
      <c r="CI310" s="8"/>
      <c r="CJ310" s="8"/>
      <c r="CK310" s="8"/>
      <c r="CL310" s="8"/>
      <c r="CM310" s="8"/>
      <c r="CN310" s="8"/>
      <c r="CO310" s="8"/>
      <c r="CP310" s="8"/>
      <c r="CQ310" s="8"/>
      <c r="CR310" s="8"/>
      <c r="CS310" s="8"/>
      <c r="CT310" s="8"/>
      <c r="CU310" s="8"/>
      <c r="CV310" s="8"/>
      <c r="CW310" s="8"/>
      <c r="CX310" s="9"/>
      <c r="CY310" s="8"/>
      <c r="CZ310" s="8"/>
      <c r="DA310" s="8"/>
      <c r="DB310" s="8"/>
      <c r="DC310" s="8"/>
      <c r="DD310" s="8"/>
      <c r="DE310" s="8"/>
      <c r="DF310" s="8"/>
      <c r="DG310" s="8"/>
      <c r="DH310" s="8"/>
      <c r="DI310" s="8"/>
      <c r="DJ310" s="8"/>
      <c r="DK310" s="8"/>
      <c r="DL310" s="8"/>
      <c r="DM310" s="8"/>
      <c r="DN310" s="8"/>
      <c r="DO310" s="8"/>
      <c r="DP310" s="8"/>
      <c r="DQ310" s="8"/>
      <c r="DR310" s="8"/>
      <c r="DS310" s="8"/>
      <c r="DT310" s="8"/>
      <c r="DU310" s="8"/>
      <c r="DV310" s="8"/>
      <c r="DW310" s="8"/>
      <c r="DX310" s="8"/>
      <c r="DY310" s="8"/>
      <c r="DZ310" s="9"/>
      <c r="EA310" s="8"/>
      <c r="EB310" s="8"/>
      <c r="EC310" s="8"/>
      <c r="ED310" s="8"/>
      <c r="EE310" s="8"/>
      <c r="EF310" s="8"/>
      <c r="EG310" s="8"/>
      <c r="EH310" s="8"/>
      <c r="EI310" s="8"/>
      <c r="EJ310" s="8"/>
      <c r="EK310" s="8"/>
      <c r="EL310" s="8"/>
      <c r="EM310" s="8"/>
      <c r="EN310" s="8"/>
      <c r="EO310" s="8"/>
      <c r="EP310" s="8"/>
      <c r="EQ310" s="8"/>
      <c r="ER310" s="8"/>
      <c r="ES310" s="8"/>
      <c r="ET310" s="8"/>
      <c r="EU310" s="8"/>
      <c r="EV310" s="8"/>
      <c r="EW310" s="8"/>
      <c r="EX310" s="8"/>
      <c r="EY310" s="8"/>
      <c r="EZ310" s="8"/>
      <c r="FA310" s="8"/>
      <c r="FB310" s="9"/>
      <c r="FC310" s="8"/>
      <c r="FD310" s="8"/>
      <c r="FE310" s="8"/>
      <c r="FF310" s="8"/>
      <c r="FG310" s="8"/>
      <c r="FH310" s="8"/>
      <c r="FI310" s="8"/>
      <c r="FJ310" s="8"/>
      <c r="FK310" s="8"/>
      <c r="FL310" s="8"/>
      <c r="FM310" s="8"/>
      <c r="FN310" s="8"/>
      <c r="FO310" s="8"/>
      <c r="FP310" s="8"/>
      <c r="FQ310" s="8"/>
      <c r="FR310" s="8"/>
      <c r="FS310" s="8"/>
      <c r="FT310" s="8"/>
      <c r="FU310" s="8"/>
      <c r="FV310" s="8"/>
      <c r="FW310" s="8"/>
      <c r="FX310" s="8"/>
      <c r="FY310" s="8"/>
      <c r="FZ310" s="8"/>
      <c r="GA310" s="8"/>
      <c r="GB310" s="8"/>
      <c r="GC310" s="8"/>
      <c r="GD310" s="9"/>
      <c r="GE310" s="8"/>
      <c r="GF310" s="8"/>
    </row>
    <row r="311" spans="1:188" s="2" customFormat="1" ht="17.100000000000001" customHeight="1">
      <c r="A311" s="33" t="s">
        <v>288</v>
      </c>
      <c r="B311" s="24">
        <v>2223.1999999999998</v>
      </c>
      <c r="C311" s="24">
        <v>1290.8</v>
      </c>
      <c r="D311" s="4">
        <f t="shared" si="110"/>
        <v>0.58060453400503786</v>
      </c>
      <c r="E311" s="10">
        <v>15</v>
      </c>
      <c r="F311" s="5">
        <v>1</v>
      </c>
      <c r="G311" s="5">
        <v>10</v>
      </c>
      <c r="H311" s="5"/>
      <c r="I311" s="5"/>
      <c r="J311" s="4">
        <f t="shared" si="128"/>
        <v>0.9805393663240437</v>
      </c>
      <c r="K311" s="5">
        <v>10</v>
      </c>
      <c r="L311" s="5"/>
      <c r="M311" s="5"/>
      <c r="N311" s="4">
        <f t="shared" si="129"/>
        <v>1.0258560447239693</v>
      </c>
      <c r="O311" s="73">
        <v>15</v>
      </c>
      <c r="P311" s="5"/>
      <c r="Q311" s="5"/>
      <c r="R311" s="4">
        <f t="shared" si="130"/>
        <v>0.86292016806722693</v>
      </c>
      <c r="S311" s="5">
        <v>15</v>
      </c>
      <c r="T311" s="31">
        <f t="shared" si="111"/>
        <v>0.87455545946436841</v>
      </c>
      <c r="U311" s="32">
        <v>1144</v>
      </c>
      <c r="V311" s="24">
        <f t="shared" si="112"/>
        <v>624</v>
      </c>
      <c r="W311" s="24">
        <f t="shared" si="113"/>
        <v>545.70000000000005</v>
      </c>
      <c r="X311" s="24">
        <f t="shared" si="114"/>
        <v>-78.299999999999955</v>
      </c>
      <c r="Y311" s="24"/>
      <c r="Z311" s="24">
        <v>55.3</v>
      </c>
      <c r="AA311" s="24">
        <v>100.6</v>
      </c>
      <c r="AB311" s="24">
        <v>77.2</v>
      </c>
      <c r="AC311" s="24">
        <v>112</v>
      </c>
      <c r="AD311" s="24"/>
      <c r="AE311" s="24">
        <v>116.9</v>
      </c>
      <c r="AF311" s="24"/>
      <c r="AG311" s="24">
        <f t="shared" si="115"/>
        <v>83.7</v>
      </c>
      <c r="AH311" s="65"/>
      <c r="AI311" s="40"/>
      <c r="AJ311" s="40"/>
      <c r="AK311" s="65"/>
      <c r="AL311" s="65"/>
      <c r="AM311" s="24">
        <f t="shared" si="116"/>
        <v>83.7</v>
      </c>
      <c r="AN311" s="24"/>
      <c r="AO311" s="24">
        <f t="shared" si="117"/>
        <v>83.7</v>
      </c>
      <c r="AP311" s="24">
        <v>46.4</v>
      </c>
      <c r="AQ311" s="24">
        <f t="shared" si="118"/>
        <v>37.299999999999997</v>
      </c>
      <c r="AR311" s="81"/>
      <c r="AS311" s="38"/>
      <c r="AT311" s="1"/>
      <c r="AU311" s="1"/>
      <c r="AV311" s="1"/>
      <c r="AW311" s="1"/>
      <c r="AX311" s="1"/>
      <c r="AY311" s="1"/>
      <c r="AZ311" s="1"/>
      <c r="BA311" s="1"/>
      <c r="BB311" s="1"/>
      <c r="BC311" s="8"/>
      <c r="BD311" s="8"/>
      <c r="BE311" s="8"/>
      <c r="BF311" s="8"/>
      <c r="BG311" s="8"/>
      <c r="BH311" s="8"/>
      <c r="BI311" s="8"/>
      <c r="BJ311" s="8"/>
      <c r="BK311" s="8"/>
      <c r="BL311" s="8"/>
      <c r="BM311" s="8"/>
      <c r="BN311" s="8"/>
      <c r="BO311" s="8"/>
      <c r="BP311" s="8"/>
      <c r="BQ311" s="8"/>
      <c r="BR311" s="8"/>
      <c r="BS311" s="8"/>
      <c r="BT311" s="8"/>
      <c r="BU311" s="8"/>
      <c r="BV311" s="9"/>
      <c r="BW311" s="8"/>
      <c r="BX311" s="8"/>
      <c r="BY311" s="8"/>
      <c r="BZ311" s="8"/>
      <c r="CA311" s="8"/>
      <c r="CB311" s="8"/>
      <c r="CC311" s="8"/>
      <c r="CD311" s="8"/>
      <c r="CE311" s="8"/>
      <c r="CF311" s="8"/>
      <c r="CG311" s="8"/>
      <c r="CH311" s="8"/>
      <c r="CI311" s="8"/>
      <c r="CJ311" s="8"/>
      <c r="CK311" s="8"/>
      <c r="CL311" s="8"/>
      <c r="CM311" s="8"/>
      <c r="CN311" s="8"/>
      <c r="CO311" s="8"/>
      <c r="CP311" s="8"/>
      <c r="CQ311" s="8"/>
      <c r="CR311" s="8"/>
      <c r="CS311" s="8"/>
      <c r="CT311" s="8"/>
      <c r="CU311" s="8"/>
      <c r="CV311" s="8"/>
      <c r="CW311" s="8"/>
      <c r="CX311" s="9"/>
      <c r="CY311" s="8"/>
      <c r="CZ311" s="8"/>
      <c r="DA311" s="8"/>
      <c r="DB311" s="8"/>
      <c r="DC311" s="8"/>
      <c r="DD311" s="8"/>
      <c r="DE311" s="8"/>
      <c r="DF311" s="8"/>
      <c r="DG311" s="8"/>
      <c r="DH311" s="8"/>
      <c r="DI311" s="8"/>
      <c r="DJ311" s="8"/>
      <c r="DK311" s="8"/>
      <c r="DL311" s="8"/>
      <c r="DM311" s="8"/>
      <c r="DN311" s="8"/>
      <c r="DO311" s="8"/>
      <c r="DP311" s="8"/>
      <c r="DQ311" s="8"/>
      <c r="DR311" s="8"/>
      <c r="DS311" s="8"/>
      <c r="DT311" s="8"/>
      <c r="DU311" s="8"/>
      <c r="DV311" s="8"/>
      <c r="DW311" s="8"/>
      <c r="DX311" s="8"/>
      <c r="DY311" s="8"/>
      <c r="DZ311" s="9"/>
      <c r="EA311" s="8"/>
      <c r="EB311" s="8"/>
      <c r="EC311" s="8"/>
      <c r="ED311" s="8"/>
      <c r="EE311" s="8"/>
      <c r="EF311" s="8"/>
      <c r="EG311" s="8"/>
      <c r="EH311" s="8"/>
      <c r="EI311" s="8"/>
      <c r="EJ311" s="8"/>
      <c r="EK311" s="8"/>
      <c r="EL311" s="8"/>
      <c r="EM311" s="8"/>
      <c r="EN311" s="8"/>
      <c r="EO311" s="8"/>
      <c r="EP311" s="8"/>
      <c r="EQ311" s="8"/>
      <c r="ER311" s="8"/>
      <c r="ES311" s="8"/>
      <c r="ET311" s="8"/>
      <c r="EU311" s="8"/>
      <c r="EV311" s="8"/>
      <c r="EW311" s="8"/>
      <c r="EX311" s="8"/>
      <c r="EY311" s="8"/>
      <c r="EZ311" s="8"/>
      <c r="FA311" s="8"/>
      <c r="FB311" s="9"/>
      <c r="FC311" s="8"/>
      <c r="FD311" s="8"/>
      <c r="FE311" s="8"/>
      <c r="FF311" s="8"/>
      <c r="FG311" s="8"/>
      <c r="FH311" s="8"/>
      <c r="FI311" s="8"/>
      <c r="FJ311" s="8"/>
      <c r="FK311" s="8"/>
      <c r="FL311" s="8"/>
      <c r="FM311" s="8"/>
      <c r="FN311" s="8"/>
      <c r="FO311" s="8"/>
      <c r="FP311" s="8"/>
      <c r="FQ311" s="8"/>
      <c r="FR311" s="8"/>
      <c r="FS311" s="8"/>
      <c r="FT311" s="8"/>
      <c r="FU311" s="8"/>
      <c r="FV311" s="8"/>
      <c r="FW311" s="8"/>
      <c r="FX311" s="8"/>
      <c r="FY311" s="8"/>
      <c r="FZ311" s="8"/>
      <c r="GA311" s="8"/>
      <c r="GB311" s="8"/>
      <c r="GC311" s="8"/>
      <c r="GD311" s="9"/>
      <c r="GE311" s="8"/>
      <c r="GF311" s="8"/>
    </row>
    <row r="312" spans="1:188" s="2" customFormat="1" ht="17.100000000000001" customHeight="1">
      <c r="A312" s="33" t="s">
        <v>289</v>
      </c>
      <c r="B312" s="24">
        <v>2225.5</v>
      </c>
      <c r="C312" s="24">
        <v>1360.9</v>
      </c>
      <c r="D312" s="4">
        <f t="shared" si="110"/>
        <v>0.61150303302628628</v>
      </c>
      <c r="E312" s="10">
        <v>15</v>
      </c>
      <c r="F312" s="5">
        <v>1</v>
      </c>
      <c r="G312" s="5">
        <v>10</v>
      </c>
      <c r="H312" s="5"/>
      <c r="I312" s="5"/>
      <c r="J312" s="4">
        <f t="shared" si="128"/>
        <v>0.9805393663240437</v>
      </c>
      <c r="K312" s="5">
        <v>10</v>
      </c>
      <c r="L312" s="5"/>
      <c r="M312" s="5"/>
      <c r="N312" s="4">
        <f t="shared" si="129"/>
        <v>1.0258560447239693</v>
      </c>
      <c r="O312" s="73">
        <v>15</v>
      </c>
      <c r="P312" s="5"/>
      <c r="Q312" s="5"/>
      <c r="R312" s="4">
        <f t="shared" si="130"/>
        <v>0.86292016806722693</v>
      </c>
      <c r="S312" s="5">
        <v>15</v>
      </c>
      <c r="T312" s="31">
        <f t="shared" si="111"/>
        <v>0.88168588231542588</v>
      </c>
      <c r="U312" s="32">
        <v>1173</v>
      </c>
      <c r="V312" s="24">
        <f t="shared" si="112"/>
        <v>639.81818181818187</v>
      </c>
      <c r="W312" s="24">
        <f t="shared" si="113"/>
        <v>564.1</v>
      </c>
      <c r="X312" s="24">
        <f t="shared" si="114"/>
        <v>-75.718181818181847</v>
      </c>
      <c r="Y312" s="24"/>
      <c r="Z312" s="24">
        <v>88.2</v>
      </c>
      <c r="AA312" s="24">
        <v>88.7</v>
      </c>
      <c r="AB312" s="24">
        <v>66.8</v>
      </c>
      <c r="AC312" s="24">
        <v>148.6</v>
      </c>
      <c r="AD312" s="24"/>
      <c r="AE312" s="24">
        <v>82.4</v>
      </c>
      <c r="AF312" s="24"/>
      <c r="AG312" s="24">
        <f t="shared" si="115"/>
        <v>89.4</v>
      </c>
      <c r="AH312" s="65"/>
      <c r="AI312" s="40"/>
      <c r="AJ312" s="40"/>
      <c r="AK312" s="65"/>
      <c r="AL312" s="65"/>
      <c r="AM312" s="24">
        <f t="shared" si="116"/>
        <v>89.4</v>
      </c>
      <c r="AN312" s="24"/>
      <c r="AO312" s="24">
        <f t="shared" si="117"/>
        <v>89.4</v>
      </c>
      <c r="AP312" s="24">
        <v>55</v>
      </c>
      <c r="AQ312" s="24">
        <f t="shared" si="118"/>
        <v>34.4</v>
      </c>
      <c r="AR312" s="81"/>
      <c r="AS312" s="38"/>
      <c r="AT312" s="1"/>
      <c r="AU312" s="1"/>
      <c r="AV312" s="1"/>
      <c r="AW312" s="1"/>
      <c r="AX312" s="1"/>
      <c r="AY312" s="1"/>
      <c r="AZ312" s="1"/>
      <c r="BA312" s="1"/>
      <c r="BB312" s="1"/>
      <c r="BC312" s="8"/>
      <c r="BD312" s="8"/>
      <c r="BE312" s="8"/>
      <c r="BF312" s="8"/>
      <c r="BG312" s="8"/>
      <c r="BH312" s="8"/>
      <c r="BI312" s="8"/>
      <c r="BJ312" s="8"/>
      <c r="BK312" s="8"/>
      <c r="BL312" s="8"/>
      <c r="BM312" s="8"/>
      <c r="BN312" s="8"/>
      <c r="BO312" s="8"/>
      <c r="BP312" s="8"/>
      <c r="BQ312" s="8"/>
      <c r="BR312" s="8"/>
      <c r="BS312" s="8"/>
      <c r="BT312" s="8"/>
      <c r="BU312" s="8"/>
      <c r="BV312" s="9"/>
      <c r="BW312" s="8"/>
      <c r="BX312" s="8"/>
      <c r="BY312" s="8"/>
      <c r="BZ312" s="8"/>
      <c r="CA312" s="8"/>
      <c r="CB312" s="8"/>
      <c r="CC312" s="8"/>
      <c r="CD312" s="8"/>
      <c r="CE312" s="8"/>
      <c r="CF312" s="8"/>
      <c r="CG312" s="8"/>
      <c r="CH312" s="8"/>
      <c r="CI312" s="8"/>
      <c r="CJ312" s="8"/>
      <c r="CK312" s="8"/>
      <c r="CL312" s="8"/>
      <c r="CM312" s="8"/>
      <c r="CN312" s="8"/>
      <c r="CO312" s="8"/>
      <c r="CP312" s="8"/>
      <c r="CQ312" s="8"/>
      <c r="CR312" s="8"/>
      <c r="CS312" s="8"/>
      <c r="CT312" s="8"/>
      <c r="CU312" s="8"/>
      <c r="CV312" s="8"/>
      <c r="CW312" s="8"/>
      <c r="CX312" s="9"/>
      <c r="CY312" s="8"/>
      <c r="CZ312" s="8"/>
      <c r="DA312" s="8"/>
      <c r="DB312" s="8"/>
      <c r="DC312" s="8"/>
      <c r="DD312" s="8"/>
      <c r="DE312" s="8"/>
      <c r="DF312" s="8"/>
      <c r="DG312" s="8"/>
      <c r="DH312" s="8"/>
      <c r="DI312" s="8"/>
      <c r="DJ312" s="8"/>
      <c r="DK312" s="8"/>
      <c r="DL312" s="8"/>
      <c r="DM312" s="8"/>
      <c r="DN312" s="8"/>
      <c r="DO312" s="8"/>
      <c r="DP312" s="8"/>
      <c r="DQ312" s="8"/>
      <c r="DR312" s="8"/>
      <c r="DS312" s="8"/>
      <c r="DT312" s="8"/>
      <c r="DU312" s="8"/>
      <c r="DV312" s="8"/>
      <c r="DW312" s="8"/>
      <c r="DX312" s="8"/>
      <c r="DY312" s="8"/>
      <c r="DZ312" s="9"/>
      <c r="EA312" s="8"/>
      <c r="EB312" s="8"/>
      <c r="EC312" s="8"/>
      <c r="ED312" s="8"/>
      <c r="EE312" s="8"/>
      <c r="EF312" s="8"/>
      <c r="EG312" s="8"/>
      <c r="EH312" s="8"/>
      <c r="EI312" s="8"/>
      <c r="EJ312" s="8"/>
      <c r="EK312" s="8"/>
      <c r="EL312" s="8"/>
      <c r="EM312" s="8"/>
      <c r="EN312" s="8"/>
      <c r="EO312" s="8"/>
      <c r="EP312" s="8"/>
      <c r="EQ312" s="8"/>
      <c r="ER312" s="8"/>
      <c r="ES312" s="8"/>
      <c r="ET312" s="8"/>
      <c r="EU312" s="8"/>
      <c r="EV312" s="8"/>
      <c r="EW312" s="8"/>
      <c r="EX312" s="8"/>
      <c r="EY312" s="8"/>
      <c r="EZ312" s="8"/>
      <c r="FA312" s="8"/>
      <c r="FB312" s="9"/>
      <c r="FC312" s="8"/>
      <c r="FD312" s="8"/>
      <c r="FE312" s="8"/>
      <c r="FF312" s="8"/>
      <c r="FG312" s="8"/>
      <c r="FH312" s="8"/>
      <c r="FI312" s="8"/>
      <c r="FJ312" s="8"/>
      <c r="FK312" s="8"/>
      <c r="FL312" s="8"/>
      <c r="FM312" s="8"/>
      <c r="FN312" s="8"/>
      <c r="FO312" s="8"/>
      <c r="FP312" s="8"/>
      <c r="FQ312" s="8"/>
      <c r="FR312" s="8"/>
      <c r="FS312" s="8"/>
      <c r="FT312" s="8"/>
      <c r="FU312" s="8"/>
      <c r="FV312" s="8"/>
      <c r="FW312" s="8"/>
      <c r="FX312" s="8"/>
      <c r="FY312" s="8"/>
      <c r="FZ312" s="8"/>
      <c r="GA312" s="8"/>
      <c r="GB312" s="8"/>
      <c r="GC312" s="8"/>
      <c r="GD312" s="9"/>
      <c r="GE312" s="8"/>
      <c r="GF312" s="8"/>
    </row>
    <row r="313" spans="1:188" s="2" customFormat="1" ht="17.100000000000001" customHeight="1">
      <c r="A313" s="33" t="s">
        <v>290</v>
      </c>
      <c r="B313" s="24">
        <v>13563.7</v>
      </c>
      <c r="C313" s="24">
        <v>13651.9</v>
      </c>
      <c r="D313" s="4">
        <f t="shared" si="110"/>
        <v>1.0065026504567336</v>
      </c>
      <c r="E313" s="10">
        <v>15</v>
      </c>
      <c r="F313" s="5">
        <v>1</v>
      </c>
      <c r="G313" s="5">
        <v>10</v>
      </c>
      <c r="H313" s="5"/>
      <c r="I313" s="5"/>
      <c r="J313" s="4">
        <f t="shared" si="128"/>
        <v>0.9805393663240437</v>
      </c>
      <c r="K313" s="5">
        <v>10</v>
      </c>
      <c r="L313" s="5"/>
      <c r="M313" s="5"/>
      <c r="N313" s="4">
        <f t="shared" si="129"/>
        <v>1.0258560447239693</v>
      </c>
      <c r="O313" s="73">
        <v>15</v>
      </c>
      <c r="P313" s="5"/>
      <c r="Q313" s="5"/>
      <c r="R313" s="4">
        <f t="shared" si="130"/>
        <v>0.86292016806722693</v>
      </c>
      <c r="S313" s="5">
        <v>15</v>
      </c>
      <c r="T313" s="31">
        <f t="shared" si="111"/>
        <v>0.9728396401839905</v>
      </c>
      <c r="U313" s="32">
        <v>62</v>
      </c>
      <c r="V313" s="24">
        <f t="shared" si="112"/>
        <v>33.81818181818182</v>
      </c>
      <c r="W313" s="24">
        <f t="shared" si="113"/>
        <v>32.9</v>
      </c>
      <c r="X313" s="24">
        <f t="shared" si="114"/>
        <v>-0.91818181818182154</v>
      </c>
      <c r="Y313" s="24"/>
      <c r="Z313" s="24">
        <v>5.5</v>
      </c>
      <c r="AA313" s="24">
        <v>6.3</v>
      </c>
      <c r="AB313" s="24">
        <v>3.8</v>
      </c>
      <c r="AC313" s="24">
        <v>5.5</v>
      </c>
      <c r="AD313" s="24"/>
      <c r="AE313" s="24">
        <v>6.3</v>
      </c>
      <c r="AF313" s="24"/>
      <c r="AG313" s="24">
        <f t="shared" si="115"/>
        <v>5.5</v>
      </c>
      <c r="AH313" s="40"/>
      <c r="AI313" s="40"/>
      <c r="AJ313" s="40"/>
      <c r="AK313" s="65"/>
      <c r="AL313" s="65"/>
      <c r="AM313" s="24">
        <f t="shared" si="116"/>
        <v>5.5</v>
      </c>
      <c r="AN313" s="24"/>
      <c r="AO313" s="24">
        <f t="shared" si="117"/>
        <v>5.5</v>
      </c>
      <c r="AP313" s="24">
        <v>6.3</v>
      </c>
      <c r="AQ313" s="24">
        <f t="shared" si="118"/>
        <v>-0.8</v>
      </c>
      <c r="AR313" s="81"/>
      <c r="AS313" s="38"/>
      <c r="AT313" s="1"/>
      <c r="AU313" s="1"/>
      <c r="AV313" s="1"/>
      <c r="AW313" s="1"/>
      <c r="AX313" s="1"/>
      <c r="AY313" s="1"/>
      <c r="AZ313" s="1"/>
      <c r="BA313" s="1"/>
      <c r="BB313" s="1"/>
      <c r="BC313" s="8"/>
      <c r="BD313" s="8"/>
      <c r="BE313" s="8"/>
      <c r="BF313" s="8"/>
      <c r="BG313" s="8"/>
      <c r="BH313" s="8"/>
      <c r="BI313" s="8"/>
      <c r="BJ313" s="8"/>
      <c r="BK313" s="8"/>
      <c r="BL313" s="8"/>
      <c r="BM313" s="8"/>
      <c r="BN313" s="8"/>
      <c r="BO313" s="8"/>
      <c r="BP313" s="8"/>
      <c r="BQ313" s="8"/>
      <c r="BR313" s="8"/>
      <c r="BS313" s="8"/>
      <c r="BT313" s="8"/>
      <c r="BU313" s="8"/>
      <c r="BV313" s="9"/>
      <c r="BW313" s="8"/>
      <c r="BX313" s="8"/>
      <c r="BY313" s="8"/>
      <c r="BZ313" s="8"/>
      <c r="CA313" s="8"/>
      <c r="CB313" s="8"/>
      <c r="CC313" s="8"/>
      <c r="CD313" s="8"/>
      <c r="CE313" s="8"/>
      <c r="CF313" s="8"/>
      <c r="CG313" s="8"/>
      <c r="CH313" s="8"/>
      <c r="CI313" s="8"/>
      <c r="CJ313" s="8"/>
      <c r="CK313" s="8"/>
      <c r="CL313" s="8"/>
      <c r="CM313" s="8"/>
      <c r="CN313" s="8"/>
      <c r="CO313" s="8"/>
      <c r="CP313" s="8"/>
      <c r="CQ313" s="8"/>
      <c r="CR313" s="8"/>
      <c r="CS313" s="8"/>
      <c r="CT313" s="8"/>
      <c r="CU313" s="8"/>
      <c r="CV313" s="8"/>
      <c r="CW313" s="8"/>
      <c r="CX313" s="9"/>
      <c r="CY313" s="8"/>
      <c r="CZ313" s="8"/>
      <c r="DA313" s="8"/>
      <c r="DB313" s="8"/>
      <c r="DC313" s="8"/>
      <c r="DD313" s="8"/>
      <c r="DE313" s="8"/>
      <c r="DF313" s="8"/>
      <c r="DG313" s="8"/>
      <c r="DH313" s="8"/>
      <c r="DI313" s="8"/>
      <c r="DJ313" s="8"/>
      <c r="DK313" s="8"/>
      <c r="DL313" s="8"/>
      <c r="DM313" s="8"/>
      <c r="DN313" s="8"/>
      <c r="DO313" s="8"/>
      <c r="DP313" s="8"/>
      <c r="DQ313" s="8"/>
      <c r="DR313" s="8"/>
      <c r="DS313" s="8"/>
      <c r="DT313" s="8"/>
      <c r="DU313" s="8"/>
      <c r="DV313" s="8"/>
      <c r="DW313" s="8"/>
      <c r="DX313" s="8"/>
      <c r="DY313" s="8"/>
      <c r="DZ313" s="9"/>
      <c r="EA313" s="8"/>
      <c r="EB313" s="8"/>
      <c r="EC313" s="8"/>
      <c r="ED313" s="8"/>
      <c r="EE313" s="8"/>
      <c r="EF313" s="8"/>
      <c r="EG313" s="8"/>
      <c r="EH313" s="8"/>
      <c r="EI313" s="8"/>
      <c r="EJ313" s="8"/>
      <c r="EK313" s="8"/>
      <c r="EL313" s="8"/>
      <c r="EM313" s="8"/>
      <c r="EN313" s="8"/>
      <c r="EO313" s="8"/>
      <c r="EP313" s="8"/>
      <c r="EQ313" s="8"/>
      <c r="ER313" s="8"/>
      <c r="ES313" s="8"/>
      <c r="ET313" s="8"/>
      <c r="EU313" s="8"/>
      <c r="EV313" s="8"/>
      <c r="EW313" s="8"/>
      <c r="EX313" s="8"/>
      <c r="EY313" s="8"/>
      <c r="EZ313" s="8"/>
      <c r="FA313" s="8"/>
      <c r="FB313" s="9"/>
      <c r="FC313" s="8"/>
      <c r="FD313" s="8"/>
      <c r="FE313" s="8"/>
      <c r="FF313" s="8"/>
      <c r="FG313" s="8"/>
      <c r="FH313" s="8"/>
      <c r="FI313" s="8"/>
      <c r="FJ313" s="8"/>
      <c r="FK313" s="8"/>
      <c r="FL313" s="8"/>
      <c r="FM313" s="8"/>
      <c r="FN313" s="8"/>
      <c r="FO313" s="8"/>
      <c r="FP313" s="8"/>
      <c r="FQ313" s="8"/>
      <c r="FR313" s="8"/>
      <c r="FS313" s="8"/>
      <c r="FT313" s="8"/>
      <c r="FU313" s="8"/>
      <c r="FV313" s="8"/>
      <c r="FW313" s="8"/>
      <c r="FX313" s="8"/>
      <c r="FY313" s="8"/>
      <c r="FZ313" s="8"/>
      <c r="GA313" s="8"/>
      <c r="GB313" s="8"/>
      <c r="GC313" s="8"/>
      <c r="GD313" s="9"/>
      <c r="GE313" s="8"/>
      <c r="GF313" s="8"/>
    </row>
    <row r="314" spans="1:188" s="2" customFormat="1" ht="17.100000000000001" customHeight="1">
      <c r="A314" s="33" t="s">
        <v>291</v>
      </c>
      <c r="B314" s="24">
        <v>4023.9</v>
      </c>
      <c r="C314" s="24">
        <v>3454</v>
      </c>
      <c r="D314" s="4">
        <f t="shared" si="110"/>
        <v>0.85837123188946041</v>
      </c>
      <c r="E314" s="10">
        <v>15</v>
      </c>
      <c r="F314" s="5">
        <v>1</v>
      </c>
      <c r="G314" s="5">
        <v>10</v>
      </c>
      <c r="H314" s="5"/>
      <c r="I314" s="5"/>
      <c r="J314" s="4">
        <f t="shared" si="128"/>
        <v>0.9805393663240437</v>
      </c>
      <c r="K314" s="5">
        <v>10</v>
      </c>
      <c r="L314" s="5"/>
      <c r="M314" s="5"/>
      <c r="N314" s="4">
        <f t="shared" si="129"/>
        <v>1.0258560447239693</v>
      </c>
      <c r="O314" s="73">
        <v>15</v>
      </c>
      <c r="P314" s="5"/>
      <c r="Q314" s="5"/>
      <c r="R314" s="4">
        <f t="shared" si="130"/>
        <v>0.86292016806722693</v>
      </c>
      <c r="S314" s="5">
        <v>15</v>
      </c>
      <c r="T314" s="31">
        <f t="shared" si="111"/>
        <v>0.93865546666846589</v>
      </c>
      <c r="U314" s="32">
        <v>118</v>
      </c>
      <c r="V314" s="24">
        <f t="shared" si="112"/>
        <v>64.36363636363636</v>
      </c>
      <c r="W314" s="24">
        <f t="shared" si="113"/>
        <v>60.4</v>
      </c>
      <c r="X314" s="24">
        <f t="shared" si="114"/>
        <v>-3.9636363636363612</v>
      </c>
      <c r="Y314" s="24"/>
      <c r="Z314" s="24">
        <v>8.1</v>
      </c>
      <c r="AA314" s="24">
        <v>11.7</v>
      </c>
      <c r="AB314" s="24">
        <v>8.8000000000000007</v>
      </c>
      <c r="AC314" s="24">
        <v>10.6</v>
      </c>
      <c r="AD314" s="24"/>
      <c r="AE314" s="24">
        <v>8.1</v>
      </c>
      <c r="AF314" s="24"/>
      <c r="AG314" s="24">
        <f t="shared" si="115"/>
        <v>13.1</v>
      </c>
      <c r="AH314" s="65"/>
      <c r="AI314" s="40"/>
      <c r="AJ314" s="40"/>
      <c r="AK314" s="65"/>
      <c r="AL314" s="65"/>
      <c r="AM314" s="24">
        <f t="shared" si="116"/>
        <v>13.1</v>
      </c>
      <c r="AN314" s="24"/>
      <c r="AO314" s="24">
        <f t="shared" si="117"/>
        <v>13.1</v>
      </c>
      <c r="AP314" s="24">
        <v>12.8</v>
      </c>
      <c r="AQ314" s="24">
        <f t="shared" si="118"/>
        <v>0.3</v>
      </c>
      <c r="AR314" s="81"/>
      <c r="AS314" s="38"/>
      <c r="AT314" s="1"/>
      <c r="AU314" s="1"/>
      <c r="AV314" s="1"/>
      <c r="AW314" s="1"/>
      <c r="AX314" s="1"/>
      <c r="AY314" s="1"/>
      <c r="AZ314" s="1"/>
      <c r="BA314" s="1"/>
      <c r="BB314" s="1"/>
      <c r="BC314" s="8"/>
      <c r="BD314" s="8"/>
      <c r="BE314" s="8"/>
      <c r="BF314" s="8"/>
      <c r="BG314" s="8"/>
      <c r="BH314" s="8"/>
      <c r="BI314" s="8"/>
      <c r="BJ314" s="8"/>
      <c r="BK314" s="8"/>
      <c r="BL314" s="8"/>
      <c r="BM314" s="8"/>
      <c r="BN314" s="8"/>
      <c r="BO314" s="8"/>
      <c r="BP314" s="8"/>
      <c r="BQ314" s="8"/>
      <c r="BR314" s="8"/>
      <c r="BS314" s="8"/>
      <c r="BT314" s="8"/>
      <c r="BU314" s="8"/>
      <c r="BV314" s="9"/>
      <c r="BW314" s="8"/>
      <c r="BX314" s="8"/>
      <c r="BY314" s="8"/>
      <c r="BZ314" s="8"/>
      <c r="CA314" s="8"/>
      <c r="CB314" s="8"/>
      <c r="CC314" s="8"/>
      <c r="CD314" s="8"/>
      <c r="CE314" s="8"/>
      <c r="CF314" s="8"/>
      <c r="CG314" s="8"/>
      <c r="CH314" s="8"/>
      <c r="CI314" s="8"/>
      <c r="CJ314" s="8"/>
      <c r="CK314" s="8"/>
      <c r="CL314" s="8"/>
      <c r="CM314" s="8"/>
      <c r="CN314" s="8"/>
      <c r="CO314" s="8"/>
      <c r="CP314" s="8"/>
      <c r="CQ314" s="8"/>
      <c r="CR314" s="8"/>
      <c r="CS314" s="8"/>
      <c r="CT314" s="8"/>
      <c r="CU314" s="8"/>
      <c r="CV314" s="8"/>
      <c r="CW314" s="8"/>
      <c r="CX314" s="9"/>
      <c r="CY314" s="8"/>
      <c r="CZ314" s="8"/>
      <c r="DA314" s="8"/>
      <c r="DB314" s="8"/>
      <c r="DC314" s="8"/>
      <c r="DD314" s="8"/>
      <c r="DE314" s="8"/>
      <c r="DF314" s="8"/>
      <c r="DG314" s="8"/>
      <c r="DH314" s="8"/>
      <c r="DI314" s="8"/>
      <c r="DJ314" s="8"/>
      <c r="DK314" s="8"/>
      <c r="DL314" s="8"/>
      <c r="DM314" s="8"/>
      <c r="DN314" s="8"/>
      <c r="DO314" s="8"/>
      <c r="DP314" s="8"/>
      <c r="DQ314" s="8"/>
      <c r="DR314" s="8"/>
      <c r="DS314" s="8"/>
      <c r="DT314" s="8"/>
      <c r="DU314" s="8"/>
      <c r="DV314" s="8"/>
      <c r="DW314" s="8"/>
      <c r="DX314" s="8"/>
      <c r="DY314" s="8"/>
      <c r="DZ314" s="9"/>
      <c r="EA314" s="8"/>
      <c r="EB314" s="8"/>
      <c r="EC314" s="8"/>
      <c r="ED314" s="8"/>
      <c r="EE314" s="8"/>
      <c r="EF314" s="8"/>
      <c r="EG314" s="8"/>
      <c r="EH314" s="8"/>
      <c r="EI314" s="8"/>
      <c r="EJ314" s="8"/>
      <c r="EK314" s="8"/>
      <c r="EL314" s="8"/>
      <c r="EM314" s="8"/>
      <c r="EN314" s="8"/>
      <c r="EO314" s="8"/>
      <c r="EP314" s="8"/>
      <c r="EQ314" s="8"/>
      <c r="ER314" s="8"/>
      <c r="ES314" s="8"/>
      <c r="ET314" s="8"/>
      <c r="EU314" s="8"/>
      <c r="EV314" s="8"/>
      <c r="EW314" s="8"/>
      <c r="EX314" s="8"/>
      <c r="EY314" s="8"/>
      <c r="EZ314" s="8"/>
      <c r="FA314" s="8"/>
      <c r="FB314" s="9"/>
      <c r="FC314" s="8"/>
      <c r="FD314" s="8"/>
      <c r="FE314" s="8"/>
      <c r="FF314" s="8"/>
      <c r="FG314" s="8"/>
      <c r="FH314" s="8"/>
      <c r="FI314" s="8"/>
      <c r="FJ314" s="8"/>
      <c r="FK314" s="8"/>
      <c r="FL314" s="8"/>
      <c r="FM314" s="8"/>
      <c r="FN314" s="8"/>
      <c r="FO314" s="8"/>
      <c r="FP314" s="8"/>
      <c r="FQ314" s="8"/>
      <c r="FR314" s="8"/>
      <c r="FS314" s="8"/>
      <c r="FT314" s="8"/>
      <c r="FU314" s="8"/>
      <c r="FV314" s="8"/>
      <c r="FW314" s="8"/>
      <c r="FX314" s="8"/>
      <c r="FY314" s="8"/>
      <c r="FZ314" s="8"/>
      <c r="GA314" s="8"/>
      <c r="GB314" s="8"/>
      <c r="GC314" s="8"/>
      <c r="GD314" s="9"/>
      <c r="GE314" s="8"/>
      <c r="GF314" s="8"/>
    </row>
    <row r="315" spans="1:188" s="2" customFormat="1" ht="17.100000000000001" customHeight="1">
      <c r="A315" s="33" t="s">
        <v>292</v>
      </c>
      <c r="B315" s="24">
        <v>3106.7</v>
      </c>
      <c r="C315" s="24">
        <v>2159.6</v>
      </c>
      <c r="D315" s="4">
        <f t="shared" ref="D315:D378" si="131">IF(E315=0,0,IF(B315=0,1,IF(C315&lt;0,0,IF(C315/B315&gt;1.2,IF((C315/B315-1.2)*0.1+1.2&gt;1.3,1.3,(C315/B315-1.2)*0.1+1.2),C315/B315))))</f>
        <v>0.69514275597901309</v>
      </c>
      <c r="E315" s="10">
        <v>15</v>
      </c>
      <c r="F315" s="5">
        <v>1</v>
      </c>
      <c r="G315" s="5">
        <v>10</v>
      </c>
      <c r="H315" s="5"/>
      <c r="I315" s="5"/>
      <c r="J315" s="4">
        <f t="shared" si="128"/>
        <v>0.9805393663240437</v>
      </c>
      <c r="K315" s="5">
        <v>10</v>
      </c>
      <c r="L315" s="5"/>
      <c r="M315" s="5"/>
      <c r="N315" s="4">
        <f t="shared" si="129"/>
        <v>1.0258560447239693</v>
      </c>
      <c r="O315" s="73">
        <v>15</v>
      </c>
      <c r="P315" s="5"/>
      <c r="Q315" s="5"/>
      <c r="R315" s="4">
        <f t="shared" si="130"/>
        <v>0.86292016806722693</v>
      </c>
      <c r="S315" s="5">
        <v>15</v>
      </c>
      <c r="T315" s="31">
        <f t="shared" ref="T315:T378" si="132">(D315*E315+F315*G315+J315*K315+N315*O315+R315*S315)/(E315+G315+K315+O315+S315)</f>
        <v>0.90098735684297826</v>
      </c>
      <c r="U315" s="32">
        <v>461</v>
      </c>
      <c r="V315" s="24">
        <f t="shared" ref="V315:V378" si="133">U315/11*6</f>
        <v>251.45454545454544</v>
      </c>
      <c r="W315" s="24">
        <f t="shared" ref="W315:W378" si="134">ROUND(T315*V315,1)</f>
        <v>226.6</v>
      </c>
      <c r="X315" s="24">
        <f t="shared" ref="X315:X378" si="135">W315-V315</f>
        <v>-24.854545454545445</v>
      </c>
      <c r="Y315" s="24"/>
      <c r="Z315" s="24">
        <v>49.4</v>
      </c>
      <c r="AA315" s="24">
        <v>32.9</v>
      </c>
      <c r="AB315" s="24">
        <v>26.3</v>
      </c>
      <c r="AC315" s="24">
        <v>41</v>
      </c>
      <c r="AD315" s="24"/>
      <c r="AE315" s="24">
        <v>22.9</v>
      </c>
      <c r="AF315" s="24"/>
      <c r="AG315" s="24">
        <f t="shared" ref="AG315:AG378" si="136">ROUND(W315-SUM(Y315:AF315),1)</f>
        <v>54.1</v>
      </c>
      <c r="AH315" s="65"/>
      <c r="AI315" s="40"/>
      <c r="AJ315" s="40"/>
      <c r="AK315" s="65"/>
      <c r="AL315" s="65"/>
      <c r="AM315" s="24">
        <f t="shared" ref="AM315:AM378" si="137">IF(OR(AG315&lt;0,AH315="+",AI315="+",AJ315="+",AK315="+",AL315="+"),0,AG315)</f>
        <v>54.1</v>
      </c>
      <c r="AN315" s="24"/>
      <c r="AO315" s="24">
        <f t="shared" ref="AO315:AO378" si="138">ROUND(AM315-AN315,1)</f>
        <v>54.1</v>
      </c>
      <c r="AP315" s="24">
        <v>44.7</v>
      </c>
      <c r="AQ315" s="24">
        <f t="shared" ref="AQ315:AQ378" si="139">ROUND(AO315-AP315,1)</f>
        <v>9.4</v>
      </c>
      <c r="AR315" s="81"/>
      <c r="AS315" s="38"/>
      <c r="AT315" s="1"/>
      <c r="AU315" s="1"/>
      <c r="AV315" s="1"/>
      <c r="AW315" s="1"/>
      <c r="AX315" s="1"/>
      <c r="AY315" s="1"/>
      <c r="AZ315" s="1"/>
      <c r="BA315" s="1"/>
      <c r="BB315" s="1"/>
      <c r="BC315" s="8"/>
      <c r="BD315" s="8"/>
      <c r="BE315" s="8"/>
      <c r="BF315" s="8"/>
      <c r="BG315" s="8"/>
      <c r="BH315" s="8"/>
      <c r="BI315" s="8"/>
      <c r="BJ315" s="8"/>
      <c r="BK315" s="8"/>
      <c r="BL315" s="8"/>
      <c r="BM315" s="8"/>
      <c r="BN315" s="8"/>
      <c r="BO315" s="8"/>
      <c r="BP315" s="8"/>
      <c r="BQ315" s="8"/>
      <c r="BR315" s="8"/>
      <c r="BS315" s="8"/>
      <c r="BT315" s="8"/>
      <c r="BU315" s="8"/>
      <c r="BV315" s="9"/>
      <c r="BW315" s="8"/>
      <c r="BX315" s="8"/>
      <c r="BY315" s="8"/>
      <c r="BZ315" s="8"/>
      <c r="CA315" s="8"/>
      <c r="CB315" s="8"/>
      <c r="CC315" s="8"/>
      <c r="CD315" s="8"/>
      <c r="CE315" s="8"/>
      <c r="CF315" s="8"/>
      <c r="CG315" s="8"/>
      <c r="CH315" s="8"/>
      <c r="CI315" s="8"/>
      <c r="CJ315" s="8"/>
      <c r="CK315" s="8"/>
      <c r="CL315" s="8"/>
      <c r="CM315" s="8"/>
      <c r="CN315" s="8"/>
      <c r="CO315" s="8"/>
      <c r="CP315" s="8"/>
      <c r="CQ315" s="8"/>
      <c r="CR315" s="8"/>
      <c r="CS315" s="8"/>
      <c r="CT315" s="8"/>
      <c r="CU315" s="8"/>
      <c r="CV315" s="8"/>
      <c r="CW315" s="8"/>
      <c r="CX315" s="9"/>
      <c r="CY315" s="8"/>
      <c r="CZ315" s="8"/>
      <c r="DA315" s="8"/>
      <c r="DB315" s="8"/>
      <c r="DC315" s="8"/>
      <c r="DD315" s="8"/>
      <c r="DE315" s="8"/>
      <c r="DF315" s="8"/>
      <c r="DG315" s="8"/>
      <c r="DH315" s="8"/>
      <c r="DI315" s="8"/>
      <c r="DJ315" s="8"/>
      <c r="DK315" s="8"/>
      <c r="DL315" s="8"/>
      <c r="DM315" s="8"/>
      <c r="DN315" s="8"/>
      <c r="DO315" s="8"/>
      <c r="DP315" s="8"/>
      <c r="DQ315" s="8"/>
      <c r="DR315" s="8"/>
      <c r="DS315" s="8"/>
      <c r="DT315" s="8"/>
      <c r="DU315" s="8"/>
      <c r="DV315" s="8"/>
      <c r="DW315" s="8"/>
      <c r="DX315" s="8"/>
      <c r="DY315" s="8"/>
      <c r="DZ315" s="9"/>
      <c r="EA315" s="8"/>
      <c r="EB315" s="8"/>
      <c r="EC315" s="8"/>
      <c r="ED315" s="8"/>
      <c r="EE315" s="8"/>
      <c r="EF315" s="8"/>
      <c r="EG315" s="8"/>
      <c r="EH315" s="8"/>
      <c r="EI315" s="8"/>
      <c r="EJ315" s="8"/>
      <c r="EK315" s="8"/>
      <c r="EL315" s="8"/>
      <c r="EM315" s="8"/>
      <c r="EN315" s="8"/>
      <c r="EO315" s="8"/>
      <c r="EP315" s="8"/>
      <c r="EQ315" s="8"/>
      <c r="ER315" s="8"/>
      <c r="ES315" s="8"/>
      <c r="ET315" s="8"/>
      <c r="EU315" s="8"/>
      <c r="EV315" s="8"/>
      <c r="EW315" s="8"/>
      <c r="EX315" s="8"/>
      <c r="EY315" s="8"/>
      <c r="EZ315" s="8"/>
      <c r="FA315" s="8"/>
      <c r="FB315" s="9"/>
      <c r="FC315" s="8"/>
      <c r="FD315" s="8"/>
      <c r="FE315" s="8"/>
      <c r="FF315" s="8"/>
      <c r="FG315" s="8"/>
      <c r="FH315" s="8"/>
      <c r="FI315" s="8"/>
      <c r="FJ315" s="8"/>
      <c r="FK315" s="8"/>
      <c r="FL315" s="8"/>
      <c r="FM315" s="8"/>
      <c r="FN315" s="8"/>
      <c r="FO315" s="8"/>
      <c r="FP315" s="8"/>
      <c r="FQ315" s="8"/>
      <c r="FR315" s="8"/>
      <c r="FS315" s="8"/>
      <c r="FT315" s="8"/>
      <c r="FU315" s="8"/>
      <c r="FV315" s="8"/>
      <c r="FW315" s="8"/>
      <c r="FX315" s="8"/>
      <c r="FY315" s="8"/>
      <c r="FZ315" s="8"/>
      <c r="GA315" s="8"/>
      <c r="GB315" s="8"/>
      <c r="GC315" s="8"/>
      <c r="GD315" s="9"/>
      <c r="GE315" s="8"/>
      <c r="GF315" s="8"/>
    </row>
    <row r="316" spans="1:188" s="2" customFormat="1" ht="17.100000000000001" customHeight="1">
      <c r="A316" s="33" t="s">
        <v>293</v>
      </c>
      <c r="B316" s="24">
        <v>7672.9</v>
      </c>
      <c r="C316" s="24">
        <v>5937.8</v>
      </c>
      <c r="D316" s="4">
        <f t="shared" si="131"/>
        <v>0.77386646509142576</v>
      </c>
      <c r="E316" s="10">
        <v>15</v>
      </c>
      <c r="F316" s="5">
        <v>1</v>
      </c>
      <c r="G316" s="5">
        <v>10</v>
      </c>
      <c r="H316" s="5"/>
      <c r="I316" s="5"/>
      <c r="J316" s="4">
        <f t="shared" si="128"/>
        <v>0.9805393663240437</v>
      </c>
      <c r="K316" s="5">
        <v>10</v>
      </c>
      <c r="L316" s="5"/>
      <c r="M316" s="5"/>
      <c r="N316" s="4">
        <f t="shared" si="129"/>
        <v>1.0258560447239693</v>
      </c>
      <c r="O316" s="73">
        <v>15</v>
      </c>
      <c r="P316" s="5"/>
      <c r="Q316" s="5"/>
      <c r="R316" s="4">
        <f t="shared" si="130"/>
        <v>0.86292016806722693</v>
      </c>
      <c r="S316" s="5">
        <v>15</v>
      </c>
      <c r="T316" s="31">
        <f t="shared" si="132"/>
        <v>0.91915436663815031</v>
      </c>
      <c r="U316" s="32">
        <v>68</v>
      </c>
      <c r="V316" s="24">
        <f t="shared" si="133"/>
        <v>37.090909090909093</v>
      </c>
      <c r="W316" s="24">
        <f t="shared" si="134"/>
        <v>34.1</v>
      </c>
      <c r="X316" s="24">
        <f t="shared" si="135"/>
        <v>-2.9909090909090921</v>
      </c>
      <c r="Y316" s="24"/>
      <c r="Z316" s="24">
        <v>5.2</v>
      </c>
      <c r="AA316" s="24">
        <v>5.0999999999999996</v>
      </c>
      <c r="AB316" s="24">
        <v>4.0999999999999996</v>
      </c>
      <c r="AC316" s="24">
        <v>7.4</v>
      </c>
      <c r="AD316" s="24"/>
      <c r="AE316" s="24">
        <v>6.1</v>
      </c>
      <c r="AF316" s="24"/>
      <c r="AG316" s="24">
        <f t="shared" si="136"/>
        <v>6.2</v>
      </c>
      <c r="AH316" s="40"/>
      <c r="AI316" s="40"/>
      <c r="AJ316" s="40"/>
      <c r="AK316" s="65"/>
      <c r="AL316" s="65"/>
      <c r="AM316" s="24">
        <f t="shared" si="137"/>
        <v>6.2</v>
      </c>
      <c r="AN316" s="24"/>
      <c r="AO316" s="24">
        <f t="shared" si="138"/>
        <v>6.2</v>
      </c>
      <c r="AP316" s="24">
        <v>5.4</v>
      </c>
      <c r="AQ316" s="24">
        <f t="shared" si="139"/>
        <v>0.8</v>
      </c>
      <c r="AR316" s="81"/>
      <c r="AS316" s="38"/>
      <c r="AT316" s="1"/>
      <c r="AU316" s="1"/>
      <c r="AV316" s="1"/>
      <c r="AW316" s="1"/>
      <c r="AX316" s="1"/>
      <c r="AY316" s="1"/>
      <c r="AZ316" s="1"/>
      <c r="BA316" s="1"/>
      <c r="BB316" s="1"/>
      <c r="BC316" s="8"/>
      <c r="BD316" s="8"/>
      <c r="BE316" s="8"/>
      <c r="BF316" s="8"/>
      <c r="BG316" s="8"/>
      <c r="BH316" s="8"/>
      <c r="BI316" s="8"/>
      <c r="BJ316" s="8"/>
      <c r="BK316" s="8"/>
      <c r="BL316" s="8"/>
      <c r="BM316" s="8"/>
      <c r="BN316" s="8"/>
      <c r="BO316" s="8"/>
      <c r="BP316" s="8"/>
      <c r="BQ316" s="8"/>
      <c r="BR316" s="8"/>
      <c r="BS316" s="8"/>
      <c r="BT316" s="8"/>
      <c r="BU316" s="8"/>
      <c r="BV316" s="9"/>
      <c r="BW316" s="8"/>
      <c r="BX316" s="8"/>
      <c r="BY316" s="8"/>
      <c r="BZ316" s="8"/>
      <c r="CA316" s="8"/>
      <c r="CB316" s="8"/>
      <c r="CC316" s="8"/>
      <c r="CD316" s="8"/>
      <c r="CE316" s="8"/>
      <c r="CF316" s="8"/>
      <c r="CG316" s="8"/>
      <c r="CH316" s="8"/>
      <c r="CI316" s="8"/>
      <c r="CJ316" s="8"/>
      <c r="CK316" s="8"/>
      <c r="CL316" s="8"/>
      <c r="CM316" s="8"/>
      <c r="CN316" s="8"/>
      <c r="CO316" s="8"/>
      <c r="CP316" s="8"/>
      <c r="CQ316" s="8"/>
      <c r="CR316" s="8"/>
      <c r="CS316" s="8"/>
      <c r="CT316" s="8"/>
      <c r="CU316" s="8"/>
      <c r="CV316" s="8"/>
      <c r="CW316" s="8"/>
      <c r="CX316" s="9"/>
      <c r="CY316" s="8"/>
      <c r="CZ316" s="8"/>
      <c r="DA316" s="8"/>
      <c r="DB316" s="8"/>
      <c r="DC316" s="8"/>
      <c r="DD316" s="8"/>
      <c r="DE316" s="8"/>
      <c r="DF316" s="8"/>
      <c r="DG316" s="8"/>
      <c r="DH316" s="8"/>
      <c r="DI316" s="8"/>
      <c r="DJ316" s="8"/>
      <c r="DK316" s="8"/>
      <c r="DL316" s="8"/>
      <c r="DM316" s="8"/>
      <c r="DN316" s="8"/>
      <c r="DO316" s="8"/>
      <c r="DP316" s="8"/>
      <c r="DQ316" s="8"/>
      <c r="DR316" s="8"/>
      <c r="DS316" s="8"/>
      <c r="DT316" s="8"/>
      <c r="DU316" s="8"/>
      <c r="DV316" s="8"/>
      <c r="DW316" s="8"/>
      <c r="DX316" s="8"/>
      <c r="DY316" s="8"/>
      <c r="DZ316" s="9"/>
      <c r="EA316" s="8"/>
      <c r="EB316" s="8"/>
      <c r="EC316" s="8"/>
      <c r="ED316" s="8"/>
      <c r="EE316" s="8"/>
      <c r="EF316" s="8"/>
      <c r="EG316" s="8"/>
      <c r="EH316" s="8"/>
      <c r="EI316" s="8"/>
      <c r="EJ316" s="8"/>
      <c r="EK316" s="8"/>
      <c r="EL316" s="8"/>
      <c r="EM316" s="8"/>
      <c r="EN316" s="8"/>
      <c r="EO316" s="8"/>
      <c r="EP316" s="8"/>
      <c r="EQ316" s="8"/>
      <c r="ER316" s="8"/>
      <c r="ES316" s="8"/>
      <c r="ET316" s="8"/>
      <c r="EU316" s="8"/>
      <c r="EV316" s="8"/>
      <c r="EW316" s="8"/>
      <c r="EX316" s="8"/>
      <c r="EY316" s="8"/>
      <c r="EZ316" s="8"/>
      <c r="FA316" s="8"/>
      <c r="FB316" s="9"/>
      <c r="FC316" s="8"/>
      <c r="FD316" s="8"/>
      <c r="FE316" s="8"/>
      <c r="FF316" s="8"/>
      <c r="FG316" s="8"/>
      <c r="FH316" s="8"/>
      <c r="FI316" s="8"/>
      <c r="FJ316" s="8"/>
      <c r="FK316" s="8"/>
      <c r="FL316" s="8"/>
      <c r="FM316" s="8"/>
      <c r="FN316" s="8"/>
      <c r="FO316" s="8"/>
      <c r="FP316" s="8"/>
      <c r="FQ316" s="8"/>
      <c r="FR316" s="8"/>
      <c r="FS316" s="8"/>
      <c r="FT316" s="8"/>
      <c r="FU316" s="8"/>
      <c r="FV316" s="8"/>
      <c r="FW316" s="8"/>
      <c r="FX316" s="8"/>
      <c r="FY316" s="8"/>
      <c r="FZ316" s="8"/>
      <c r="GA316" s="8"/>
      <c r="GB316" s="8"/>
      <c r="GC316" s="8"/>
      <c r="GD316" s="9"/>
      <c r="GE316" s="8"/>
      <c r="GF316" s="8"/>
    </row>
    <row r="317" spans="1:188" s="2" customFormat="1" ht="17.100000000000001" customHeight="1">
      <c r="A317" s="17" t="s">
        <v>294</v>
      </c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77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10"/>
      <c r="AP317" s="24"/>
      <c r="AQ317" s="24"/>
      <c r="AR317" s="81"/>
      <c r="AS317" s="38"/>
      <c r="AT317" s="1"/>
      <c r="AU317" s="1"/>
      <c r="AV317" s="1"/>
      <c r="AW317" s="1"/>
      <c r="AX317" s="1"/>
      <c r="AY317" s="1"/>
      <c r="AZ317" s="1"/>
      <c r="BA317" s="1"/>
      <c r="BB317" s="1"/>
      <c r="BC317" s="8"/>
      <c r="BD317" s="8"/>
      <c r="BE317" s="8"/>
      <c r="BF317" s="8"/>
      <c r="BG317" s="8"/>
      <c r="BH317" s="8"/>
      <c r="BI317" s="8"/>
      <c r="BJ317" s="8"/>
      <c r="BK317" s="8"/>
      <c r="BL317" s="8"/>
      <c r="BM317" s="8"/>
      <c r="BN317" s="8"/>
      <c r="BO317" s="8"/>
      <c r="BP317" s="8"/>
      <c r="BQ317" s="8"/>
      <c r="BR317" s="8"/>
      <c r="BS317" s="8"/>
      <c r="BT317" s="8"/>
      <c r="BU317" s="8"/>
      <c r="BV317" s="9"/>
      <c r="BW317" s="8"/>
      <c r="BX317" s="8"/>
      <c r="BY317" s="8"/>
      <c r="BZ317" s="8"/>
      <c r="CA317" s="8"/>
      <c r="CB317" s="8"/>
      <c r="CC317" s="8"/>
      <c r="CD317" s="8"/>
      <c r="CE317" s="8"/>
      <c r="CF317" s="8"/>
      <c r="CG317" s="8"/>
      <c r="CH317" s="8"/>
      <c r="CI317" s="8"/>
      <c r="CJ317" s="8"/>
      <c r="CK317" s="8"/>
      <c r="CL317" s="8"/>
      <c r="CM317" s="8"/>
      <c r="CN317" s="8"/>
      <c r="CO317" s="8"/>
      <c r="CP317" s="8"/>
      <c r="CQ317" s="8"/>
      <c r="CR317" s="8"/>
      <c r="CS317" s="8"/>
      <c r="CT317" s="8"/>
      <c r="CU317" s="8"/>
      <c r="CV317" s="8"/>
      <c r="CW317" s="8"/>
      <c r="CX317" s="9"/>
      <c r="CY317" s="8"/>
      <c r="CZ317" s="8"/>
      <c r="DA317" s="8"/>
      <c r="DB317" s="8"/>
      <c r="DC317" s="8"/>
      <c r="DD317" s="8"/>
      <c r="DE317" s="8"/>
      <c r="DF317" s="8"/>
      <c r="DG317" s="8"/>
      <c r="DH317" s="8"/>
      <c r="DI317" s="8"/>
      <c r="DJ317" s="8"/>
      <c r="DK317" s="8"/>
      <c r="DL317" s="8"/>
      <c r="DM317" s="8"/>
      <c r="DN317" s="8"/>
      <c r="DO317" s="8"/>
      <c r="DP317" s="8"/>
      <c r="DQ317" s="8"/>
      <c r="DR317" s="8"/>
      <c r="DS317" s="8"/>
      <c r="DT317" s="8"/>
      <c r="DU317" s="8"/>
      <c r="DV317" s="8"/>
      <c r="DW317" s="8"/>
      <c r="DX317" s="8"/>
      <c r="DY317" s="8"/>
      <c r="DZ317" s="9"/>
      <c r="EA317" s="8"/>
      <c r="EB317" s="8"/>
      <c r="EC317" s="8"/>
      <c r="ED317" s="8"/>
      <c r="EE317" s="8"/>
      <c r="EF317" s="8"/>
      <c r="EG317" s="8"/>
      <c r="EH317" s="8"/>
      <c r="EI317" s="8"/>
      <c r="EJ317" s="8"/>
      <c r="EK317" s="8"/>
      <c r="EL317" s="8"/>
      <c r="EM317" s="8"/>
      <c r="EN317" s="8"/>
      <c r="EO317" s="8"/>
      <c r="EP317" s="8"/>
      <c r="EQ317" s="8"/>
      <c r="ER317" s="8"/>
      <c r="ES317" s="8"/>
      <c r="ET317" s="8"/>
      <c r="EU317" s="8"/>
      <c r="EV317" s="8"/>
      <c r="EW317" s="8"/>
      <c r="EX317" s="8"/>
      <c r="EY317" s="8"/>
      <c r="EZ317" s="8"/>
      <c r="FA317" s="8"/>
      <c r="FB317" s="9"/>
      <c r="FC317" s="8"/>
      <c r="FD317" s="8"/>
      <c r="FE317" s="8"/>
      <c r="FF317" s="8"/>
      <c r="FG317" s="8"/>
      <c r="FH317" s="8"/>
      <c r="FI317" s="8"/>
      <c r="FJ317" s="8"/>
      <c r="FK317" s="8"/>
      <c r="FL317" s="8"/>
      <c r="FM317" s="8"/>
      <c r="FN317" s="8"/>
      <c r="FO317" s="8"/>
      <c r="FP317" s="8"/>
      <c r="FQ317" s="8"/>
      <c r="FR317" s="8"/>
      <c r="FS317" s="8"/>
      <c r="FT317" s="8"/>
      <c r="FU317" s="8"/>
      <c r="FV317" s="8"/>
      <c r="FW317" s="8"/>
      <c r="FX317" s="8"/>
      <c r="FY317" s="8"/>
      <c r="FZ317" s="8"/>
      <c r="GA317" s="8"/>
      <c r="GB317" s="8"/>
      <c r="GC317" s="8"/>
      <c r="GD317" s="9"/>
      <c r="GE317" s="8"/>
      <c r="GF317" s="8"/>
    </row>
    <row r="318" spans="1:188" s="2" customFormat="1" ht="17.100000000000001" customHeight="1">
      <c r="A318" s="33" t="s">
        <v>295</v>
      </c>
      <c r="B318" s="24">
        <v>4826.8</v>
      </c>
      <c r="C318" s="24">
        <v>4683.3999999999996</v>
      </c>
      <c r="D318" s="4">
        <f t="shared" si="131"/>
        <v>0.9702908759426534</v>
      </c>
      <c r="E318" s="10">
        <v>15</v>
      </c>
      <c r="F318" s="5">
        <v>1</v>
      </c>
      <c r="G318" s="5">
        <v>10</v>
      </c>
      <c r="H318" s="5"/>
      <c r="I318" s="5"/>
      <c r="J318" s="4">
        <f>J$52</f>
        <v>1.0443649885583524</v>
      </c>
      <c r="K318" s="5">
        <v>10</v>
      </c>
      <c r="L318" s="5"/>
      <c r="M318" s="5"/>
      <c r="N318" s="4">
        <f>N$52</f>
        <v>1.3</v>
      </c>
      <c r="O318" s="73">
        <v>15</v>
      </c>
      <c r="P318" s="5"/>
      <c r="Q318" s="5"/>
      <c r="R318" s="4">
        <f>R$52</f>
        <v>0.88235294117647056</v>
      </c>
      <c r="S318" s="5">
        <v>15</v>
      </c>
      <c r="T318" s="31">
        <f t="shared" si="132"/>
        <v>1.0420508791133907</v>
      </c>
      <c r="U318" s="32">
        <v>34</v>
      </c>
      <c r="V318" s="24">
        <f t="shared" si="133"/>
        <v>18.545454545454547</v>
      </c>
      <c r="W318" s="24">
        <f t="shared" si="134"/>
        <v>19.3</v>
      </c>
      <c r="X318" s="24">
        <f t="shared" si="135"/>
        <v>0.75454545454545396</v>
      </c>
      <c r="Y318" s="24"/>
      <c r="Z318" s="24">
        <v>2.9</v>
      </c>
      <c r="AA318" s="24">
        <v>3</v>
      </c>
      <c r="AB318" s="24">
        <v>0.6</v>
      </c>
      <c r="AC318" s="24">
        <v>2.5</v>
      </c>
      <c r="AD318" s="24"/>
      <c r="AE318" s="24">
        <v>1.7</v>
      </c>
      <c r="AF318" s="24">
        <v>4.5</v>
      </c>
      <c r="AG318" s="24">
        <f t="shared" si="136"/>
        <v>4.0999999999999996</v>
      </c>
      <c r="AH318" s="40"/>
      <c r="AI318" s="40"/>
      <c r="AJ318" s="40"/>
      <c r="AK318" s="65"/>
      <c r="AL318" s="65"/>
      <c r="AM318" s="24">
        <f t="shared" si="137"/>
        <v>4.0999999999999996</v>
      </c>
      <c r="AN318" s="24">
        <f>MIN(AM318,0.5)</f>
        <v>0.5</v>
      </c>
      <c r="AO318" s="24">
        <f t="shared" si="138"/>
        <v>3.6</v>
      </c>
      <c r="AP318" s="24">
        <v>2.8</v>
      </c>
      <c r="AQ318" s="24">
        <f t="shared" si="139"/>
        <v>0.8</v>
      </c>
      <c r="AR318" s="81"/>
      <c r="AS318" s="38"/>
      <c r="AT318" s="1"/>
      <c r="AU318" s="1"/>
      <c r="AV318" s="1"/>
      <c r="AW318" s="1"/>
      <c r="AX318" s="1"/>
      <c r="AY318" s="1"/>
      <c r="AZ318" s="1"/>
      <c r="BA318" s="1"/>
      <c r="BB318" s="1"/>
      <c r="BC318" s="8"/>
      <c r="BD318" s="8"/>
      <c r="BE318" s="8"/>
      <c r="BF318" s="8"/>
      <c r="BG318" s="8"/>
      <c r="BH318" s="8"/>
      <c r="BI318" s="8"/>
      <c r="BJ318" s="8"/>
      <c r="BK318" s="8"/>
      <c r="BL318" s="8"/>
      <c r="BM318" s="8"/>
      <c r="BN318" s="8"/>
      <c r="BO318" s="8"/>
      <c r="BP318" s="8"/>
      <c r="BQ318" s="8"/>
      <c r="BR318" s="8"/>
      <c r="BS318" s="8"/>
      <c r="BT318" s="8"/>
      <c r="BU318" s="8"/>
      <c r="BV318" s="9"/>
      <c r="BW318" s="8"/>
      <c r="BX318" s="8"/>
      <c r="BY318" s="8"/>
      <c r="BZ318" s="8"/>
      <c r="CA318" s="8"/>
      <c r="CB318" s="8"/>
      <c r="CC318" s="8"/>
      <c r="CD318" s="8"/>
      <c r="CE318" s="8"/>
      <c r="CF318" s="8"/>
      <c r="CG318" s="8"/>
      <c r="CH318" s="8"/>
      <c r="CI318" s="8"/>
      <c r="CJ318" s="8"/>
      <c r="CK318" s="8"/>
      <c r="CL318" s="8"/>
      <c r="CM318" s="8"/>
      <c r="CN318" s="8"/>
      <c r="CO318" s="8"/>
      <c r="CP318" s="8"/>
      <c r="CQ318" s="8"/>
      <c r="CR318" s="8"/>
      <c r="CS318" s="8"/>
      <c r="CT318" s="8"/>
      <c r="CU318" s="8"/>
      <c r="CV318" s="8"/>
      <c r="CW318" s="8"/>
      <c r="CX318" s="9"/>
      <c r="CY318" s="8"/>
      <c r="CZ318" s="8"/>
      <c r="DA318" s="8"/>
      <c r="DB318" s="8"/>
      <c r="DC318" s="8"/>
      <c r="DD318" s="8"/>
      <c r="DE318" s="8"/>
      <c r="DF318" s="8"/>
      <c r="DG318" s="8"/>
      <c r="DH318" s="8"/>
      <c r="DI318" s="8"/>
      <c r="DJ318" s="8"/>
      <c r="DK318" s="8"/>
      <c r="DL318" s="8"/>
      <c r="DM318" s="8"/>
      <c r="DN318" s="8"/>
      <c r="DO318" s="8"/>
      <c r="DP318" s="8"/>
      <c r="DQ318" s="8"/>
      <c r="DR318" s="8"/>
      <c r="DS318" s="8"/>
      <c r="DT318" s="8"/>
      <c r="DU318" s="8"/>
      <c r="DV318" s="8"/>
      <c r="DW318" s="8"/>
      <c r="DX318" s="8"/>
      <c r="DY318" s="8"/>
      <c r="DZ318" s="9"/>
      <c r="EA318" s="8"/>
      <c r="EB318" s="8"/>
      <c r="EC318" s="8"/>
      <c r="ED318" s="8"/>
      <c r="EE318" s="8"/>
      <c r="EF318" s="8"/>
      <c r="EG318" s="8"/>
      <c r="EH318" s="8"/>
      <c r="EI318" s="8"/>
      <c r="EJ318" s="8"/>
      <c r="EK318" s="8"/>
      <c r="EL318" s="8"/>
      <c r="EM318" s="8"/>
      <c r="EN318" s="8"/>
      <c r="EO318" s="8"/>
      <c r="EP318" s="8"/>
      <c r="EQ318" s="8"/>
      <c r="ER318" s="8"/>
      <c r="ES318" s="8"/>
      <c r="ET318" s="8"/>
      <c r="EU318" s="8"/>
      <c r="EV318" s="8"/>
      <c r="EW318" s="8"/>
      <c r="EX318" s="8"/>
      <c r="EY318" s="8"/>
      <c r="EZ318" s="8"/>
      <c r="FA318" s="8"/>
      <c r="FB318" s="9"/>
      <c r="FC318" s="8"/>
      <c r="FD318" s="8"/>
      <c r="FE318" s="8"/>
      <c r="FF318" s="8"/>
      <c r="FG318" s="8"/>
      <c r="FH318" s="8"/>
      <c r="FI318" s="8"/>
      <c r="FJ318" s="8"/>
      <c r="FK318" s="8"/>
      <c r="FL318" s="8"/>
      <c r="FM318" s="8"/>
      <c r="FN318" s="8"/>
      <c r="FO318" s="8"/>
      <c r="FP318" s="8"/>
      <c r="FQ318" s="8"/>
      <c r="FR318" s="8"/>
      <c r="FS318" s="8"/>
      <c r="FT318" s="8"/>
      <c r="FU318" s="8"/>
      <c r="FV318" s="8"/>
      <c r="FW318" s="8"/>
      <c r="FX318" s="8"/>
      <c r="FY318" s="8"/>
      <c r="FZ318" s="8"/>
      <c r="GA318" s="8"/>
      <c r="GB318" s="8"/>
      <c r="GC318" s="8"/>
      <c r="GD318" s="9"/>
      <c r="GE318" s="8"/>
      <c r="GF318" s="8"/>
    </row>
    <row r="319" spans="1:188" s="2" customFormat="1" ht="17.100000000000001" customHeight="1">
      <c r="A319" s="33" t="s">
        <v>296</v>
      </c>
      <c r="B319" s="24">
        <v>8086.5</v>
      </c>
      <c r="C319" s="24">
        <v>5797.3</v>
      </c>
      <c r="D319" s="4">
        <f t="shared" si="131"/>
        <v>0.71691090088418974</v>
      </c>
      <c r="E319" s="10">
        <v>15</v>
      </c>
      <c r="F319" s="5">
        <v>1</v>
      </c>
      <c r="G319" s="5">
        <v>10</v>
      </c>
      <c r="H319" s="5"/>
      <c r="I319" s="5"/>
      <c r="J319" s="4">
        <f t="shared" ref="J319:J332" si="140">J$52</f>
        <v>1.0443649885583524</v>
      </c>
      <c r="K319" s="5">
        <v>10</v>
      </c>
      <c r="L319" s="5"/>
      <c r="M319" s="5"/>
      <c r="N319" s="4">
        <f t="shared" ref="N319:N332" si="141">N$52</f>
        <v>1.3</v>
      </c>
      <c r="O319" s="73">
        <v>15</v>
      </c>
      <c r="P319" s="5"/>
      <c r="Q319" s="5"/>
      <c r="R319" s="4">
        <f t="shared" ref="R319:R332" si="142">R$52</f>
        <v>0.88235294117647056</v>
      </c>
      <c r="S319" s="5">
        <v>15</v>
      </c>
      <c r="T319" s="31">
        <f t="shared" si="132"/>
        <v>0.98357857717682196</v>
      </c>
      <c r="U319" s="32">
        <v>106</v>
      </c>
      <c r="V319" s="24">
        <f t="shared" si="133"/>
        <v>57.81818181818182</v>
      </c>
      <c r="W319" s="24">
        <f t="shared" si="134"/>
        <v>56.9</v>
      </c>
      <c r="X319" s="24">
        <f t="shared" si="135"/>
        <v>-0.91818181818182154</v>
      </c>
      <c r="Y319" s="24"/>
      <c r="Z319" s="24">
        <v>7.5</v>
      </c>
      <c r="AA319" s="24">
        <v>7.4</v>
      </c>
      <c r="AB319" s="24">
        <v>2.5</v>
      </c>
      <c r="AC319" s="24">
        <v>14.1</v>
      </c>
      <c r="AD319" s="24"/>
      <c r="AE319" s="24">
        <v>7.8</v>
      </c>
      <c r="AF319" s="24">
        <v>4</v>
      </c>
      <c r="AG319" s="24">
        <f t="shared" si="136"/>
        <v>13.6</v>
      </c>
      <c r="AH319" s="40"/>
      <c r="AI319" s="40"/>
      <c r="AJ319" s="40"/>
      <c r="AK319" s="65"/>
      <c r="AL319" s="65"/>
      <c r="AM319" s="24">
        <f t="shared" si="137"/>
        <v>13.6</v>
      </c>
      <c r="AN319" s="24"/>
      <c r="AO319" s="24">
        <f t="shared" si="138"/>
        <v>13.6</v>
      </c>
      <c r="AP319" s="24">
        <v>8.1999999999999993</v>
      </c>
      <c r="AQ319" s="24">
        <f t="shared" si="139"/>
        <v>5.4</v>
      </c>
      <c r="AR319" s="81"/>
      <c r="AS319" s="38"/>
      <c r="AT319" s="1"/>
      <c r="AU319" s="1"/>
      <c r="AV319" s="1"/>
      <c r="AW319" s="1"/>
      <c r="AX319" s="1"/>
      <c r="AY319" s="1"/>
      <c r="AZ319" s="1"/>
      <c r="BA319" s="1"/>
      <c r="BB319" s="1"/>
      <c r="BC319" s="8"/>
      <c r="BD319" s="8"/>
      <c r="BE319" s="8"/>
      <c r="BF319" s="8"/>
      <c r="BG319" s="8"/>
      <c r="BH319" s="8"/>
      <c r="BI319" s="8"/>
      <c r="BJ319" s="8"/>
      <c r="BK319" s="8"/>
      <c r="BL319" s="8"/>
      <c r="BM319" s="8"/>
      <c r="BN319" s="8"/>
      <c r="BO319" s="8"/>
      <c r="BP319" s="8"/>
      <c r="BQ319" s="8"/>
      <c r="BR319" s="8"/>
      <c r="BS319" s="8"/>
      <c r="BT319" s="8"/>
      <c r="BU319" s="8"/>
      <c r="BV319" s="9"/>
      <c r="BW319" s="8"/>
      <c r="BX319" s="8"/>
      <c r="BY319" s="8"/>
      <c r="BZ319" s="8"/>
      <c r="CA319" s="8"/>
      <c r="CB319" s="8"/>
      <c r="CC319" s="8"/>
      <c r="CD319" s="8"/>
      <c r="CE319" s="8"/>
      <c r="CF319" s="8"/>
      <c r="CG319" s="8"/>
      <c r="CH319" s="8"/>
      <c r="CI319" s="8"/>
      <c r="CJ319" s="8"/>
      <c r="CK319" s="8"/>
      <c r="CL319" s="8"/>
      <c r="CM319" s="8"/>
      <c r="CN319" s="8"/>
      <c r="CO319" s="8"/>
      <c r="CP319" s="8"/>
      <c r="CQ319" s="8"/>
      <c r="CR319" s="8"/>
      <c r="CS319" s="8"/>
      <c r="CT319" s="8"/>
      <c r="CU319" s="8"/>
      <c r="CV319" s="8"/>
      <c r="CW319" s="8"/>
      <c r="CX319" s="9"/>
      <c r="CY319" s="8"/>
      <c r="CZ319" s="8"/>
      <c r="DA319" s="8"/>
      <c r="DB319" s="8"/>
      <c r="DC319" s="8"/>
      <c r="DD319" s="8"/>
      <c r="DE319" s="8"/>
      <c r="DF319" s="8"/>
      <c r="DG319" s="8"/>
      <c r="DH319" s="8"/>
      <c r="DI319" s="8"/>
      <c r="DJ319" s="8"/>
      <c r="DK319" s="8"/>
      <c r="DL319" s="8"/>
      <c r="DM319" s="8"/>
      <c r="DN319" s="8"/>
      <c r="DO319" s="8"/>
      <c r="DP319" s="8"/>
      <c r="DQ319" s="8"/>
      <c r="DR319" s="8"/>
      <c r="DS319" s="8"/>
      <c r="DT319" s="8"/>
      <c r="DU319" s="8"/>
      <c r="DV319" s="8"/>
      <c r="DW319" s="8"/>
      <c r="DX319" s="8"/>
      <c r="DY319" s="8"/>
      <c r="DZ319" s="9"/>
      <c r="EA319" s="8"/>
      <c r="EB319" s="8"/>
      <c r="EC319" s="8"/>
      <c r="ED319" s="8"/>
      <c r="EE319" s="8"/>
      <c r="EF319" s="8"/>
      <c r="EG319" s="8"/>
      <c r="EH319" s="8"/>
      <c r="EI319" s="8"/>
      <c r="EJ319" s="8"/>
      <c r="EK319" s="8"/>
      <c r="EL319" s="8"/>
      <c r="EM319" s="8"/>
      <c r="EN319" s="8"/>
      <c r="EO319" s="8"/>
      <c r="EP319" s="8"/>
      <c r="EQ319" s="8"/>
      <c r="ER319" s="8"/>
      <c r="ES319" s="8"/>
      <c r="ET319" s="8"/>
      <c r="EU319" s="8"/>
      <c r="EV319" s="8"/>
      <c r="EW319" s="8"/>
      <c r="EX319" s="8"/>
      <c r="EY319" s="8"/>
      <c r="EZ319" s="8"/>
      <c r="FA319" s="8"/>
      <c r="FB319" s="9"/>
      <c r="FC319" s="8"/>
      <c r="FD319" s="8"/>
      <c r="FE319" s="8"/>
      <c r="FF319" s="8"/>
      <c r="FG319" s="8"/>
      <c r="FH319" s="8"/>
      <c r="FI319" s="8"/>
      <c r="FJ319" s="8"/>
      <c r="FK319" s="8"/>
      <c r="FL319" s="8"/>
      <c r="FM319" s="8"/>
      <c r="FN319" s="8"/>
      <c r="FO319" s="8"/>
      <c r="FP319" s="8"/>
      <c r="FQ319" s="8"/>
      <c r="FR319" s="8"/>
      <c r="FS319" s="8"/>
      <c r="FT319" s="8"/>
      <c r="FU319" s="8"/>
      <c r="FV319" s="8"/>
      <c r="FW319" s="8"/>
      <c r="FX319" s="8"/>
      <c r="FY319" s="8"/>
      <c r="FZ319" s="8"/>
      <c r="GA319" s="8"/>
      <c r="GB319" s="8"/>
      <c r="GC319" s="8"/>
      <c r="GD319" s="9"/>
      <c r="GE319" s="8"/>
      <c r="GF319" s="8"/>
    </row>
    <row r="320" spans="1:188" s="2" customFormat="1" ht="17.100000000000001" customHeight="1">
      <c r="A320" s="33" t="s">
        <v>297</v>
      </c>
      <c r="B320" s="24">
        <v>2585.6</v>
      </c>
      <c r="C320" s="24">
        <v>2106.4</v>
      </c>
      <c r="D320" s="4">
        <f t="shared" si="131"/>
        <v>0.81466584158415845</v>
      </c>
      <c r="E320" s="10">
        <v>15</v>
      </c>
      <c r="F320" s="5">
        <v>1</v>
      </c>
      <c r="G320" s="5">
        <v>10</v>
      </c>
      <c r="H320" s="5"/>
      <c r="I320" s="5"/>
      <c r="J320" s="4">
        <f t="shared" si="140"/>
        <v>1.0443649885583524</v>
      </c>
      <c r="K320" s="5">
        <v>10</v>
      </c>
      <c r="L320" s="5"/>
      <c r="M320" s="5"/>
      <c r="N320" s="4">
        <f t="shared" si="141"/>
        <v>1.3</v>
      </c>
      <c r="O320" s="73">
        <v>15</v>
      </c>
      <c r="P320" s="5"/>
      <c r="Q320" s="5"/>
      <c r="R320" s="4">
        <f t="shared" si="142"/>
        <v>0.88235294117647056</v>
      </c>
      <c r="S320" s="5">
        <v>15</v>
      </c>
      <c r="T320" s="31">
        <f t="shared" si="132"/>
        <v>1.0061374096460456</v>
      </c>
      <c r="U320" s="32">
        <v>225</v>
      </c>
      <c r="V320" s="24">
        <f t="shared" si="133"/>
        <v>122.72727272727272</v>
      </c>
      <c r="W320" s="24">
        <f t="shared" si="134"/>
        <v>123.5</v>
      </c>
      <c r="X320" s="24">
        <f t="shared" si="135"/>
        <v>0.77272727272728048</v>
      </c>
      <c r="Y320" s="24"/>
      <c r="Z320" s="24">
        <v>19.399999999999999</v>
      </c>
      <c r="AA320" s="24">
        <v>19.899999999999999</v>
      </c>
      <c r="AB320" s="24">
        <v>6</v>
      </c>
      <c r="AC320" s="24">
        <v>11.3</v>
      </c>
      <c r="AD320" s="24"/>
      <c r="AE320" s="24">
        <v>9.6</v>
      </c>
      <c r="AF320" s="24">
        <v>30.6</v>
      </c>
      <c r="AG320" s="24">
        <f t="shared" si="136"/>
        <v>26.7</v>
      </c>
      <c r="AH320" s="65"/>
      <c r="AI320" s="40"/>
      <c r="AJ320" s="40"/>
      <c r="AK320" s="65"/>
      <c r="AL320" s="65"/>
      <c r="AM320" s="24">
        <f t="shared" si="137"/>
        <v>26.7</v>
      </c>
      <c r="AN320" s="24">
        <f>MIN(AM320,9.3)</f>
        <v>9.3000000000000007</v>
      </c>
      <c r="AO320" s="24">
        <f t="shared" si="138"/>
        <v>17.399999999999999</v>
      </c>
      <c r="AP320" s="24">
        <v>8.4</v>
      </c>
      <c r="AQ320" s="24">
        <f t="shared" si="139"/>
        <v>9</v>
      </c>
      <c r="AR320" s="81"/>
      <c r="AS320" s="38"/>
      <c r="AT320" s="1"/>
      <c r="AU320" s="1"/>
      <c r="AV320" s="1"/>
      <c r="AW320" s="1"/>
      <c r="AX320" s="1"/>
      <c r="AY320" s="1"/>
      <c r="AZ320" s="1"/>
      <c r="BA320" s="1"/>
      <c r="BB320" s="1"/>
      <c r="BC320" s="8"/>
      <c r="BD320" s="8"/>
      <c r="BE320" s="8"/>
      <c r="BF320" s="8"/>
      <c r="BG320" s="8"/>
      <c r="BH320" s="8"/>
      <c r="BI320" s="8"/>
      <c r="BJ320" s="8"/>
      <c r="BK320" s="8"/>
      <c r="BL320" s="8"/>
      <c r="BM320" s="8"/>
      <c r="BN320" s="8"/>
      <c r="BO320" s="8"/>
      <c r="BP320" s="8"/>
      <c r="BQ320" s="8"/>
      <c r="BR320" s="8"/>
      <c r="BS320" s="8"/>
      <c r="BT320" s="8"/>
      <c r="BU320" s="8"/>
      <c r="BV320" s="9"/>
      <c r="BW320" s="8"/>
      <c r="BX320" s="8"/>
      <c r="BY320" s="8"/>
      <c r="BZ320" s="8"/>
      <c r="CA320" s="8"/>
      <c r="CB320" s="8"/>
      <c r="CC320" s="8"/>
      <c r="CD320" s="8"/>
      <c r="CE320" s="8"/>
      <c r="CF320" s="8"/>
      <c r="CG320" s="8"/>
      <c r="CH320" s="8"/>
      <c r="CI320" s="8"/>
      <c r="CJ320" s="8"/>
      <c r="CK320" s="8"/>
      <c r="CL320" s="8"/>
      <c r="CM320" s="8"/>
      <c r="CN320" s="8"/>
      <c r="CO320" s="8"/>
      <c r="CP320" s="8"/>
      <c r="CQ320" s="8"/>
      <c r="CR320" s="8"/>
      <c r="CS320" s="8"/>
      <c r="CT320" s="8"/>
      <c r="CU320" s="8"/>
      <c r="CV320" s="8"/>
      <c r="CW320" s="8"/>
      <c r="CX320" s="9"/>
      <c r="CY320" s="8"/>
      <c r="CZ320" s="8"/>
      <c r="DA320" s="8"/>
      <c r="DB320" s="8"/>
      <c r="DC320" s="8"/>
      <c r="DD320" s="8"/>
      <c r="DE320" s="8"/>
      <c r="DF320" s="8"/>
      <c r="DG320" s="8"/>
      <c r="DH320" s="8"/>
      <c r="DI320" s="8"/>
      <c r="DJ320" s="8"/>
      <c r="DK320" s="8"/>
      <c r="DL320" s="8"/>
      <c r="DM320" s="8"/>
      <c r="DN320" s="8"/>
      <c r="DO320" s="8"/>
      <c r="DP320" s="8"/>
      <c r="DQ320" s="8"/>
      <c r="DR320" s="8"/>
      <c r="DS320" s="8"/>
      <c r="DT320" s="8"/>
      <c r="DU320" s="8"/>
      <c r="DV320" s="8"/>
      <c r="DW320" s="8"/>
      <c r="DX320" s="8"/>
      <c r="DY320" s="8"/>
      <c r="DZ320" s="9"/>
      <c r="EA320" s="8"/>
      <c r="EB320" s="8"/>
      <c r="EC320" s="8"/>
      <c r="ED320" s="8"/>
      <c r="EE320" s="8"/>
      <c r="EF320" s="8"/>
      <c r="EG320" s="8"/>
      <c r="EH320" s="8"/>
      <c r="EI320" s="8"/>
      <c r="EJ320" s="8"/>
      <c r="EK320" s="8"/>
      <c r="EL320" s="8"/>
      <c r="EM320" s="8"/>
      <c r="EN320" s="8"/>
      <c r="EO320" s="8"/>
      <c r="EP320" s="8"/>
      <c r="EQ320" s="8"/>
      <c r="ER320" s="8"/>
      <c r="ES320" s="8"/>
      <c r="ET320" s="8"/>
      <c r="EU320" s="8"/>
      <c r="EV320" s="8"/>
      <c r="EW320" s="8"/>
      <c r="EX320" s="8"/>
      <c r="EY320" s="8"/>
      <c r="EZ320" s="8"/>
      <c r="FA320" s="8"/>
      <c r="FB320" s="9"/>
      <c r="FC320" s="8"/>
      <c r="FD320" s="8"/>
      <c r="FE320" s="8"/>
      <c r="FF320" s="8"/>
      <c r="FG320" s="8"/>
      <c r="FH320" s="8"/>
      <c r="FI320" s="8"/>
      <c r="FJ320" s="8"/>
      <c r="FK320" s="8"/>
      <c r="FL320" s="8"/>
      <c r="FM320" s="8"/>
      <c r="FN320" s="8"/>
      <c r="FO320" s="8"/>
      <c r="FP320" s="8"/>
      <c r="FQ320" s="8"/>
      <c r="FR320" s="8"/>
      <c r="FS320" s="8"/>
      <c r="FT320" s="8"/>
      <c r="FU320" s="8"/>
      <c r="FV320" s="8"/>
      <c r="FW320" s="8"/>
      <c r="FX320" s="8"/>
      <c r="FY320" s="8"/>
      <c r="FZ320" s="8"/>
      <c r="GA320" s="8"/>
      <c r="GB320" s="8"/>
      <c r="GC320" s="8"/>
      <c r="GD320" s="9"/>
      <c r="GE320" s="8"/>
      <c r="GF320" s="8"/>
    </row>
    <row r="321" spans="1:188" s="2" customFormat="1" ht="17.100000000000001" customHeight="1">
      <c r="A321" s="33" t="s">
        <v>298</v>
      </c>
      <c r="B321" s="24">
        <v>641.79999999999995</v>
      </c>
      <c r="C321" s="24">
        <v>23.5</v>
      </c>
      <c r="D321" s="4">
        <f t="shared" si="131"/>
        <v>3.6615768152072299E-2</v>
      </c>
      <c r="E321" s="10">
        <v>15</v>
      </c>
      <c r="F321" s="5">
        <v>1</v>
      </c>
      <c r="G321" s="5">
        <v>10</v>
      </c>
      <c r="H321" s="5"/>
      <c r="I321" s="5"/>
      <c r="J321" s="4">
        <f t="shared" si="140"/>
        <v>1.0443649885583524</v>
      </c>
      <c r="K321" s="5">
        <v>10</v>
      </c>
      <c r="L321" s="5"/>
      <c r="M321" s="5"/>
      <c r="N321" s="4">
        <f t="shared" si="141"/>
        <v>1.3</v>
      </c>
      <c r="O321" s="73">
        <v>15</v>
      </c>
      <c r="P321" s="5"/>
      <c r="Q321" s="5"/>
      <c r="R321" s="4">
        <f t="shared" si="142"/>
        <v>0.88235294117647056</v>
      </c>
      <c r="S321" s="5">
        <v>15</v>
      </c>
      <c r="T321" s="31">
        <f t="shared" si="132"/>
        <v>0.82658739270017956</v>
      </c>
      <c r="U321" s="32">
        <v>1273</v>
      </c>
      <c r="V321" s="24">
        <f t="shared" si="133"/>
        <v>694.36363636363637</v>
      </c>
      <c r="W321" s="24">
        <f t="shared" si="134"/>
        <v>574</v>
      </c>
      <c r="X321" s="24">
        <f t="shared" si="135"/>
        <v>-120.36363636363637</v>
      </c>
      <c r="Y321" s="24"/>
      <c r="Z321" s="24">
        <v>71.2</v>
      </c>
      <c r="AA321" s="24">
        <v>59.9</v>
      </c>
      <c r="AB321" s="24">
        <v>99.3</v>
      </c>
      <c r="AC321" s="24">
        <v>143.69999999999999</v>
      </c>
      <c r="AD321" s="24"/>
      <c r="AE321" s="24">
        <v>46.3</v>
      </c>
      <c r="AF321" s="24"/>
      <c r="AG321" s="24">
        <f t="shared" si="136"/>
        <v>153.6</v>
      </c>
      <c r="AH321" s="65"/>
      <c r="AI321" s="40"/>
      <c r="AJ321" s="40"/>
      <c r="AK321" s="65"/>
      <c r="AL321" s="65"/>
      <c r="AM321" s="24">
        <f t="shared" si="137"/>
        <v>153.6</v>
      </c>
      <c r="AN321" s="24"/>
      <c r="AO321" s="24">
        <f t="shared" si="138"/>
        <v>153.6</v>
      </c>
      <c r="AP321" s="24">
        <v>0</v>
      </c>
      <c r="AQ321" s="24">
        <f t="shared" si="139"/>
        <v>153.6</v>
      </c>
      <c r="AR321" s="81"/>
      <c r="AS321" s="38"/>
      <c r="AT321" s="1"/>
      <c r="AU321" s="1"/>
      <c r="AV321" s="1"/>
      <c r="AW321" s="1"/>
      <c r="AX321" s="1"/>
      <c r="AY321" s="1"/>
      <c r="AZ321" s="1"/>
      <c r="BA321" s="1"/>
      <c r="BB321" s="1"/>
      <c r="BC321" s="8"/>
      <c r="BD321" s="8"/>
      <c r="BE321" s="8"/>
      <c r="BF321" s="8"/>
      <c r="BG321" s="8"/>
      <c r="BH321" s="8"/>
      <c r="BI321" s="8"/>
      <c r="BJ321" s="8"/>
      <c r="BK321" s="8"/>
      <c r="BL321" s="8"/>
      <c r="BM321" s="8"/>
      <c r="BN321" s="8"/>
      <c r="BO321" s="8"/>
      <c r="BP321" s="8"/>
      <c r="BQ321" s="8"/>
      <c r="BR321" s="8"/>
      <c r="BS321" s="8"/>
      <c r="BT321" s="8"/>
      <c r="BU321" s="8"/>
      <c r="BV321" s="9"/>
      <c r="BW321" s="8"/>
      <c r="BX321" s="8"/>
      <c r="BY321" s="8"/>
      <c r="BZ321" s="8"/>
      <c r="CA321" s="8"/>
      <c r="CB321" s="8"/>
      <c r="CC321" s="8"/>
      <c r="CD321" s="8"/>
      <c r="CE321" s="8"/>
      <c r="CF321" s="8"/>
      <c r="CG321" s="8"/>
      <c r="CH321" s="8"/>
      <c r="CI321" s="8"/>
      <c r="CJ321" s="8"/>
      <c r="CK321" s="8"/>
      <c r="CL321" s="8"/>
      <c r="CM321" s="8"/>
      <c r="CN321" s="8"/>
      <c r="CO321" s="8"/>
      <c r="CP321" s="8"/>
      <c r="CQ321" s="8"/>
      <c r="CR321" s="8"/>
      <c r="CS321" s="8"/>
      <c r="CT321" s="8"/>
      <c r="CU321" s="8"/>
      <c r="CV321" s="8"/>
      <c r="CW321" s="8"/>
      <c r="CX321" s="9"/>
      <c r="CY321" s="8"/>
      <c r="CZ321" s="8"/>
      <c r="DA321" s="8"/>
      <c r="DB321" s="8"/>
      <c r="DC321" s="8"/>
      <c r="DD321" s="8"/>
      <c r="DE321" s="8"/>
      <c r="DF321" s="8"/>
      <c r="DG321" s="8"/>
      <c r="DH321" s="8"/>
      <c r="DI321" s="8"/>
      <c r="DJ321" s="8"/>
      <c r="DK321" s="8"/>
      <c r="DL321" s="8"/>
      <c r="DM321" s="8"/>
      <c r="DN321" s="8"/>
      <c r="DO321" s="8"/>
      <c r="DP321" s="8"/>
      <c r="DQ321" s="8"/>
      <c r="DR321" s="8"/>
      <c r="DS321" s="8"/>
      <c r="DT321" s="8"/>
      <c r="DU321" s="8"/>
      <c r="DV321" s="8"/>
      <c r="DW321" s="8"/>
      <c r="DX321" s="8"/>
      <c r="DY321" s="8"/>
      <c r="DZ321" s="9"/>
      <c r="EA321" s="8"/>
      <c r="EB321" s="8"/>
      <c r="EC321" s="8"/>
      <c r="ED321" s="8"/>
      <c r="EE321" s="8"/>
      <c r="EF321" s="8"/>
      <c r="EG321" s="8"/>
      <c r="EH321" s="8"/>
      <c r="EI321" s="8"/>
      <c r="EJ321" s="8"/>
      <c r="EK321" s="8"/>
      <c r="EL321" s="8"/>
      <c r="EM321" s="8"/>
      <c r="EN321" s="8"/>
      <c r="EO321" s="8"/>
      <c r="EP321" s="8"/>
      <c r="EQ321" s="8"/>
      <c r="ER321" s="8"/>
      <c r="ES321" s="8"/>
      <c r="ET321" s="8"/>
      <c r="EU321" s="8"/>
      <c r="EV321" s="8"/>
      <c r="EW321" s="8"/>
      <c r="EX321" s="8"/>
      <c r="EY321" s="8"/>
      <c r="EZ321" s="8"/>
      <c r="FA321" s="8"/>
      <c r="FB321" s="9"/>
      <c r="FC321" s="8"/>
      <c r="FD321" s="8"/>
      <c r="FE321" s="8"/>
      <c r="FF321" s="8"/>
      <c r="FG321" s="8"/>
      <c r="FH321" s="8"/>
      <c r="FI321" s="8"/>
      <c r="FJ321" s="8"/>
      <c r="FK321" s="8"/>
      <c r="FL321" s="8"/>
      <c r="FM321" s="8"/>
      <c r="FN321" s="8"/>
      <c r="FO321" s="8"/>
      <c r="FP321" s="8"/>
      <c r="FQ321" s="8"/>
      <c r="FR321" s="8"/>
      <c r="FS321" s="8"/>
      <c r="FT321" s="8"/>
      <c r="FU321" s="8"/>
      <c r="FV321" s="8"/>
      <c r="FW321" s="8"/>
      <c r="FX321" s="8"/>
      <c r="FY321" s="8"/>
      <c r="FZ321" s="8"/>
      <c r="GA321" s="8"/>
      <c r="GB321" s="8"/>
      <c r="GC321" s="8"/>
      <c r="GD321" s="9"/>
      <c r="GE321" s="8"/>
      <c r="GF321" s="8"/>
    </row>
    <row r="322" spans="1:188" s="2" customFormat="1" ht="17.100000000000001" customHeight="1">
      <c r="A322" s="33" t="s">
        <v>299</v>
      </c>
      <c r="B322" s="24">
        <v>588.9</v>
      </c>
      <c r="C322" s="24">
        <v>412.1</v>
      </c>
      <c r="D322" s="4">
        <f t="shared" si="131"/>
        <v>0.69977924944812364</v>
      </c>
      <c r="E322" s="10">
        <v>15</v>
      </c>
      <c r="F322" s="5">
        <v>1</v>
      </c>
      <c r="G322" s="5">
        <v>10</v>
      </c>
      <c r="H322" s="5"/>
      <c r="I322" s="5"/>
      <c r="J322" s="4">
        <f t="shared" si="140"/>
        <v>1.0443649885583524</v>
      </c>
      <c r="K322" s="5">
        <v>10</v>
      </c>
      <c r="L322" s="5"/>
      <c r="M322" s="5"/>
      <c r="N322" s="4">
        <f t="shared" si="141"/>
        <v>1.3</v>
      </c>
      <c r="O322" s="73">
        <v>15</v>
      </c>
      <c r="P322" s="5"/>
      <c r="Q322" s="5"/>
      <c r="R322" s="4">
        <f t="shared" si="142"/>
        <v>0.88235294117647056</v>
      </c>
      <c r="S322" s="5">
        <v>15</v>
      </c>
      <c r="T322" s="31">
        <f t="shared" si="132"/>
        <v>0.97962511915311445</v>
      </c>
      <c r="U322" s="32">
        <v>1223</v>
      </c>
      <c r="V322" s="24">
        <f t="shared" si="133"/>
        <v>667.09090909090912</v>
      </c>
      <c r="W322" s="24">
        <f t="shared" si="134"/>
        <v>653.5</v>
      </c>
      <c r="X322" s="24">
        <f t="shared" si="135"/>
        <v>-13.590909090909122</v>
      </c>
      <c r="Y322" s="24"/>
      <c r="Z322" s="24">
        <v>71</v>
      </c>
      <c r="AA322" s="24">
        <v>101.2</v>
      </c>
      <c r="AB322" s="24">
        <v>64.900000000000006</v>
      </c>
      <c r="AC322" s="24">
        <v>130.30000000000001</v>
      </c>
      <c r="AD322" s="24"/>
      <c r="AE322" s="24">
        <v>100.7</v>
      </c>
      <c r="AF322" s="24">
        <v>24.2</v>
      </c>
      <c r="AG322" s="24">
        <f t="shared" si="136"/>
        <v>161.19999999999999</v>
      </c>
      <c r="AH322" s="65"/>
      <c r="AI322" s="40"/>
      <c r="AJ322" s="40"/>
      <c r="AK322" s="65"/>
      <c r="AL322" s="65"/>
      <c r="AM322" s="24">
        <f t="shared" si="137"/>
        <v>161.19999999999999</v>
      </c>
      <c r="AN322" s="24"/>
      <c r="AO322" s="24">
        <f t="shared" si="138"/>
        <v>161.19999999999999</v>
      </c>
      <c r="AP322" s="24">
        <v>97.4</v>
      </c>
      <c r="AQ322" s="24">
        <f t="shared" si="139"/>
        <v>63.8</v>
      </c>
      <c r="AR322" s="81"/>
      <c r="AS322" s="38"/>
      <c r="AT322" s="1"/>
      <c r="AU322" s="1"/>
      <c r="AV322" s="1"/>
      <c r="AW322" s="1"/>
      <c r="AX322" s="1"/>
      <c r="AY322" s="1"/>
      <c r="AZ322" s="1"/>
      <c r="BA322" s="1"/>
      <c r="BB322" s="1"/>
      <c r="BC322" s="8"/>
      <c r="BD322" s="8"/>
      <c r="BE322" s="8"/>
      <c r="BF322" s="8"/>
      <c r="BG322" s="8"/>
      <c r="BH322" s="8"/>
      <c r="BI322" s="8"/>
      <c r="BJ322" s="8"/>
      <c r="BK322" s="8"/>
      <c r="BL322" s="8"/>
      <c r="BM322" s="8"/>
      <c r="BN322" s="8"/>
      <c r="BO322" s="8"/>
      <c r="BP322" s="8"/>
      <c r="BQ322" s="8"/>
      <c r="BR322" s="8"/>
      <c r="BS322" s="8"/>
      <c r="BT322" s="8"/>
      <c r="BU322" s="8"/>
      <c r="BV322" s="9"/>
      <c r="BW322" s="8"/>
      <c r="BX322" s="8"/>
      <c r="BY322" s="8"/>
      <c r="BZ322" s="8"/>
      <c r="CA322" s="8"/>
      <c r="CB322" s="8"/>
      <c r="CC322" s="8"/>
      <c r="CD322" s="8"/>
      <c r="CE322" s="8"/>
      <c r="CF322" s="8"/>
      <c r="CG322" s="8"/>
      <c r="CH322" s="8"/>
      <c r="CI322" s="8"/>
      <c r="CJ322" s="8"/>
      <c r="CK322" s="8"/>
      <c r="CL322" s="8"/>
      <c r="CM322" s="8"/>
      <c r="CN322" s="8"/>
      <c r="CO322" s="8"/>
      <c r="CP322" s="8"/>
      <c r="CQ322" s="8"/>
      <c r="CR322" s="8"/>
      <c r="CS322" s="8"/>
      <c r="CT322" s="8"/>
      <c r="CU322" s="8"/>
      <c r="CV322" s="8"/>
      <c r="CW322" s="8"/>
      <c r="CX322" s="9"/>
      <c r="CY322" s="8"/>
      <c r="CZ322" s="8"/>
      <c r="DA322" s="8"/>
      <c r="DB322" s="8"/>
      <c r="DC322" s="8"/>
      <c r="DD322" s="8"/>
      <c r="DE322" s="8"/>
      <c r="DF322" s="8"/>
      <c r="DG322" s="8"/>
      <c r="DH322" s="8"/>
      <c r="DI322" s="8"/>
      <c r="DJ322" s="8"/>
      <c r="DK322" s="8"/>
      <c r="DL322" s="8"/>
      <c r="DM322" s="8"/>
      <c r="DN322" s="8"/>
      <c r="DO322" s="8"/>
      <c r="DP322" s="8"/>
      <c r="DQ322" s="8"/>
      <c r="DR322" s="8"/>
      <c r="DS322" s="8"/>
      <c r="DT322" s="8"/>
      <c r="DU322" s="8"/>
      <c r="DV322" s="8"/>
      <c r="DW322" s="8"/>
      <c r="DX322" s="8"/>
      <c r="DY322" s="8"/>
      <c r="DZ322" s="9"/>
      <c r="EA322" s="8"/>
      <c r="EB322" s="8"/>
      <c r="EC322" s="8"/>
      <c r="ED322" s="8"/>
      <c r="EE322" s="8"/>
      <c r="EF322" s="8"/>
      <c r="EG322" s="8"/>
      <c r="EH322" s="8"/>
      <c r="EI322" s="8"/>
      <c r="EJ322" s="8"/>
      <c r="EK322" s="8"/>
      <c r="EL322" s="8"/>
      <c r="EM322" s="8"/>
      <c r="EN322" s="8"/>
      <c r="EO322" s="8"/>
      <c r="EP322" s="8"/>
      <c r="EQ322" s="8"/>
      <c r="ER322" s="8"/>
      <c r="ES322" s="8"/>
      <c r="ET322" s="8"/>
      <c r="EU322" s="8"/>
      <c r="EV322" s="8"/>
      <c r="EW322" s="8"/>
      <c r="EX322" s="8"/>
      <c r="EY322" s="8"/>
      <c r="EZ322" s="8"/>
      <c r="FA322" s="8"/>
      <c r="FB322" s="9"/>
      <c r="FC322" s="8"/>
      <c r="FD322" s="8"/>
      <c r="FE322" s="8"/>
      <c r="FF322" s="8"/>
      <c r="FG322" s="8"/>
      <c r="FH322" s="8"/>
      <c r="FI322" s="8"/>
      <c r="FJ322" s="8"/>
      <c r="FK322" s="8"/>
      <c r="FL322" s="8"/>
      <c r="FM322" s="8"/>
      <c r="FN322" s="8"/>
      <c r="FO322" s="8"/>
      <c r="FP322" s="8"/>
      <c r="FQ322" s="8"/>
      <c r="FR322" s="8"/>
      <c r="FS322" s="8"/>
      <c r="FT322" s="8"/>
      <c r="FU322" s="8"/>
      <c r="FV322" s="8"/>
      <c r="FW322" s="8"/>
      <c r="FX322" s="8"/>
      <c r="FY322" s="8"/>
      <c r="FZ322" s="8"/>
      <c r="GA322" s="8"/>
      <c r="GB322" s="8"/>
      <c r="GC322" s="8"/>
      <c r="GD322" s="9"/>
      <c r="GE322" s="8"/>
      <c r="GF322" s="8"/>
    </row>
    <row r="323" spans="1:188" s="2" customFormat="1" ht="17.100000000000001" customHeight="1">
      <c r="A323" s="33" t="s">
        <v>300</v>
      </c>
      <c r="B323" s="24">
        <v>2628.6</v>
      </c>
      <c r="C323" s="24">
        <v>2109.1</v>
      </c>
      <c r="D323" s="4">
        <f t="shared" si="131"/>
        <v>0.80236627862740617</v>
      </c>
      <c r="E323" s="10">
        <v>15</v>
      </c>
      <c r="F323" s="5">
        <v>1</v>
      </c>
      <c r="G323" s="5">
        <v>10</v>
      </c>
      <c r="H323" s="5"/>
      <c r="I323" s="5"/>
      <c r="J323" s="4">
        <f t="shared" si="140"/>
        <v>1.0443649885583524</v>
      </c>
      <c r="K323" s="5">
        <v>10</v>
      </c>
      <c r="L323" s="5"/>
      <c r="M323" s="5"/>
      <c r="N323" s="4">
        <f t="shared" si="141"/>
        <v>1.3</v>
      </c>
      <c r="O323" s="73">
        <v>15</v>
      </c>
      <c r="P323" s="5"/>
      <c r="Q323" s="5"/>
      <c r="R323" s="4">
        <f t="shared" si="142"/>
        <v>0.88235294117647056</v>
      </c>
      <c r="S323" s="5">
        <v>15</v>
      </c>
      <c r="T323" s="31">
        <f t="shared" si="132"/>
        <v>1.0032990489637181</v>
      </c>
      <c r="U323" s="32">
        <v>573</v>
      </c>
      <c r="V323" s="24">
        <f t="shared" si="133"/>
        <v>312.54545454545456</v>
      </c>
      <c r="W323" s="24">
        <f t="shared" si="134"/>
        <v>313.60000000000002</v>
      </c>
      <c r="X323" s="24">
        <f t="shared" si="135"/>
        <v>1.0545454545454618</v>
      </c>
      <c r="Y323" s="24"/>
      <c r="Z323" s="24">
        <v>56.9</v>
      </c>
      <c r="AA323" s="24">
        <v>61.5</v>
      </c>
      <c r="AB323" s="24">
        <v>11.1</v>
      </c>
      <c r="AC323" s="24">
        <v>63.3</v>
      </c>
      <c r="AD323" s="24"/>
      <c r="AE323" s="24">
        <v>33.4</v>
      </c>
      <c r="AF323" s="24">
        <v>19.3</v>
      </c>
      <c r="AG323" s="24">
        <f t="shared" si="136"/>
        <v>68.099999999999994</v>
      </c>
      <c r="AH323" s="65"/>
      <c r="AI323" s="40"/>
      <c r="AJ323" s="40"/>
      <c r="AK323" s="65"/>
      <c r="AL323" s="65"/>
      <c r="AM323" s="24">
        <f t="shared" si="137"/>
        <v>68.099999999999994</v>
      </c>
      <c r="AN323" s="24"/>
      <c r="AO323" s="24">
        <f t="shared" si="138"/>
        <v>68.099999999999994</v>
      </c>
      <c r="AP323" s="24">
        <v>44.5</v>
      </c>
      <c r="AQ323" s="24">
        <f t="shared" si="139"/>
        <v>23.6</v>
      </c>
      <c r="AR323" s="81"/>
      <c r="AS323" s="38"/>
      <c r="AT323" s="1"/>
      <c r="AU323" s="1"/>
      <c r="AV323" s="1"/>
      <c r="AW323" s="1"/>
      <c r="AX323" s="1"/>
      <c r="AY323" s="1"/>
      <c r="AZ323" s="1"/>
      <c r="BA323" s="1"/>
      <c r="BB323" s="1"/>
      <c r="BC323" s="8"/>
      <c r="BD323" s="8"/>
      <c r="BE323" s="8"/>
      <c r="BF323" s="8"/>
      <c r="BG323" s="8"/>
      <c r="BH323" s="8"/>
      <c r="BI323" s="8"/>
      <c r="BJ323" s="8"/>
      <c r="BK323" s="8"/>
      <c r="BL323" s="8"/>
      <c r="BM323" s="8"/>
      <c r="BN323" s="8"/>
      <c r="BO323" s="8"/>
      <c r="BP323" s="8"/>
      <c r="BQ323" s="8"/>
      <c r="BR323" s="8"/>
      <c r="BS323" s="8"/>
      <c r="BT323" s="8"/>
      <c r="BU323" s="8"/>
      <c r="BV323" s="9"/>
      <c r="BW323" s="8"/>
      <c r="BX323" s="8"/>
      <c r="BY323" s="8"/>
      <c r="BZ323" s="8"/>
      <c r="CA323" s="8"/>
      <c r="CB323" s="8"/>
      <c r="CC323" s="8"/>
      <c r="CD323" s="8"/>
      <c r="CE323" s="8"/>
      <c r="CF323" s="8"/>
      <c r="CG323" s="8"/>
      <c r="CH323" s="8"/>
      <c r="CI323" s="8"/>
      <c r="CJ323" s="8"/>
      <c r="CK323" s="8"/>
      <c r="CL323" s="8"/>
      <c r="CM323" s="8"/>
      <c r="CN323" s="8"/>
      <c r="CO323" s="8"/>
      <c r="CP323" s="8"/>
      <c r="CQ323" s="8"/>
      <c r="CR323" s="8"/>
      <c r="CS323" s="8"/>
      <c r="CT323" s="8"/>
      <c r="CU323" s="8"/>
      <c r="CV323" s="8"/>
      <c r="CW323" s="8"/>
      <c r="CX323" s="9"/>
      <c r="CY323" s="8"/>
      <c r="CZ323" s="8"/>
      <c r="DA323" s="8"/>
      <c r="DB323" s="8"/>
      <c r="DC323" s="8"/>
      <c r="DD323" s="8"/>
      <c r="DE323" s="8"/>
      <c r="DF323" s="8"/>
      <c r="DG323" s="8"/>
      <c r="DH323" s="8"/>
      <c r="DI323" s="8"/>
      <c r="DJ323" s="8"/>
      <c r="DK323" s="8"/>
      <c r="DL323" s="8"/>
      <c r="DM323" s="8"/>
      <c r="DN323" s="8"/>
      <c r="DO323" s="8"/>
      <c r="DP323" s="8"/>
      <c r="DQ323" s="8"/>
      <c r="DR323" s="8"/>
      <c r="DS323" s="8"/>
      <c r="DT323" s="8"/>
      <c r="DU323" s="8"/>
      <c r="DV323" s="8"/>
      <c r="DW323" s="8"/>
      <c r="DX323" s="8"/>
      <c r="DY323" s="8"/>
      <c r="DZ323" s="9"/>
      <c r="EA323" s="8"/>
      <c r="EB323" s="8"/>
      <c r="EC323" s="8"/>
      <c r="ED323" s="8"/>
      <c r="EE323" s="8"/>
      <c r="EF323" s="8"/>
      <c r="EG323" s="8"/>
      <c r="EH323" s="8"/>
      <c r="EI323" s="8"/>
      <c r="EJ323" s="8"/>
      <c r="EK323" s="8"/>
      <c r="EL323" s="8"/>
      <c r="EM323" s="8"/>
      <c r="EN323" s="8"/>
      <c r="EO323" s="8"/>
      <c r="EP323" s="8"/>
      <c r="EQ323" s="8"/>
      <c r="ER323" s="8"/>
      <c r="ES323" s="8"/>
      <c r="ET323" s="8"/>
      <c r="EU323" s="8"/>
      <c r="EV323" s="8"/>
      <c r="EW323" s="8"/>
      <c r="EX323" s="8"/>
      <c r="EY323" s="8"/>
      <c r="EZ323" s="8"/>
      <c r="FA323" s="8"/>
      <c r="FB323" s="9"/>
      <c r="FC323" s="8"/>
      <c r="FD323" s="8"/>
      <c r="FE323" s="8"/>
      <c r="FF323" s="8"/>
      <c r="FG323" s="8"/>
      <c r="FH323" s="8"/>
      <c r="FI323" s="8"/>
      <c r="FJ323" s="8"/>
      <c r="FK323" s="8"/>
      <c r="FL323" s="8"/>
      <c r="FM323" s="8"/>
      <c r="FN323" s="8"/>
      <c r="FO323" s="8"/>
      <c r="FP323" s="8"/>
      <c r="FQ323" s="8"/>
      <c r="FR323" s="8"/>
      <c r="FS323" s="8"/>
      <c r="FT323" s="8"/>
      <c r="FU323" s="8"/>
      <c r="FV323" s="8"/>
      <c r="FW323" s="8"/>
      <c r="FX323" s="8"/>
      <c r="FY323" s="8"/>
      <c r="FZ323" s="8"/>
      <c r="GA323" s="8"/>
      <c r="GB323" s="8"/>
      <c r="GC323" s="8"/>
      <c r="GD323" s="9"/>
      <c r="GE323" s="8"/>
      <c r="GF323" s="8"/>
    </row>
    <row r="324" spans="1:188" s="2" customFormat="1" ht="17.100000000000001" customHeight="1">
      <c r="A324" s="33" t="s">
        <v>301</v>
      </c>
      <c r="B324" s="24">
        <v>2566.9</v>
      </c>
      <c r="C324" s="24">
        <v>3262.9</v>
      </c>
      <c r="D324" s="4">
        <f t="shared" si="131"/>
        <v>1.2071144181697768</v>
      </c>
      <c r="E324" s="10">
        <v>15</v>
      </c>
      <c r="F324" s="5">
        <v>1</v>
      </c>
      <c r="G324" s="5">
        <v>10</v>
      </c>
      <c r="H324" s="5"/>
      <c r="I324" s="5"/>
      <c r="J324" s="4">
        <f t="shared" si="140"/>
        <v>1.0443649885583524</v>
      </c>
      <c r="K324" s="5">
        <v>10</v>
      </c>
      <c r="L324" s="5"/>
      <c r="M324" s="5"/>
      <c r="N324" s="4">
        <f t="shared" si="141"/>
        <v>1.3</v>
      </c>
      <c r="O324" s="73">
        <v>15</v>
      </c>
      <c r="P324" s="5"/>
      <c r="Q324" s="5"/>
      <c r="R324" s="4">
        <f t="shared" si="142"/>
        <v>0.88235294117647056</v>
      </c>
      <c r="S324" s="5">
        <v>15</v>
      </c>
      <c r="T324" s="31">
        <f t="shared" si="132"/>
        <v>1.0967024657811881</v>
      </c>
      <c r="U324" s="32">
        <v>9</v>
      </c>
      <c r="V324" s="24">
        <f t="shared" si="133"/>
        <v>4.9090909090909092</v>
      </c>
      <c r="W324" s="24">
        <f t="shared" si="134"/>
        <v>5.4</v>
      </c>
      <c r="X324" s="24">
        <f t="shared" si="135"/>
        <v>0.49090909090909118</v>
      </c>
      <c r="Y324" s="24"/>
      <c r="Z324" s="24">
        <v>0.9</v>
      </c>
      <c r="AA324" s="24">
        <v>0.6</v>
      </c>
      <c r="AB324" s="24">
        <v>0.6</v>
      </c>
      <c r="AC324" s="24">
        <v>1.1000000000000001</v>
      </c>
      <c r="AD324" s="24"/>
      <c r="AE324" s="24">
        <v>0.6</v>
      </c>
      <c r="AF324" s="24"/>
      <c r="AG324" s="24">
        <f t="shared" si="136"/>
        <v>1.6</v>
      </c>
      <c r="AH324" s="40"/>
      <c r="AI324" s="40"/>
      <c r="AJ324" s="40"/>
      <c r="AK324" s="65"/>
      <c r="AL324" s="65"/>
      <c r="AM324" s="24">
        <f t="shared" si="137"/>
        <v>1.6</v>
      </c>
      <c r="AN324" s="24"/>
      <c r="AO324" s="24">
        <f t="shared" si="138"/>
        <v>1.6</v>
      </c>
      <c r="AP324" s="24">
        <v>1.6</v>
      </c>
      <c r="AQ324" s="24">
        <f t="shared" si="139"/>
        <v>0</v>
      </c>
      <c r="AR324" s="81"/>
      <c r="AS324" s="38"/>
      <c r="AT324" s="1"/>
      <c r="AU324" s="1"/>
      <c r="AV324" s="1"/>
      <c r="AW324" s="1"/>
      <c r="AX324" s="1"/>
      <c r="AY324" s="1"/>
      <c r="AZ324" s="1"/>
      <c r="BA324" s="1"/>
      <c r="BB324" s="1"/>
      <c r="BC324" s="8"/>
      <c r="BD324" s="8"/>
      <c r="BE324" s="8"/>
      <c r="BF324" s="8"/>
      <c r="BG324" s="8"/>
      <c r="BH324" s="8"/>
      <c r="BI324" s="8"/>
      <c r="BJ324" s="8"/>
      <c r="BK324" s="8"/>
      <c r="BL324" s="8"/>
      <c r="BM324" s="8"/>
      <c r="BN324" s="8"/>
      <c r="BO324" s="8"/>
      <c r="BP324" s="8"/>
      <c r="BQ324" s="8"/>
      <c r="BR324" s="8"/>
      <c r="BS324" s="8"/>
      <c r="BT324" s="8"/>
      <c r="BU324" s="8"/>
      <c r="BV324" s="9"/>
      <c r="BW324" s="8"/>
      <c r="BX324" s="8"/>
      <c r="BY324" s="8"/>
      <c r="BZ324" s="8"/>
      <c r="CA324" s="8"/>
      <c r="CB324" s="8"/>
      <c r="CC324" s="8"/>
      <c r="CD324" s="8"/>
      <c r="CE324" s="8"/>
      <c r="CF324" s="8"/>
      <c r="CG324" s="8"/>
      <c r="CH324" s="8"/>
      <c r="CI324" s="8"/>
      <c r="CJ324" s="8"/>
      <c r="CK324" s="8"/>
      <c r="CL324" s="8"/>
      <c r="CM324" s="8"/>
      <c r="CN324" s="8"/>
      <c r="CO324" s="8"/>
      <c r="CP324" s="8"/>
      <c r="CQ324" s="8"/>
      <c r="CR324" s="8"/>
      <c r="CS324" s="8"/>
      <c r="CT324" s="8"/>
      <c r="CU324" s="8"/>
      <c r="CV324" s="8"/>
      <c r="CW324" s="8"/>
      <c r="CX324" s="9"/>
      <c r="CY324" s="8"/>
      <c r="CZ324" s="8"/>
      <c r="DA324" s="8"/>
      <c r="DB324" s="8"/>
      <c r="DC324" s="8"/>
      <c r="DD324" s="8"/>
      <c r="DE324" s="8"/>
      <c r="DF324" s="8"/>
      <c r="DG324" s="8"/>
      <c r="DH324" s="8"/>
      <c r="DI324" s="8"/>
      <c r="DJ324" s="8"/>
      <c r="DK324" s="8"/>
      <c r="DL324" s="8"/>
      <c r="DM324" s="8"/>
      <c r="DN324" s="8"/>
      <c r="DO324" s="8"/>
      <c r="DP324" s="8"/>
      <c r="DQ324" s="8"/>
      <c r="DR324" s="8"/>
      <c r="DS324" s="8"/>
      <c r="DT324" s="8"/>
      <c r="DU324" s="8"/>
      <c r="DV324" s="8"/>
      <c r="DW324" s="8"/>
      <c r="DX324" s="8"/>
      <c r="DY324" s="8"/>
      <c r="DZ324" s="9"/>
      <c r="EA324" s="8"/>
      <c r="EB324" s="8"/>
      <c r="EC324" s="8"/>
      <c r="ED324" s="8"/>
      <c r="EE324" s="8"/>
      <c r="EF324" s="8"/>
      <c r="EG324" s="8"/>
      <c r="EH324" s="8"/>
      <c r="EI324" s="8"/>
      <c r="EJ324" s="8"/>
      <c r="EK324" s="8"/>
      <c r="EL324" s="8"/>
      <c r="EM324" s="8"/>
      <c r="EN324" s="8"/>
      <c r="EO324" s="8"/>
      <c r="EP324" s="8"/>
      <c r="EQ324" s="8"/>
      <c r="ER324" s="8"/>
      <c r="ES324" s="8"/>
      <c r="ET324" s="8"/>
      <c r="EU324" s="8"/>
      <c r="EV324" s="8"/>
      <c r="EW324" s="8"/>
      <c r="EX324" s="8"/>
      <c r="EY324" s="8"/>
      <c r="EZ324" s="8"/>
      <c r="FA324" s="8"/>
      <c r="FB324" s="9"/>
      <c r="FC324" s="8"/>
      <c r="FD324" s="8"/>
      <c r="FE324" s="8"/>
      <c r="FF324" s="8"/>
      <c r="FG324" s="8"/>
      <c r="FH324" s="8"/>
      <c r="FI324" s="8"/>
      <c r="FJ324" s="8"/>
      <c r="FK324" s="8"/>
      <c r="FL324" s="8"/>
      <c r="FM324" s="8"/>
      <c r="FN324" s="8"/>
      <c r="FO324" s="8"/>
      <c r="FP324" s="8"/>
      <c r="FQ324" s="8"/>
      <c r="FR324" s="8"/>
      <c r="FS324" s="8"/>
      <c r="FT324" s="8"/>
      <c r="FU324" s="8"/>
      <c r="FV324" s="8"/>
      <c r="FW324" s="8"/>
      <c r="FX324" s="8"/>
      <c r="FY324" s="8"/>
      <c r="FZ324" s="8"/>
      <c r="GA324" s="8"/>
      <c r="GB324" s="8"/>
      <c r="GC324" s="8"/>
      <c r="GD324" s="9"/>
      <c r="GE324" s="8"/>
      <c r="GF324" s="8"/>
    </row>
    <row r="325" spans="1:188" s="2" customFormat="1" ht="17.100000000000001" customHeight="1">
      <c r="A325" s="33" t="s">
        <v>302</v>
      </c>
      <c r="B325" s="24">
        <v>1442.7</v>
      </c>
      <c r="C325" s="24">
        <v>1780.9</v>
      </c>
      <c r="D325" s="4">
        <f t="shared" si="131"/>
        <v>1.2034421570666112</v>
      </c>
      <c r="E325" s="10">
        <v>15</v>
      </c>
      <c r="F325" s="5">
        <v>1</v>
      </c>
      <c r="G325" s="5">
        <v>10</v>
      </c>
      <c r="H325" s="5"/>
      <c r="I325" s="5"/>
      <c r="J325" s="4">
        <f t="shared" si="140"/>
        <v>1.0443649885583524</v>
      </c>
      <c r="K325" s="5">
        <v>10</v>
      </c>
      <c r="L325" s="5"/>
      <c r="M325" s="5"/>
      <c r="N325" s="4">
        <f t="shared" si="141"/>
        <v>1.3</v>
      </c>
      <c r="O325" s="73">
        <v>15</v>
      </c>
      <c r="P325" s="5"/>
      <c r="Q325" s="5"/>
      <c r="R325" s="4">
        <f t="shared" si="142"/>
        <v>0.88235294117647056</v>
      </c>
      <c r="S325" s="5">
        <v>15</v>
      </c>
      <c r="T325" s="31">
        <f t="shared" si="132"/>
        <v>1.095855020911227</v>
      </c>
      <c r="U325" s="32">
        <v>528</v>
      </c>
      <c r="V325" s="24">
        <f t="shared" si="133"/>
        <v>288</v>
      </c>
      <c r="W325" s="24">
        <f t="shared" si="134"/>
        <v>315.60000000000002</v>
      </c>
      <c r="X325" s="24">
        <f t="shared" si="135"/>
        <v>27.600000000000023</v>
      </c>
      <c r="Y325" s="24"/>
      <c r="Z325" s="24">
        <v>27.1</v>
      </c>
      <c r="AA325" s="24">
        <v>39.700000000000003</v>
      </c>
      <c r="AB325" s="24">
        <v>61.2</v>
      </c>
      <c r="AC325" s="24">
        <v>68.2</v>
      </c>
      <c r="AD325" s="24"/>
      <c r="AE325" s="24">
        <v>45.2</v>
      </c>
      <c r="AF325" s="24">
        <v>8.8000000000000007</v>
      </c>
      <c r="AG325" s="24">
        <f t="shared" si="136"/>
        <v>65.400000000000006</v>
      </c>
      <c r="AH325" s="65"/>
      <c r="AI325" s="40"/>
      <c r="AJ325" s="40"/>
      <c r="AK325" s="65"/>
      <c r="AL325" s="65"/>
      <c r="AM325" s="24">
        <f t="shared" si="137"/>
        <v>65.400000000000006</v>
      </c>
      <c r="AN325" s="24"/>
      <c r="AO325" s="24">
        <f t="shared" si="138"/>
        <v>65.400000000000006</v>
      </c>
      <c r="AP325" s="24">
        <v>66.599999999999994</v>
      </c>
      <c r="AQ325" s="24">
        <f t="shared" si="139"/>
        <v>-1.2</v>
      </c>
      <c r="AR325" s="81"/>
      <c r="AS325" s="38"/>
      <c r="AT325" s="1"/>
      <c r="AU325" s="1"/>
      <c r="AV325" s="1"/>
      <c r="AW325" s="1"/>
      <c r="AX325" s="1"/>
      <c r="AY325" s="1"/>
      <c r="AZ325" s="1"/>
      <c r="BA325" s="1"/>
      <c r="BB325" s="1"/>
      <c r="BC325" s="8"/>
      <c r="BD325" s="8"/>
      <c r="BE325" s="8"/>
      <c r="BF325" s="8"/>
      <c r="BG325" s="8"/>
      <c r="BH325" s="8"/>
      <c r="BI325" s="8"/>
      <c r="BJ325" s="8"/>
      <c r="BK325" s="8"/>
      <c r="BL325" s="8"/>
      <c r="BM325" s="8"/>
      <c r="BN325" s="8"/>
      <c r="BO325" s="8"/>
      <c r="BP325" s="8"/>
      <c r="BQ325" s="8"/>
      <c r="BR325" s="8"/>
      <c r="BS325" s="8"/>
      <c r="BT325" s="8"/>
      <c r="BU325" s="8"/>
      <c r="BV325" s="9"/>
      <c r="BW325" s="8"/>
      <c r="BX325" s="8"/>
      <c r="BY325" s="8"/>
      <c r="BZ325" s="8"/>
      <c r="CA325" s="8"/>
      <c r="CB325" s="8"/>
      <c r="CC325" s="8"/>
      <c r="CD325" s="8"/>
      <c r="CE325" s="8"/>
      <c r="CF325" s="8"/>
      <c r="CG325" s="8"/>
      <c r="CH325" s="8"/>
      <c r="CI325" s="8"/>
      <c r="CJ325" s="8"/>
      <c r="CK325" s="8"/>
      <c r="CL325" s="8"/>
      <c r="CM325" s="8"/>
      <c r="CN325" s="8"/>
      <c r="CO325" s="8"/>
      <c r="CP325" s="8"/>
      <c r="CQ325" s="8"/>
      <c r="CR325" s="8"/>
      <c r="CS325" s="8"/>
      <c r="CT325" s="8"/>
      <c r="CU325" s="8"/>
      <c r="CV325" s="8"/>
      <c r="CW325" s="8"/>
      <c r="CX325" s="9"/>
      <c r="CY325" s="8"/>
      <c r="CZ325" s="8"/>
      <c r="DA325" s="8"/>
      <c r="DB325" s="8"/>
      <c r="DC325" s="8"/>
      <c r="DD325" s="8"/>
      <c r="DE325" s="8"/>
      <c r="DF325" s="8"/>
      <c r="DG325" s="8"/>
      <c r="DH325" s="8"/>
      <c r="DI325" s="8"/>
      <c r="DJ325" s="8"/>
      <c r="DK325" s="8"/>
      <c r="DL325" s="8"/>
      <c r="DM325" s="8"/>
      <c r="DN325" s="8"/>
      <c r="DO325" s="8"/>
      <c r="DP325" s="8"/>
      <c r="DQ325" s="8"/>
      <c r="DR325" s="8"/>
      <c r="DS325" s="8"/>
      <c r="DT325" s="8"/>
      <c r="DU325" s="8"/>
      <c r="DV325" s="8"/>
      <c r="DW325" s="8"/>
      <c r="DX325" s="8"/>
      <c r="DY325" s="8"/>
      <c r="DZ325" s="9"/>
      <c r="EA325" s="8"/>
      <c r="EB325" s="8"/>
      <c r="EC325" s="8"/>
      <c r="ED325" s="8"/>
      <c r="EE325" s="8"/>
      <c r="EF325" s="8"/>
      <c r="EG325" s="8"/>
      <c r="EH325" s="8"/>
      <c r="EI325" s="8"/>
      <c r="EJ325" s="8"/>
      <c r="EK325" s="8"/>
      <c r="EL325" s="8"/>
      <c r="EM325" s="8"/>
      <c r="EN325" s="8"/>
      <c r="EO325" s="8"/>
      <c r="EP325" s="8"/>
      <c r="EQ325" s="8"/>
      <c r="ER325" s="8"/>
      <c r="ES325" s="8"/>
      <c r="ET325" s="8"/>
      <c r="EU325" s="8"/>
      <c r="EV325" s="8"/>
      <c r="EW325" s="8"/>
      <c r="EX325" s="8"/>
      <c r="EY325" s="8"/>
      <c r="EZ325" s="8"/>
      <c r="FA325" s="8"/>
      <c r="FB325" s="9"/>
      <c r="FC325" s="8"/>
      <c r="FD325" s="8"/>
      <c r="FE325" s="8"/>
      <c r="FF325" s="8"/>
      <c r="FG325" s="8"/>
      <c r="FH325" s="8"/>
      <c r="FI325" s="8"/>
      <c r="FJ325" s="8"/>
      <c r="FK325" s="8"/>
      <c r="FL325" s="8"/>
      <c r="FM325" s="8"/>
      <c r="FN325" s="8"/>
      <c r="FO325" s="8"/>
      <c r="FP325" s="8"/>
      <c r="FQ325" s="8"/>
      <c r="FR325" s="8"/>
      <c r="FS325" s="8"/>
      <c r="FT325" s="8"/>
      <c r="FU325" s="8"/>
      <c r="FV325" s="8"/>
      <c r="FW325" s="8"/>
      <c r="FX325" s="8"/>
      <c r="FY325" s="8"/>
      <c r="FZ325" s="8"/>
      <c r="GA325" s="8"/>
      <c r="GB325" s="8"/>
      <c r="GC325" s="8"/>
      <c r="GD325" s="9"/>
      <c r="GE325" s="8"/>
      <c r="GF325" s="8"/>
    </row>
    <row r="326" spans="1:188" s="2" customFormat="1" ht="17.100000000000001" customHeight="1">
      <c r="A326" s="33" t="s">
        <v>303</v>
      </c>
      <c r="B326" s="24">
        <v>1038.7</v>
      </c>
      <c r="C326" s="24">
        <v>1032.5999999999999</v>
      </c>
      <c r="D326" s="4">
        <f t="shared" si="131"/>
        <v>0.99412727447771243</v>
      </c>
      <c r="E326" s="10">
        <v>15</v>
      </c>
      <c r="F326" s="5">
        <v>1</v>
      </c>
      <c r="G326" s="5">
        <v>10</v>
      </c>
      <c r="H326" s="5"/>
      <c r="I326" s="5"/>
      <c r="J326" s="4">
        <f t="shared" si="140"/>
        <v>1.0443649885583524</v>
      </c>
      <c r="K326" s="5">
        <v>10</v>
      </c>
      <c r="L326" s="5"/>
      <c r="M326" s="5"/>
      <c r="N326" s="4">
        <f t="shared" si="141"/>
        <v>1.3</v>
      </c>
      <c r="O326" s="73">
        <v>15</v>
      </c>
      <c r="P326" s="5"/>
      <c r="Q326" s="5"/>
      <c r="R326" s="4">
        <f t="shared" si="142"/>
        <v>0.88235294117647056</v>
      </c>
      <c r="S326" s="5">
        <v>15</v>
      </c>
      <c r="T326" s="31">
        <f t="shared" si="132"/>
        <v>1.047551586467635</v>
      </c>
      <c r="U326" s="32">
        <v>1126</v>
      </c>
      <c r="V326" s="24">
        <f t="shared" si="133"/>
        <v>614.18181818181813</v>
      </c>
      <c r="W326" s="24">
        <f t="shared" si="134"/>
        <v>643.4</v>
      </c>
      <c r="X326" s="24">
        <f t="shared" si="135"/>
        <v>29.218181818181847</v>
      </c>
      <c r="Y326" s="24"/>
      <c r="Z326" s="24">
        <v>75.8</v>
      </c>
      <c r="AA326" s="24">
        <v>115.4</v>
      </c>
      <c r="AB326" s="24">
        <v>25.6</v>
      </c>
      <c r="AC326" s="24">
        <v>138.9</v>
      </c>
      <c r="AD326" s="24"/>
      <c r="AE326" s="24">
        <v>114.9</v>
      </c>
      <c r="AF326" s="24">
        <v>58.7</v>
      </c>
      <c r="AG326" s="24">
        <f t="shared" si="136"/>
        <v>114.1</v>
      </c>
      <c r="AH326" s="65"/>
      <c r="AI326" s="40"/>
      <c r="AJ326" s="40"/>
      <c r="AK326" s="65"/>
      <c r="AL326" s="65"/>
      <c r="AM326" s="24">
        <f t="shared" si="137"/>
        <v>114.1</v>
      </c>
      <c r="AN326" s="24"/>
      <c r="AO326" s="24">
        <f t="shared" si="138"/>
        <v>114.1</v>
      </c>
      <c r="AP326" s="24">
        <v>91.1</v>
      </c>
      <c r="AQ326" s="24">
        <f t="shared" si="139"/>
        <v>23</v>
      </c>
      <c r="AR326" s="81"/>
      <c r="AS326" s="38"/>
      <c r="AT326" s="1"/>
      <c r="AU326" s="1"/>
      <c r="AV326" s="1"/>
      <c r="AW326" s="1"/>
      <c r="AX326" s="1"/>
      <c r="AY326" s="1"/>
      <c r="AZ326" s="1"/>
      <c r="BA326" s="1"/>
      <c r="BB326" s="1"/>
      <c r="BC326" s="8"/>
      <c r="BD326" s="8"/>
      <c r="BE326" s="8"/>
      <c r="BF326" s="8"/>
      <c r="BG326" s="8"/>
      <c r="BH326" s="8"/>
      <c r="BI326" s="8"/>
      <c r="BJ326" s="8"/>
      <c r="BK326" s="8"/>
      <c r="BL326" s="8"/>
      <c r="BM326" s="8"/>
      <c r="BN326" s="8"/>
      <c r="BO326" s="8"/>
      <c r="BP326" s="8"/>
      <c r="BQ326" s="8"/>
      <c r="BR326" s="8"/>
      <c r="BS326" s="8"/>
      <c r="BT326" s="8"/>
      <c r="BU326" s="8"/>
      <c r="BV326" s="9"/>
      <c r="BW326" s="8"/>
      <c r="BX326" s="8"/>
      <c r="BY326" s="8"/>
      <c r="BZ326" s="8"/>
      <c r="CA326" s="8"/>
      <c r="CB326" s="8"/>
      <c r="CC326" s="8"/>
      <c r="CD326" s="8"/>
      <c r="CE326" s="8"/>
      <c r="CF326" s="8"/>
      <c r="CG326" s="8"/>
      <c r="CH326" s="8"/>
      <c r="CI326" s="8"/>
      <c r="CJ326" s="8"/>
      <c r="CK326" s="8"/>
      <c r="CL326" s="8"/>
      <c r="CM326" s="8"/>
      <c r="CN326" s="8"/>
      <c r="CO326" s="8"/>
      <c r="CP326" s="8"/>
      <c r="CQ326" s="8"/>
      <c r="CR326" s="8"/>
      <c r="CS326" s="8"/>
      <c r="CT326" s="8"/>
      <c r="CU326" s="8"/>
      <c r="CV326" s="8"/>
      <c r="CW326" s="8"/>
      <c r="CX326" s="9"/>
      <c r="CY326" s="8"/>
      <c r="CZ326" s="8"/>
      <c r="DA326" s="8"/>
      <c r="DB326" s="8"/>
      <c r="DC326" s="8"/>
      <c r="DD326" s="8"/>
      <c r="DE326" s="8"/>
      <c r="DF326" s="8"/>
      <c r="DG326" s="8"/>
      <c r="DH326" s="8"/>
      <c r="DI326" s="8"/>
      <c r="DJ326" s="8"/>
      <c r="DK326" s="8"/>
      <c r="DL326" s="8"/>
      <c r="DM326" s="8"/>
      <c r="DN326" s="8"/>
      <c r="DO326" s="8"/>
      <c r="DP326" s="8"/>
      <c r="DQ326" s="8"/>
      <c r="DR326" s="8"/>
      <c r="DS326" s="8"/>
      <c r="DT326" s="8"/>
      <c r="DU326" s="8"/>
      <c r="DV326" s="8"/>
      <c r="DW326" s="8"/>
      <c r="DX326" s="8"/>
      <c r="DY326" s="8"/>
      <c r="DZ326" s="9"/>
      <c r="EA326" s="8"/>
      <c r="EB326" s="8"/>
      <c r="EC326" s="8"/>
      <c r="ED326" s="8"/>
      <c r="EE326" s="8"/>
      <c r="EF326" s="8"/>
      <c r="EG326" s="8"/>
      <c r="EH326" s="8"/>
      <c r="EI326" s="8"/>
      <c r="EJ326" s="8"/>
      <c r="EK326" s="8"/>
      <c r="EL326" s="8"/>
      <c r="EM326" s="8"/>
      <c r="EN326" s="8"/>
      <c r="EO326" s="8"/>
      <c r="EP326" s="8"/>
      <c r="EQ326" s="8"/>
      <c r="ER326" s="8"/>
      <c r="ES326" s="8"/>
      <c r="ET326" s="8"/>
      <c r="EU326" s="8"/>
      <c r="EV326" s="8"/>
      <c r="EW326" s="8"/>
      <c r="EX326" s="8"/>
      <c r="EY326" s="8"/>
      <c r="EZ326" s="8"/>
      <c r="FA326" s="8"/>
      <c r="FB326" s="9"/>
      <c r="FC326" s="8"/>
      <c r="FD326" s="8"/>
      <c r="FE326" s="8"/>
      <c r="FF326" s="8"/>
      <c r="FG326" s="8"/>
      <c r="FH326" s="8"/>
      <c r="FI326" s="8"/>
      <c r="FJ326" s="8"/>
      <c r="FK326" s="8"/>
      <c r="FL326" s="8"/>
      <c r="FM326" s="8"/>
      <c r="FN326" s="8"/>
      <c r="FO326" s="8"/>
      <c r="FP326" s="8"/>
      <c r="FQ326" s="8"/>
      <c r="FR326" s="8"/>
      <c r="FS326" s="8"/>
      <c r="FT326" s="8"/>
      <c r="FU326" s="8"/>
      <c r="FV326" s="8"/>
      <c r="FW326" s="8"/>
      <c r="FX326" s="8"/>
      <c r="FY326" s="8"/>
      <c r="FZ326" s="8"/>
      <c r="GA326" s="8"/>
      <c r="GB326" s="8"/>
      <c r="GC326" s="8"/>
      <c r="GD326" s="9"/>
      <c r="GE326" s="8"/>
      <c r="GF326" s="8"/>
    </row>
    <row r="327" spans="1:188" s="2" customFormat="1" ht="17.100000000000001" customHeight="1">
      <c r="A327" s="33" t="s">
        <v>304</v>
      </c>
      <c r="B327" s="24">
        <v>1619.2</v>
      </c>
      <c r="C327" s="24">
        <v>1231.4000000000001</v>
      </c>
      <c r="D327" s="4">
        <f t="shared" si="131"/>
        <v>0.76049901185770752</v>
      </c>
      <c r="E327" s="10">
        <v>15</v>
      </c>
      <c r="F327" s="5">
        <v>1</v>
      </c>
      <c r="G327" s="5">
        <v>10</v>
      </c>
      <c r="H327" s="5"/>
      <c r="I327" s="5"/>
      <c r="J327" s="4">
        <f t="shared" si="140"/>
        <v>1.0443649885583524</v>
      </c>
      <c r="K327" s="5">
        <v>10</v>
      </c>
      <c r="L327" s="5"/>
      <c r="M327" s="5"/>
      <c r="N327" s="4">
        <f t="shared" si="141"/>
        <v>1.3</v>
      </c>
      <c r="O327" s="73">
        <v>15</v>
      </c>
      <c r="P327" s="5"/>
      <c r="Q327" s="5"/>
      <c r="R327" s="4">
        <f t="shared" si="142"/>
        <v>0.88235294117647056</v>
      </c>
      <c r="S327" s="5">
        <v>15</v>
      </c>
      <c r="T327" s="31">
        <f t="shared" si="132"/>
        <v>0.99363737201686453</v>
      </c>
      <c r="U327" s="32">
        <v>230</v>
      </c>
      <c r="V327" s="24">
        <f t="shared" si="133"/>
        <v>125.45454545454547</v>
      </c>
      <c r="W327" s="24">
        <f t="shared" si="134"/>
        <v>124.7</v>
      </c>
      <c r="X327" s="24">
        <f t="shared" si="135"/>
        <v>-0.75454545454546462</v>
      </c>
      <c r="Y327" s="24"/>
      <c r="Z327" s="24">
        <v>23.8</v>
      </c>
      <c r="AA327" s="24">
        <v>19.7</v>
      </c>
      <c r="AB327" s="24">
        <v>0.7</v>
      </c>
      <c r="AC327" s="24">
        <v>19.399999999999999</v>
      </c>
      <c r="AD327" s="24"/>
      <c r="AE327" s="24">
        <v>20.8</v>
      </c>
      <c r="AF327" s="24">
        <v>5.9</v>
      </c>
      <c r="AG327" s="24">
        <f t="shared" si="136"/>
        <v>34.4</v>
      </c>
      <c r="AH327" s="65"/>
      <c r="AI327" s="40"/>
      <c r="AJ327" s="40"/>
      <c r="AK327" s="65"/>
      <c r="AL327" s="65"/>
      <c r="AM327" s="24">
        <f t="shared" si="137"/>
        <v>34.4</v>
      </c>
      <c r="AN327" s="24"/>
      <c r="AO327" s="24">
        <f t="shared" si="138"/>
        <v>34.4</v>
      </c>
      <c r="AP327" s="24">
        <v>23.9</v>
      </c>
      <c r="AQ327" s="24">
        <f t="shared" si="139"/>
        <v>10.5</v>
      </c>
      <c r="AR327" s="81"/>
      <c r="AS327" s="38"/>
      <c r="AT327" s="1"/>
      <c r="AU327" s="1"/>
      <c r="AV327" s="1"/>
      <c r="AW327" s="1"/>
      <c r="AX327" s="1"/>
      <c r="AY327" s="1"/>
      <c r="AZ327" s="1"/>
      <c r="BA327" s="1"/>
      <c r="BB327" s="1"/>
      <c r="BC327" s="8"/>
      <c r="BD327" s="8"/>
      <c r="BE327" s="8"/>
      <c r="BF327" s="8"/>
      <c r="BG327" s="8"/>
      <c r="BH327" s="8"/>
      <c r="BI327" s="8"/>
      <c r="BJ327" s="8"/>
      <c r="BK327" s="8"/>
      <c r="BL327" s="8"/>
      <c r="BM327" s="8"/>
      <c r="BN327" s="8"/>
      <c r="BO327" s="8"/>
      <c r="BP327" s="8"/>
      <c r="BQ327" s="8"/>
      <c r="BR327" s="8"/>
      <c r="BS327" s="8"/>
      <c r="BT327" s="8"/>
      <c r="BU327" s="8"/>
      <c r="BV327" s="9"/>
      <c r="BW327" s="8"/>
      <c r="BX327" s="8"/>
      <c r="BY327" s="8"/>
      <c r="BZ327" s="8"/>
      <c r="CA327" s="8"/>
      <c r="CB327" s="8"/>
      <c r="CC327" s="8"/>
      <c r="CD327" s="8"/>
      <c r="CE327" s="8"/>
      <c r="CF327" s="8"/>
      <c r="CG327" s="8"/>
      <c r="CH327" s="8"/>
      <c r="CI327" s="8"/>
      <c r="CJ327" s="8"/>
      <c r="CK327" s="8"/>
      <c r="CL327" s="8"/>
      <c r="CM327" s="8"/>
      <c r="CN327" s="8"/>
      <c r="CO327" s="8"/>
      <c r="CP327" s="8"/>
      <c r="CQ327" s="8"/>
      <c r="CR327" s="8"/>
      <c r="CS327" s="8"/>
      <c r="CT327" s="8"/>
      <c r="CU327" s="8"/>
      <c r="CV327" s="8"/>
      <c r="CW327" s="8"/>
      <c r="CX327" s="9"/>
      <c r="CY327" s="8"/>
      <c r="CZ327" s="8"/>
      <c r="DA327" s="8"/>
      <c r="DB327" s="8"/>
      <c r="DC327" s="8"/>
      <c r="DD327" s="8"/>
      <c r="DE327" s="8"/>
      <c r="DF327" s="8"/>
      <c r="DG327" s="8"/>
      <c r="DH327" s="8"/>
      <c r="DI327" s="8"/>
      <c r="DJ327" s="8"/>
      <c r="DK327" s="8"/>
      <c r="DL327" s="8"/>
      <c r="DM327" s="8"/>
      <c r="DN327" s="8"/>
      <c r="DO327" s="8"/>
      <c r="DP327" s="8"/>
      <c r="DQ327" s="8"/>
      <c r="DR327" s="8"/>
      <c r="DS327" s="8"/>
      <c r="DT327" s="8"/>
      <c r="DU327" s="8"/>
      <c r="DV327" s="8"/>
      <c r="DW327" s="8"/>
      <c r="DX327" s="8"/>
      <c r="DY327" s="8"/>
      <c r="DZ327" s="9"/>
      <c r="EA327" s="8"/>
      <c r="EB327" s="8"/>
      <c r="EC327" s="8"/>
      <c r="ED327" s="8"/>
      <c r="EE327" s="8"/>
      <c r="EF327" s="8"/>
      <c r="EG327" s="8"/>
      <c r="EH327" s="8"/>
      <c r="EI327" s="8"/>
      <c r="EJ327" s="8"/>
      <c r="EK327" s="8"/>
      <c r="EL327" s="8"/>
      <c r="EM327" s="8"/>
      <c r="EN327" s="8"/>
      <c r="EO327" s="8"/>
      <c r="EP327" s="8"/>
      <c r="EQ327" s="8"/>
      <c r="ER327" s="8"/>
      <c r="ES327" s="8"/>
      <c r="ET327" s="8"/>
      <c r="EU327" s="8"/>
      <c r="EV327" s="8"/>
      <c r="EW327" s="8"/>
      <c r="EX327" s="8"/>
      <c r="EY327" s="8"/>
      <c r="EZ327" s="8"/>
      <c r="FA327" s="8"/>
      <c r="FB327" s="9"/>
      <c r="FC327" s="8"/>
      <c r="FD327" s="8"/>
      <c r="FE327" s="8"/>
      <c r="FF327" s="8"/>
      <c r="FG327" s="8"/>
      <c r="FH327" s="8"/>
      <c r="FI327" s="8"/>
      <c r="FJ327" s="8"/>
      <c r="FK327" s="8"/>
      <c r="FL327" s="8"/>
      <c r="FM327" s="8"/>
      <c r="FN327" s="8"/>
      <c r="FO327" s="8"/>
      <c r="FP327" s="8"/>
      <c r="FQ327" s="8"/>
      <c r="FR327" s="8"/>
      <c r="FS327" s="8"/>
      <c r="FT327" s="8"/>
      <c r="FU327" s="8"/>
      <c r="FV327" s="8"/>
      <c r="FW327" s="8"/>
      <c r="FX327" s="8"/>
      <c r="FY327" s="8"/>
      <c r="FZ327" s="8"/>
      <c r="GA327" s="8"/>
      <c r="GB327" s="8"/>
      <c r="GC327" s="8"/>
      <c r="GD327" s="9"/>
      <c r="GE327" s="8"/>
      <c r="GF327" s="8"/>
    </row>
    <row r="328" spans="1:188" s="2" customFormat="1" ht="17.100000000000001" customHeight="1">
      <c r="A328" s="33" t="s">
        <v>305</v>
      </c>
      <c r="B328" s="24">
        <v>287.10000000000002</v>
      </c>
      <c r="C328" s="24">
        <v>235.5</v>
      </c>
      <c r="D328" s="4">
        <f t="shared" si="131"/>
        <v>0.82027168234064785</v>
      </c>
      <c r="E328" s="10">
        <v>15</v>
      </c>
      <c r="F328" s="5">
        <v>1</v>
      </c>
      <c r="G328" s="5">
        <v>10</v>
      </c>
      <c r="H328" s="5"/>
      <c r="I328" s="5"/>
      <c r="J328" s="4">
        <f t="shared" si="140"/>
        <v>1.0443649885583524</v>
      </c>
      <c r="K328" s="5">
        <v>10</v>
      </c>
      <c r="L328" s="5"/>
      <c r="M328" s="5"/>
      <c r="N328" s="4">
        <f t="shared" si="141"/>
        <v>1.3</v>
      </c>
      <c r="O328" s="73">
        <v>15</v>
      </c>
      <c r="P328" s="5"/>
      <c r="Q328" s="5"/>
      <c r="R328" s="4">
        <f t="shared" si="142"/>
        <v>0.88235294117647056</v>
      </c>
      <c r="S328" s="5">
        <v>15</v>
      </c>
      <c r="T328" s="31">
        <f t="shared" si="132"/>
        <v>1.0074310652052352</v>
      </c>
      <c r="U328" s="32">
        <v>1311</v>
      </c>
      <c r="V328" s="24">
        <f t="shared" si="133"/>
        <v>715.09090909090912</v>
      </c>
      <c r="W328" s="24">
        <f t="shared" si="134"/>
        <v>720.4</v>
      </c>
      <c r="X328" s="24">
        <f t="shared" si="135"/>
        <v>5.3090909090908553</v>
      </c>
      <c r="Y328" s="24"/>
      <c r="Z328" s="24">
        <v>135</v>
      </c>
      <c r="AA328" s="24">
        <v>94.7</v>
      </c>
      <c r="AB328" s="24">
        <v>58.8</v>
      </c>
      <c r="AC328" s="24">
        <v>130.6</v>
      </c>
      <c r="AD328" s="24"/>
      <c r="AE328" s="24">
        <v>92.7</v>
      </c>
      <c r="AF328" s="24">
        <v>22.5</v>
      </c>
      <c r="AG328" s="24">
        <f t="shared" si="136"/>
        <v>186.1</v>
      </c>
      <c r="AH328" s="65"/>
      <c r="AI328" s="40"/>
      <c r="AJ328" s="40"/>
      <c r="AK328" s="65"/>
      <c r="AL328" s="65"/>
      <c r="AM328" s="24">
        <f t="shared" si="137"/>
        <v>186.1</v>
      </c>
      <c r="AN328" s="24"/>
      <c r="AO328" s="24">
        <f t="shared" si="138"/>
        <v>186.1</v>
      </c>
      <c r="AP328" s="24">
        <v>134.80000000000001</v>
      </c>
      <c r="AQ328" s="24">
        <f t="shared" si="139"/>
        <v>51.3</v>
      </c>
      <c r="AR328" s="81"/>
      <c r="AS328" s="38"/>
      <c r="AT328" s="1"/>
      <c r="AU328" s="1"/>
      <c r="AV328" s="1"/>
      <c r="AW328" s="1"/>
      <c r="AX328" s="1"/>
      <c r="AY328" s="1"/>
      <c r="AZ328" s="1"/>
      <c r="BA328" s="1"/>
      <c r="BB328" s="1"/>
      <c r="BC328" s="8"/>
      <c r="BD328" s="8"/>
      <c r="BE328" s="8"/>
      <c r="BF328" s="8"/>
      <c r="BG328" s="8"/>
      <c r="BH328" s="8"/>
      <c r="BI328" s="8"/>
      <c r="BJ328" s="8"/>
      <c r="BK328" s="8"/>
      <c r="BL328" s="8"/>
      <c r="BM328" s="8"/>
      <c r="BN328" s="8"/>
      <c r="BO328" s="8"/>
      <c r="BP328" s="8"/>
      <c r="BQ328" s="8"/>
      <c r="BR328" s="8"/>
      <c r="BS328" s="8"/>
      <c r="BT328" s="8"/>
      <c r="BU328" s="8"/>
      <c r="BV328" s="9"/>
      <c r="BW328" s="8"/>
      <c r="BX328" s="8"/>
      <c r="BY328" s="8"/>
      <c r="BZ328" s="8"/>
      <c r="CA328" s="8"/>
      <c r="CB328" s="8"/>
      <c r="CC328" s="8"/>
      <c r="CD328" s="8"/>
      <c r="CE328" s="8"/>
      <c r="CF328" s="8"/>
      <c r="CG328" s="8"/>
      <c r="CH328" s="8"/>
      <c r="CI328" s="8"/>
      <c r="CJ328" s="8"/>
      <c r="CK328" s="8"/>
      <c r="CL328" s="8"/>
      <c r="CM328" s="8"/>
      <c r="CN328" s="8"/>
      <c r="CO328" s="8"/>
      <c r="CP328" s="8"/>
      <c r="CQ328" s="8"/>
      <c r="CR328" s="8"/>
      <c r="CS328" s="8"/>
      <c r="CT328" s="8"/>
      <c r="CU328" s="8"/>
      <c r="CV328" s="8"/>
      <c r="CW328" s="8"/>
      <c r="CX328" s="9"/>
      <c r="CY328" s="8"/>
      <c r="CZ328" s="8"/>
      <c r="DA328" s="8"/>
      <c r="DB328" s="8"/>
      <c r="DC328" s="8"/>
      <c r="DD328" s="8"/>
      <c r="DE328" s="8"/>
      <c r="DF328" s="8"/>
      <c r="DG328" s="8"/>
      <c r="DH328" s="8"/>
      <c r="DI328" s="8"/>
      <c r="DJ328" s="8"/>
      <c r="DK328" s="8"/>
      <c r="DL328" s="8"/>
      <c r="DM328" s="8"/>
      <c r="DN328" s="8"/>
      <c r="DO328" s="8"/>
      <c r="DP328" s="8"/>
      <c r="DQ328" s="8"/>
      <c r="DR328" s="8"/>
      <c r="DS328" s="8"/>
      <c r="DT328" s="8"/>
      <c r="DU328" s="8"/>
      <c r="DV328" s="8"/>
      <c r="DW328" s="8"/>
      <c r="DX328" s="8"/>
      <c r="DY328" s="8"/>
      <c r="DZ328" s="9"/>
      <c r="EA328" s="8"/>
      <c r="EB328" s="8"/>
      <c r="EC328" s="8"/>
      <c r="ED328" s="8"/>
      <c r="EE328" s="8"/>
      <c r="EF328" s="8"/>
      <c r="EG328" s="8"/>
      <c r="EH328" s="8"/>
      <c r="EI328" s="8"/>
      <c r="EJ328" s="8"/>
      <c r="EK328" s="8"/>
      <c r="EL328" s="8"/>
      <c r="EM328" s="8"/>
      <c r="EN328" s="8"/>
      <c r="EO328" s="8"/>
      <c r="EP328" s="8"/>
      <c r="EQ328" s="8"/>
      <c r="ER328" s="8"/>
      <c r="ES328" s="8"/>
      <c r="ET328" s="8"/>
      <c r="EU328" s="8"/>
      <c r="EV328" s="8"/>
      <c r="EW328" s="8"/>
      <c r="EX328" s="8"/>
      <c r="EY328" s="8"/>
      <c r="EZ328" s="8"/>
      <c r="FA328" s="8"/>
      <c r="FB328" s="9"/>
      <c r="FC328" s="8"/>
      <c r="FD328" s="8"/>
      <c r="FE328" s="8"/>
      <c r="FF328" s="8"/>
      <c r="FG328" s="8"/>
      <c r="FH328" s="8"/>
      <c r="FI328" s="8"/>
      <c r="FJ328" s="8"/>
      <c r="FK328" s="8"/>
      <c r="FL328" s="8"/>
      <c r="FM328" s="8"/>
      <c r="FN328" s="8"/>
      <c r="FO328" s="8"/>
      <c r="FP328" s="8"/>
      <c r="FQ328" s="8"/>
      <c r="FR328" s="8"/>
      <c r="FS328" s="8"/>
      <c r="FT328" s="8"/>
      <c r="FU328" s="8"/>
      <c r="FV328" s="8"/>
      <c r="FW328" s="8"/>
      <c r="FX328" s="8"/>
      <c r="FY328" s="8"/>
      <c r="FZ328" s="8"/>
      <c r="GA328" s="8"/>
      <c r="GB328" s="8"/>
      <c r="GC328" s="8"/>
      <c r="GD328" s="9"/>
      <c r="GE328" s="8"/>
      <c r="GF328" s="8"/>
    </row>
    <row r="329" spans="1:188" s="2" customFormat="1" ht="17.100000000000001" customHeight="1">
      <c r="A329" s="33" t="s">
        <v>306</v>
      </c>
      <c r="B329" s="24">
        <v>1110</v>
      </c>
      <c r="C329" s="24">
        <v>737.7</v>
      </c>
      <c r="D329" s="4">
        <f t="shared" si="131"/>
        <v>0.66459459459459469</v>
      </c>
      <c r="E329" s="10">
        <v>15</v>
      </c>
      <c r="F329" s="5">
        <v>1</v>
      </c>
      <c r="G329" s="5">
        <v>10</v>
      </c>
      <c r="H329" s="5"/>
      <c r="I329" s="5"/>
      <c r="J329" s="4">
        <f t="shared" si="140"/>
        <v>1.0443649885583524</v>
      </c>
      <c r="K329" s="5">
        <v>10</v>
      </c>
      <c r="L329" s="5"/>
      <c r="M329" s="5"/>
      <c r="N329" s="4">
        <f t="shared" si="141"/>
        <v>1.3</v>
      </c>
      <c r="O329" s="73">
        <v>15</v>
      </c>
      <c r="P329" s="5"/>
      <c r="Q329" s="5"/>
      <c r="R329" s="4">
        <f t="shared" si="142"/>
        <v>0.88235294117647056</v>
      </c>
      <c r="S329" s="5">
        <v>15</v>
      </c>
      <c r="T329" s="31">
        <f t="shared" si="132"/>
        <v>0.97150558341768456</v>
      </c>
      <c r="U329" s="32">
        <v>1479</v>
      </c>
      <c r="V329" s="24">
        <f t="shared" si="133"/>
        <v>806.72727272727275</v>
      </c>
      <c r="W329" s="24">
        <f t="shared" si="134"/>
        <v>783.7</v>
      </c>
      <c r="X329" s="24">
        <f t="shared" si="135"/>
        <v>-23.027272727272702</v>
      </c>
      <c r="Y329" s="24"/>
      <c r="Z329" s="24">
        <v>77</v>
      </c>
      <c r="AA329" s="24">
        <v>97.9</v>
      </c>
      <c r="AB329" s="24">
        <v>93.3</v>
      </c>
      <c r="AC329" s="24">
        <v>128.69999999999999</v>
      </c>
      <c r="AD329" s="24"/>
      <c r="AE329" s="24">
        <v>158.69999999999999</v>
      </c>
      <c r="AF329" s="24">
        <v>38.200000000000003</v>
      </c>
      <c r="AG329" s="24">
        <f t="shared" si="136"/>
        <v>189.9</v>
      </c>
      <c r="AH329" s="65"/>
      <c r="AI329" s="40"/>
      <c r="AJ329" s="40"/>
      <c r="AK329" s="65"/>
      <c r="AL329" s="65"/>
      <c r="AM329" s="24">
        <f t="shared" si="137"/>
        <v>189.9</v>
      </c>
      <c r="AN329" s="24"/>
      <c r="AO329" s="24">
        <f t="shared" si="138"/>
        <v>189.9</v>
      </c>
      <c r="AP329" s="24">
        <v>107.2</v>
      </c>
      <c r="AQ329" s="24">
        <f t="shared" si="139"/>
        <v>82.7</v>
      </c>
      <c r="AR329" s="81"/>
      <c r="AS329" s="38"/>
      <c r="AT329" s="1"/>
      <c r="AU329" s="1"/>
      <c r="AV329" s="1"/>
      <c r="AW329" s="1"/>
      <c r="AX329" s="1"/>
      <c r="AY329" s="1"/>
      <c r="AZ329" s="1"/>
      <c r="BA329" s="1"/>
      <c r="BB329" s="1"/>
      <c r="BC329" s="8"/>
      <c r="BD329" s="8"/>
      <c r="BE329" s="8"/>
      <c r="BF329" s="8"/>
      <c r="BG329" s="8"/>
      <c r="BH329" s="8"/>
      <c r="BI329" s="8"/>
      <c r="BJ329" s="8"/>
      <c r="BK329" s="8"/>
      <c r="BL329" s="8"/>
      <c r="BM329" s="8"/>
      <c r="BN329" s="8"/>
      <c r="BO329" s="8"/>
      <c r="BP329" s="8"/>
      <c r="BQ329" s="8"/>
      <c r="BR329" s="8"/>
      <c r="BS329" s="8"/>
      <c r="BT329" s="8"/>
      <c r="BU329" s="8"/>
      <c r="BV329" s="9"/>
      <c r="BW329" s="8"/>
      <c r="BX329" s="8"/>
      <c r="BY329" s="8"/>
      <c r="BZ329" s="8"/>
      <c r="CA329" s="8"/>
      <c r="CB329" s="8"/>
      <c r="CC329" s="8"/>
      <c r="CD329" s="8"/>
      <c r="CE329" s="8"/>
      <c r="CF329" s="8"/>
      <c r="CG329" s="8"/>
      <c r="CH329" s="8"/>
      <c r="CI329" s="8"/>
      <c r="CJ329" s="8"/>
      <c r="CK329" s="8"/>
      <c r="CL329" s="8"/>
      <c r="CM329" s="8"/>
      <c r="CN329" s="8"/>
      <c r="CO329" s="8"/>
      <c r="CP329" s="8"/>
      <c r="CQ329" s="8"/>
      <c r="CR329" s="8"/>
      <c r="CS329" s="8"/>
      <c r="CT329" s="8"/>
      <c r="CU329" s="8"/>
      <c r="CV329" s="8"/>
      <c r="CW329" s="8"/>
      <c r="CX329" s="9"/>
      <c r="CY329" s="8"/>
      <c r="CZ329" s="8"/>
      <c r="DA329" s="8"/>
      <c r="DB329" s="8"/>
      <c r="DC329" s="8"/>
      <c r="DD329" s="8"/>
      <c r="DE329" s="8"/>
      <c r="DF329" s="8"/>
      <c r="DG329" s="8"/>
      <c r="DH329" s="8"/>
      <c r="DI329" s="8"/>
      <c r="DJ329" s="8"/>
      <c r="DK329" s="8"/>
      <c r="DL329" s="8"/>
      <c r="DM329" s="8"/>
      <c r="DN329" s="8"/>
      <c r="DO329" s="8"/>
      <c r="DP329" s="8"/>
      <c r="DQ329" s="8"/>
      <c r="DR329" s="8"/>
      <c r="DS329" s="8"/>
      <c r="DT329" s="8"/>
      <c r="DU329" s="8"/>
      <c r="DV329" s="8"/>
      <c r="DW329" s="8"/>
      <c r="DX329" s="8"/>
      <c r="DY329" s="8"/>
      <c r="DZ329" s="9"/>
      <c r="EA329" s="8"/>
      <c r="EB329" s="8"/>
      <c r="EC329" s="8"/>
      <c r="ED329" s="8"/>
      <c r="EE329" s="8"/>
      <c r="EF329" s="8"/>
      <c r="EG329" s="8"/>
      <c r="EH329" s="8"/>
      <c r="EI329" s="8"/>
      <c r="EJ329" s="8"/>
      <c r="EK329" s="8"/>
      <c r="EL329" s="8"/>
      <c r="EM329" s="8"/>
      <c r="EN329" s="8"/>
      <c r="EO329" s="8"/>
      <c r="EP329" s="8"/>
      <c r="EQ329" s="8"/>
      <c r="ER329" s="8"/>
      <c r="ES329" s="8"/>
      <c r="ET329" s="8"/>
      <c r="EU329" s="8"/>
      <c r="EV329" s="8"/>
      <c r="EW329" s="8"/>
      <c r="EX329" s="8"/>
      <c r="EY329" s="8"/>
      <c r="EZ329" s="8"/>
      <c r="FA329" s="8"/>
      <c r="FB329" s="9"/>
      <c r="FC329" s="8"/>
      <c r="FD329" s="8"/>
      <c r="FE329" s="8"/>
      <c r="FF329" s="8"/>
      <c r="FG329" s="8"/>
      <c r="FH329" s="8"/>
      <c r="FI329" s="8"/>
      <c r="FJ329" s="8"/>
      <c r="FK329" s="8"/>
      <c r="FL329" s="8"/>
      <c r="FM329" s="8"/>
      <c r="FN329" s="8"/>
      <c r="FO329" s="8"/>
      <c r="FP329" s="8"/>
      <c r="FQ329" s="8"/>
      <c r="FR329" s="8"/>
      <c r="FS329" s="8"/>
      <c r="FT329" s="8"/>
      <c r="FU329" s="8"/>
      <c r="FV329" s="8"/>
      <c r="FW329" s="8"/>
      <c r="FX329" s="8"/>
      <c r="FY329" s="8"/>
      <c r="FZ329" s="8"/>
      <c r="GA329" s="8"/>
      <c r="GB329" s="8"/>
      <c r="GC329" s="8"/>
      <c r="GD329" s="9"/>
      <c r="GE329" s="8"/>
      <c r="GF329" s="8"/>
    </row>
    <row r="330" spans="1:188" s="2" customFormat="1" ht="17.100000000000001" customHeight="1">
      <c r="A330" s="33" t="s">
        <v>307</v>
      </c>
      <c r="B330" s="24">
        <v>570.6</v>
      </c>
      <c r="C330" s="24">
        <v>172.4</v>
      </c>
      <c r="D330" s="4">
        <f t="shared" si="131"/>
        <v>0.30213810024535576</v>
      </c>
      <c r="E330" s="10">
        <v>15</v>
      </c>
      <c r="F330" s="5">
        <v>1</v>
      </c>
      <c r="G330" s="5">
        <v>10</v>
      </c>
      <c r="H330" s="5"/>
      <c r="I330" s="5"/>
      <c r="J330" s="4">
        <f t="shared" si="140"/>
        <v>1.0443649885583524</v>
      </c>
      <c r="K330" s="5">
        <v>10</v>
      </c>
      <c r="L330" s="5"/>
      <c r="M330" s="5"/>
      <c r="N330" s="4">
        <f t="shared" si="141"/>
        <v>1.3</v>
      </c>
      <c r="O330" s="73">
        <v>15</v>
      </c>
      <c r="P330" s="5"/>
      <c r="Q330" s="5"/>
      <c r="R330" s="4">
        <f t="shared" si="142"/>
        <v>0.88235294117647056</v>
      </c>
      <c r="S330" s="5">
        <v>15</v>
      </c>
      <c r="T330" s="31">
        <f t="shared" si="132"/>
        <v>0.88786177702939872</v>
      </c>
      <c r="U330" s="32">
        <v>1185</v>
      </c>
      <c r="V330" s="24">
        <f t="shared" si="133"/>
        <v>646.36363636363637</v>
      </c>
      <c r="W330" s="24">
        <f t="shared" si="134"/>
        <v>573.9</v>
      </c>
      <c r="X330" s="24">
        <f t="shared" si="135"/>
        <v>-72.463636363636397</v>
      </c>
      <c r="Y330" s="24"/>
      <c r="Z330" s="24">
        <v>91.8</v>
      </c>
      <c r="AA330" s="24">
        <v>63.1</v>
      </c>
      <c r="AB330" s="24">
        <v>66.7</v>
      </c>
      <c r="AC330" s="24">
        <v>112.6</v>
      </c>
      <c r="AD330" s="24"/>
      <c r="AE330" s="24">
        <v>54.7</v>
      </c>
      <c r="AF330" s="24">
        <v>1.4</v>
      </c>
      <c r="AG330" s="24">
        <f t="shared" si="136"/>
        <v>183.6</v>
      </c>
      <c r="AH330" s="65"/>
      <c r="AI330" s="40"/>
      <c r="AJ330" s="40"/>
      <c r="AK330" s="65"/>
      <c r="AL330" s="65"/>
      <c r="AM330" s="24">
        <f t="shared" si="137"/>
        <v>183.6</v>
      </c>
      <c r="AN330" s="24"/>
      <c r="AO330" s="24">
        <f t="shared" si="138"/>
        <v>183.6</v>
      </c>
      <c r="AP330" s="24">
        <v>70.900000000000006</v>
      </c>
      <c r="AQ330" s="24">
        <f t="shared" si="139"/>
        <v>112.7</v>
      </c>
      <c r="AR330" s="81"/>
      <c r="AS330" s="38"/>
      <c r="AT330" s="1"/>
      <c r="AU330" s="1"/>
      <c r="AV330" s="1"/>
      <c r="AW330" s="1"/>
      <c r="AX330" s="1"/>
      <c r="AY330" s="1"/>
      <c r="AZ330" s="1"/>
      <c r="BA330" s="1"/>
      <c r="BB330" s="1"/>
      <c r="BC330" s="8"/>
      <c r="BD330" s="8"/>
      <c r="BE330" s="8"/>
      <c r="BF330" s="8"/>
      <c r="BG330" s="8"/>
      <c r="BH330" s="8"/>
      <c r="BI330" s="8"/>
      <c r="BJ330" s="8"/>
      <c r="BK330" s="8"/>
      <c r="BL330" s="8"/>
      <c r="BM330" s="8"/>
      <c r="BN330" s="8"/>
      <c r="BO330" s="8"/>
      <c r="BP330" s="8"/>
      <c r="BQ330" s="8"/>
      <c r="BR330" s="8"/>
      <c r="BS330" s="8"/>
      <c r="BT330" s="8"/>
      <c r="BU330" s="8"/>
      <c r="BV330" s="9"/>
      <c r="BW330" s="8"/>
      <c r="BX330" s="8"/>
      <c r="BY330" s="8"/>
      <c r="BZ330" s="8"/>
      <c r="CA330" s="8"/>
      <c r="CB330" s="8"/>
      <c r="CC330" s="8"/>
      <c r="CD330" s="8"/>
      <c r="CE330" s="8"/>
      <c r="CF330" s="8"/>
      <c r="CG330" s="8"/>
      <c r="CH330" s="8"/>
      <c r="CI330" s="8"/>
      <c r="CJ330" s="8"/>
      <c r="CK330" s="8"/>
      <c r="CL330" s="8"/>
      <c r="CM330" s="8"/>
      <c r="CN330" s="8"/>
      <c r="CO330" s="8"/>
      <c r="CP330" s="8"/>
      <c r="CQ330" s="8"/>
      <c r="CR330" s="8"/>
      <c r="CS330" s="8"/>
      <c r="CT330" s="8"/>
      <c r="CU330" s="8"/>
      <c r="CV330" s="8"/>
      <c r="CW330" s="8"/>
      <c r="CX330" s="9"/>
      <c r="CY330" s="8"/>
      <c r="CZ330" s="8"/>
      <c r="DA330" s="8"/>
      <c r="DB330" s="8"/>
      <c r="DC330" s="8"/>
      <c r="DD330" s="8"/>
      <c r="DE330" s="8"/>
      <c r="DF330" s="8"/>
      <c r="DG330" s="8"/>
      <c r="DH330" s="8"/>
      <c r="DI330" s="8"/>
      <c r="DJ330" s="8"/>
      <c r="DK330" s="8"/>
      <c r="DL330" s="8"/>
      <c r="DM330" s="8"/>
      <c r="DN330" s="8"/>
      <c r="DO330" s="8"/>
      <c r="DP330" s="8"/>
      <c r="DQ330" s="8"/>
      <c r="DR330" s="8"/>
      <c r="DS330" s="8"/>
      <c r="DT330" s="8"/>
      <c r="DU330" s="8"/>
      <c r="DV330" s="8"/>
      <c r="DW330" s="8"/>
      <c r="DX330" s="8"/>
      <c r="DY330" s="8"/>
      <c r="DZ330" s="9"/>
      <c r="EA330" s="8"/>
      <c r="EB330" s="8"/>
      <c r="EC330" s="8"/>
      <c r="ED330" s="8"/>
      <c r="EE330" s="8"/>
      <c r="EF330" s="8"/>
      <c r="EG330" s="8"/>
      <c r="EH330" s="8"/>
      <c r="EI330" s="8"/>
      <c r="EJ330" s="8"/>
      <c r="EK330" s="8"/>
      <c r="EL330" s="8"/>
      <c r="EM330" s="8"/>
      <c r="EN330" s="8"/>
      <c r="EO330" s="8"/>
      <c r="EP330" s="8"/>
      <c r="EQ330" s="8"/>
      <c r="ER330" s="8"/>
      <c r="ES330" s="8"/>
      <c r="ET330" s="8"/>
      <c r="EU330" s="8"/>
      <c r="EV330" s="8"/>
      <c r="EW330" s="8"/>
      <c r="EX330" s="8"/>
      <c r="EY330" s="8"/>
      <c r="EZ330" s="8"/>
      <c r="FA330" s="8"/>
      <c r="FB330" s="9"/>
      <c r="FC330" s="8"/>
      <c r="FD330" s="8"/>
      <c r="FE330" s="8"/>
      <c r="FF330" s="8"/>
      <c r="FG330" s="8"/>
      <c r="FH330" s="8"/>
      <c r="FI330" s="8"/>
      <c r="FJ330" s="8"/>
      <c r="FK330" s="8"/>
      <c r="FL330" s="8"/>
      <c r="FM330" s="8"/>
      <c r="FN330" s="8"/>
      <c r="FO330" s="8"/>
      <c r="FP330" s="8"/>
      <c r="FQ330" s="8"/>
      <c r="FR330" s="8"/>
      <c r="FS330" s="8"/>
      <c r="FT330" s="8"/>
      <c r="FU330" s="8"/>
      <c r="FV330" s="8"/>
      <c r="FW330" s="8"/>
      <c r="FX330" s="8"/>
      <c r="FY330" s="8"/>
      <c r="FZ330" s="8"/>
      <c r="GA330" s="8"/>
      <c r="GB330" s="8"/>
      <c r="GC330" s="8"/>
      <c r="GD330" s="9"/>
      <c r="GE330" s="8"/>
      <c r="GF330" s="8"/>
    </row>
    <row r="331" spans="1:188" s="2" customFormat="1" ht="17.100000000000001" customHeight="1">
      <c r="A331" s="33" t="s">
        <v>308</v>
      </c>
      <c r="B331" s="24">
        <v>2136.9</v>
      </c>
      <c r="C331" s="24">
        <v>1593.8</v>
      </c>
      <c r="D331" s="4">
        <f t="shared" si="131"/>
        <v>0.7458467874023117</v>
      </c>
      <c r="E331" s="10">
        <v>15</v>
      </c>
      <c r="F331" s="5">
        <v>1</v>
      </c>
      <c r="G331" s="5">
        <v>10</v>
      </c>
      <c r="H331" s="5"/>
      <c r="I331" s="5"/>
      <c r="J331" s="4">
        <f t="shared" si="140"/>
        <v>1.0443649885583524</v>
      </c>
      <c r="K331" s="5">
        <v>10</v>
      </c>
      <c r="L331" s="5"/>
      <c r="M331" s="5"/>
      <c r="N331" s="4">
        <f t="shared" si="141"/>
        <v>1.3</v>
      </c>
      <c r="O331" s="73">
        <v>15</v>
      </c>
      <c r="P331" s="5"/>
      <c r="Q331" s="5"/>
      <c r="R331" s="4">
        <f t="shared" si="142"/>
        <v>0.88235294117647056</v>
      </c>
      <c r="S331" s="5">
        <v>15</v>
      </c>
      <c r="T331" s="31">
        <f t="shared" si="132"/>
        <v>0.99025608945023469</v>
      </c>
      <c r="U331" s="32">
        <v>1403</v>
      </c>
      <c r="V331" s="24">
        <f t="shared" si="133"/>
        <v>765.27272727272725</v>
      </c>
      <c r="W331" s="24">
        <f t="shared" si="134"/>
        <v>757.8</v>
      </c>
      <c r="X331" s="24">
        <f t="shared" si="135"/>
        <v>-7.4727272727272975</v>
      </c>
      <c r="Y331" s="24"/>
      <c r="Z331" s="24">
        <v>127.9</v>
      </c>
      <c r="AA331" s="24">
        <v>142.19999999999999</v>
      </c>
      <c r="AB331" s="24">
        <v>0</v>
      </c>
      <c r="AC331" s="24">
        <v>88.9</v>
      </c>
      <c r="AD331" s="24"/>
      <c r="AE331" s="24">
        <v>142.4</v>
      </c>
      <c r="AF331" s="24">
        <v>76.099999999999994</v>
      </c>
      <c r="AG331" s="24">
        <f t="shared" si="136"/>
        <v>180.3</v>
      </c>
      <c r="AH331" s="65"/>
      <c r="AI331" s="40"/>
      <c r="AJ331" s="40"/>
      <c r="AK331" s="65"/>
      <c r="AL331" s="65"/>
      <c r="AM331" s="24">
        <f t="shared" si="137"/>
        <v>180.3</v>
      </c>
      <c r="AN331" s="24"/>
      <c r="AO331" s="24">
        <f t="shared" si="138"/>
        <v>180.3</v>
      </c>
      <c r="AP331" s="24">
        <v>114.1</v>
      </c>
      <c r="AQ331" s="24">
        <f t="shared" si="139"/>
        <v>66.2</v>
      </c>
      <c r="AR331" s="81"/>
      <c r="AS331" s="38"/>
      <c r="AT331" s="1"/>
      <c r="AU331" s="1"/>
      <c r="AV331" s="1"/>
      <c r="AW331" s="1"/>
      <c r="AX331" s="1"/>
      <c r="AY331" s="1"/>
      <c r="AZ331" s="1"/>
      <c r="BA331" s="1"/>
      <c r="BB331" s="1"/>
      <c r="BC331" s="8"/>
      <c r="BD331" s="8"/>
      <c r="BE331" s="8"/>
      <c r="BF331" s="8"/>
      <c r="BG331" s="8"/>
      <c r="BH331" s="8"/>
      <c r="BI331" s="8"/>
      <c r="BJ331" s="8"/>
      <c r="BK331" s="8"/>
      <c r="BL331" s="8"/>
      <c r="BM331" s="8"/>
      <c r="BN331" s="8"/>
      <c r="BO331" s="8"/>
      <c r="BP331" s="8"/>
      <c r="BQ331" s="8"/>
      <c r="BR331" s="8"/>
      <c r="BS331" s="8"/>
      <c r="BT331" s="8"/>
      <c r="BU331" s="8"/>
      <c r="BV331" s="9"/>
      <c r="BW331" s="8"/>
      <c r="BX331" s="8"/>
      <c r="BY331" s="8"/>
      <c r="BZ331" s="8"/>
      <c r="CA331" s="8"/>
      <c r="CB331" s="8"/>
      <c r="CC331" s="8"/>
      <c r="CD331" s="8"/>
      <c r="CE331" s="8"/>
      <c r="CF331" s="8"/>
      <c r="CG331" s="8"/>
      <c r="CH331" s="8"/>
      <c r="CI331" s="8"/>
      <c r="CJ331" s="8"/>
      <c r="CK331" s="8"/>
      <c r="CL331" s="8"/>
      <c r="CM331" s="8"/>
      <c r="CN331" s="8"/>
      <c r="CO331" s="8"/>
      <c r="CP331" s="8"/>
      <c r="CQ331" s="8"/>
      <c r="CR331" s="8"/>
      <c r="CS331" s="8"/>
      <c r="CT331" s="8"/>
      <c r="CU331" s="8"/>
      <c r="CV331" s="8"/>
      <c r="CW331" s="8"/>
      <c r="CX331" s="9"/>
      <c r="CY331" s="8"/>
      <c r="CZ331" s="8"/>
      <c r="DA331" s="8"/>
      <c r="DB331" s="8"/>
      <c r="DC331" s="8"/>
      <c r="DD331" s="8"/>
      <c r="DE331" s="8"/>
      <c r="DF331" s="8"/>
      <c r="DG331" s="8"/>
      <c r="DH331" s="8"/>
      <c r="DI331" s="8"/>
      <c r="DJ331" s="8"/>
      <c r="DK331" s="8"/>
      <c r="DL331" s="8"/>
      <c r="DM331" s="8"/>
      <c r="DN331" s="8"/>
      <c r="DO331" s="8"/>
      <c r="DP331" s="8"/>
      <c r="DQ331" s="8"/>
      <c r="DR331" s="8"/>
      <c r="DS331" s="8"/>
      <c r="DT331" s="8"/>
      <c r="DU331" s="8"/>
      <c r="DV331" s="8"/>
      <c r="DW331" s="8"/>
      <c r="DX331" s="8"/>
      <c r="DY331" s="8"/>
      <c r="DZ331" s="9"/>
      <c r="EA331" s="8"/>
      <c r="EB331" s="8"/>
      <c r="EC331" s="8"/>
      <c r="ED331" s="8"/>
      <c r="EE331" s="8"/>
      <c r="EF331" s="8"/>
      <c r="EG331" s="8"/>
      <c r="EH331" s="8"/>
      <c r="EI331" s="8"/>
      <c r="EJ331" s="8"/>
      <c r="EK331" s="8"/>
      <c r="EL331" s="8"/>
      <c r="EM331" s="8"/>
      <c r="EN331" s="8"/>
      <c r="EO331" s="8"/>
      <c r="EP331" s="8"/>
      <c r="EQ331" s="8"/>
      <c r="ER331" s="8"/>
      <c r="ES331" s="8"/>
      <c r="ET331" s="8"/>
      <c r="EU331" s="8"/>
      <c r="EV331" s="8"/>
      <c r="EW331" s="8"/>
      <c r="EX331" s="8"/>
      <c r="EY331" s="8"/>
      <c r="EZ331" s="8"/>
      <c r="FA331" s="8"/>
      <c r="FB331" s="9"/>
      <c r="FC331" s="8"/>
      <c r="FD331" s="8"/>
      <c r="FE331" s="8"/>
      <c r="FF331" s="8"/>
      <c r="FG331" s="8"/>
      <c r="FH331" s="8"/>
      <c r="FI331" s="8"/>
      <c r="FJ331" s="8"/>
      <c r="FK331" s="8"/>
      <c r="FL331" s="8"/>
      <c r="FM331" s="8"/>
      <c r="FN331" s="8"/>
      <c r="FO331" s="8"/>
      <c r="FP331" s="8"/>
      <c r="FQ331" s="8"/>
      <c r="FR331" s="8"/>
      <c r="FS331" s="8"/>
      <c r="FT331" s="8"/>
      <c r="FU331" s="8"/>
      <c r="FV331" s="8"/>
      <c r="FW331" s="8"/>
      <c r="FX331" s="8"/>
      <c r="FY331" s="8"/>
      <c r="FZ331" s="8"/>
      <c r="GA331" s="8"/>
      <c r="GB331" s="8"/>
      <c r="GC331" s="8"/>
      <c r="GD331" s="9"/>
      <c r="GE331" s="8"/>
      <c r="GF331" s="8"/>
    </row>
    <row r="332" spans="1:188" s="2" customFormat="1" ht="17.100000000000001" customHeight="1">
      <c r="A332" s="33" t="s">
        <v>309</v>
      </c>
      <c r="B332" s="24">
        <v>473.9</v>
      </c>
      <c r="C332" s="24">
        <v>253</v>
      </c>
      <c r="D332" s="4">
        <f t="shared" si="131"/>
        <v>0.53386790462122813</v>
      </c>
      <c r="E332" s="10">
        <v>15</v>
      </c>
      <c r="F332" s="5">
        <v>1</v>
      </c>
      <c r="G332" s="5">
        <v>10</v>
      </c>
      <c r="H332" s="5"/>
      <c r="I332" s="5"/>
      <c r="J332" s="4">
        <f t="shared" si="140"/>
        <v>1.0443649885583524</v>
      </c>
      <c r="K332" s="5">
        <v>10</v>
      </c>
      <c r="L332" s="5"/>
      <c r="M332" s="5"/>
      <c r="N332" s="4">
        <f t="shared" si="141"/>
        <v>1.3</v>
      </c>
      <c r="O332" s="73">
        <v>15</v>
      </c>
      <c r="P332" s="5"/>
      <c r="Q332" s="5"/>
      <c r="R332" s="4">
        <f t="shared" si="142"/>
        <v>0.88235294117647056</v>
      </c>
      <c r="S332" s="5">
        <v>15</v>
      </c>
      <c r="T332" s="31">
        <f t="shared" si="132"/>
        <v>0.94133788573152322</v>
      </c>
      <c r="U332" s="32">
        <v>857</v>
      </c>
      <c r="V332" s="24">
        <f t="shared" si="133"/>
        <v>467.45454545454544</v>
      </c>
      <c r="W332" s="24">
        <f t="shared" si="134"/>
        <v>440</v>
      </c>
      <c r="X332" s="24">
        <f t="shared" si="135"/>
        <v>-27.454545454545439</v>
      </c>
      <c r="Y332" s="24"/>
      <c r="Z332" s="24">
        <v>62.5</v>
      </c>
      <c r="AA332" s="24">
        <v>48.8</v>
      </c>
      <c r="AB332" s="24">
        <v>55.9</v>
      </c>
      <c r="AC332" s="24">
        <v>100.4</v>
      </c>
      <c r="AD332" s="24"/>
      <c r="AE332" s="24">
        <v>50.4</v>
      </c>
      <c r="AF332" s="24"/>
      <c r="AG332" s="24">
        <f t="shared" si="136"/>
        <v>122</v>
      </c>
      <c r="AH332" s="65"/>
      <c r="AI332" s="40"/>
      <c r="AJ332" s="40"/>
      <c r="AK332" s="65"/>
      <c r="AL332" s="65"/>
      <c r="AM332" s="24">
        <f t="shared" si="137"/>
        <v>122</v>
      </c>
      <c r="AN332" s="24"/>
      <c r="AO332" s="24">
        <f t="shared" si="138"/>
        <v>122</v>
      </c>
      <c r="AP332" s="24">
        <v>62</v>
      </c>
      <c r="AQ332" s="24">
        <f t="shared" si="139"/>
        <v>60</v>
      </c>
      <c r="AR332" s="81"/>
      <c r="AS332" s="38"/>
      <c r="AT332" s="1"/>
      <c r="AU332" s="1"/>
      <c r="AV332" s="1"/>
      <c r="AW332" s="1"/>
      <c r="AX332" s="1"/>
      <c r="AY332" s="1"/>
      <c r="AZ332" s="1"/>
      <c r="BA332" s="1"/>
      <c r="BB332" s="1"/>
      <c r="BC332" s="8"/>
      <c r="BD332" s="8"/>
      <c r="BE332" s="8"/>
      <c r="BF332" s="8"/>
      <c r="BG332" s="8"/>
      <c r="BH332" s="8"/>
      <c r="BI332" s="8"/>
      <c r="BJ332" s="8"/>
      <c r="BK332" s="8"/>
      <c r="BL332" s="8"/>
      <c r="BM332" s="8"/>
      <c r="BN332" s="8"/>
      <c r="BO332" s="8"/>
      <c r="BP332" s="8"/>
      <c r="BQ332" s="8"/>
      <c r="BR332" s="8"/>
      <c r="BS332" s="8"/>
      <c r="BT332" s="8"/>
      <c r="BU332" s="8"/>
      <c r="BV332" s="9"/>
      <c r="BW332" s="8"/>
      <c r="BX332" s="8"/>
      <c r="BY332" s="8"/>
      <c r="BZ332" s="8"/>
      <c r="CA332" s="8"/>
      <c r="CB332" s="8"/>
      <c r="CC332" s="8"/>
      <c r="CD332" s="8"/>
      <c r="CE332" s="8"/>
      <c r="CF332" s="8"/>
      <c r="CG332" s="8"/>
      <c r="CH332" s="8"/>
      <c r="CI332" s="8"/>
      <c r="CJ332" s="8"/>
      <c r="CK332" s="8"/>
      <c r="CL332" s="8"/>
      <c r="CM332" s="8"/>
      <c r="CN332" s="8"/>
      <c r="CO332" s="8"/>
      <c r="CP332" s="8"/>
      <c r="CQ332" s="8"/>
      <c r="CR332" s="8"/>
      <c r="CS332" s="8"/>
      <c r="CT332" s="8"/>
      <c r="CU332" s="8"/>
      <c r="CV332" s="8"/>
      <c r="CW332" s="8"/>
      <c r="CX332" s="9"/>
      <c r="CY332" s="8"/>
      <c r="CZ332" s="8"/>
      <c r="DA332" s="8"/>
      <c r="DB332" s="8"/>
      <c r="DC332" s="8"/>
      <c r="DD332" s="8"/>
      <c r="DE332" s="8"/>
      <c r="DF332" s="8"/>
      <c r="DG332" s="8"/>
      <c r="DH332" s="8"/>
      <c r="DI332" s="8"/>
      <c r="DJ332" s="8"/>
      <c r="DK332" s="8"/>
      <c r="DL332" s="8"/>
      <c r="DM332" s="8"/>
      <c r="DN332" s="8"/>
      <c r="DO332" s="8"/>
      <c r="DP332" s="8"/>
      <c r="DQ332" s="8"/>
      <c r="DR332" s="8"/>
      <c r="DS332" s="8"/>
      <c r="DT332" s="8"/>
      <c r="DU332" s="8"/>
      <c r="DV332" s="8"/>
      <c r="DW332" s="8"/>
      <c r="DX332" s="8"/>
      <c r="DY332" s="8"/>
      <c r="DZ332" s="9"/>
      <c r="EA332" s="8"/>
      <c r="EB332" s="8"/>
      <c r="EC332" s="8"/>
      <c r="ED332" s="8"/>
      <c r="EE332" s="8"/>
      <c r="EF332" s="8"/>
      <c r="EG332" s="8"/>
      <c r="EH332" s="8"/>
      <c r="EI332" s="8"/>
      <c r="EJ332" s="8"/>
      <c r="EK332" s="8"/>
      <c r="EL332" s="8"/>
      <c r="EM332" s="8"/>
      <c r="EN332" s="8"/>
      <c r="EO332" s="8"/>
      <c r="EP332" s="8"/>
      <c r="EQ332" s="8"/>
      <c r="ER332" s="8"/>
      <c r="ES332" s="8"/>
      <c r="ET332" s="8"/>
      <c r="EU332" s="8"/>
      <c r="EV332" s="8"/>
      <c r="EW332" s="8"/>
      <c r="EX332" s="8"/>
      <c r="EY332" s="8"/>
      <c r="EZ332" s="8"/>
      <c r="FA332" s="8"/>
      <c r="FB332" s="9"/>
      <c r="FC332" s="8"/>
      <c r="FD332" s="8"/>
      <c r="FE332" s="8"/>
      <c r="FF332" s="8"/>
      <c r="FG332" s="8"/>
      <c r="FH332" s="8"/>
      <c r="FI332" s="8"/>
      <c r="FJ332" s="8"/>
      <c r="FK332" s="8"/>
      <c r="FL332" s="8"/>
      <c r="FM332" s="8"/>
      <c r="FN332" s="8"/>
      <c r="FO332" s="8"/>
      <c r="FP332" s="8"/>
      <c r="FQ332" s="8"/>
      <c r="FR332" s="8"/>
      <c r="FS332" s="8"/>
      <c r="FT332" s="8"/>
      <c r="FU332" s="8"/>
      <c r="FV332" s="8"/>
      <c r="FW332" s="8"/>
      <c r="FX332" s="8"/>
      <c r="FY332" s="8"/>
      <c r="FZ332" s="8"/>
      <c r="GA332" s="8"/>
      <c r="GB332" s="8"/>
      <c r="GC332" s="8"/>
      <c r="GD332" s="9"/>
      <c r="GE332" s="8"/>
      <c r="GF332" s="8"/>
    </row>
    <row r="333" spans="1:188" s="2" customFormat="1" ht="17.100000000000001" customHeight="1">
      <c r="A333" s="17" t="s">
        <v>310</v>
      </c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77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10"/>
      <c r="AO333" s="10"/>
      <c r="AP333" s="24"/>
      <c r="AQ333" s="24"/>
      <c r="AR333" s="81"/>
      <c r="AS333" s="38"/>
      <c r="AT333" s="1"/>
      <c r="AU333" s="1"/>
      <c r="AV333" s="1"/>
      <c r="AW333" s="1"/>
      <c r="AX333" s="1"/>
      <c r="AY333" s="1"/>
      <c r="AZ333" s="1"/>
      <c r="BA333" s="1"/>
      <c r="BB333" s="1"/>
      <c r="BC333" s="8"/>
      <c r="BD333" s="8"/>
      <c r="BE333" s="8"/>
      <c r="BF333" s="8"/>
      <c r="BG333" s="8"/>
      <c r="BH333" s="8"/>
      <c r="BI333" s="8"/>
      <c r="BJ333" s="8"/>
      <c r="BK333" s="8"/>
      <c r="BL333" s="8"/>
      <c r="BM333" s="8"/>
      <c r="BN333" s="8"/>
      <c r="BO333" s="8"/>
      <c r="BP333" s="8"/>
      <c r="BQ333" s="8"/>
      <c r="BR333" s="8"/>
      <c r="BS333" s="8"/>
      <c r="BT333" s="8"/>
      <c r="BU333" s="8"/>
      <c r="BV333" s="9"/>
      <c r="BW333" s="8"/>
      <c r="BX333" s="8"/>
      <c r="BY333" s="8"/>
      <c r="BZ333" s="8"/>
      <c r="CA333" s="8"/>
      <c r="CB333" s="8"/>
      <c r="CC333" s="8"/>
      <c r="CD333" s="8"/>
      <c r="CE333" s="8"/>
      <c r="CF333" s="8"/>
      <c r="CG333" s="8"/>
      <c r="CH333" s="8"/>
      <c r="CI333" s="8"/>
      <c r="CJ333" s="8"/>
      <c r="CK333" s="8"/>
      <c r="CL333" s="8"/>
      <c r="CM333" s="8"/>
      <c r="CN333" s="8"/>
      <c r="CO333" s="8"/>
      <c r="CP333" s="8"/>
      <c r="CQ333" s="8"/>
      <c r="CR333" s="8"/>
      <c r="CS333" s="8"/>
      <c r="CT333" s="8"/>
      <c r="CU333" s="8"/>
      <c r="CV333" s="8"/>
      <c r="CW333" s="8"/>
      <c r="CX333" s="9"/>
      <c r="CY333" s="8"/>
      <c r="CZ333" s="8"/>
      <c r="DA333" s="8"/>
      <c r="DB333" s="8"/>
      <c r="DC333" s="8"/>
      <c r="DD333" s="8"/>
      <c r="DE333" s="8"/>
      <c r="DF333" s="8"/>
      <c r="DG333" s="8"/>
      <c r="DH333" s="8"/>
      <c r="DI333" s="8"/>
      <c r="DJ333" s="8"/>
      <c r="DK333" s="8"/>
      <c r="DL333" s="8"/>
      <c r="DM333" s="8"/>
      <c r="DN333" s="8"/>
      <c r="DO333" s="8"/>
      <c r="DP333" s="8"/>
      <c r="DQ333" s="8"/>
      <c r="DR333" s="8"/>
      <c r="DS333" s="8"/>
      <c r="DT333" s="8"/>
      <c r="DU333" s="8"/>
      <c r="DV333" s="8"/>
      <c r="DW333" s="8"/>
      <c r="DX333" s="8"/>
      <c r="DY333" s="8"/>
      <c r="DZ333" s="9"/>
      <c r="EA333" s="8"/>
      <c r="EB333" s="8"/>
      <c r="EC333" s="8"/>
      <c r="ED333" s="8"/>
      <c r="EE333" s="8"/>
      <c r="EF333" s="8"/>
      <c r="EG333" s="8"/>
      <c r="EH333" s="8"/>
      <c r="EI333" s="8"/>
      <c r="EJ333" s="8"/>
      <c r="EK333" s="8"/>
      <c r="EL333" s="8"/>
      <c r="EM333" s="8"/>
      <c r="EN333" s="8"/>
      <c r="EO333" s="8"/>
      <c r="EP333" s="8"/>
      <c r="EQ333" s="8"/>
      <c r="ER333" s="8"/>
      <c r="ES333" s="8"/>
      <c r="ET333" s="8"/>
      <c r="EU333" s="8"/>
      <c r="EV333" s="8"/>
      <c r="EW333" s="8"/>
      <c r="EX333" s="8"/>
      <c r="EY333" s="8"/>
      <c r="EZ333" s="8"/>
      <c r="FA333" s="8"/>
      <c r="FB333" s="9"/>
      <c r="FC333" s="8"/>
      <c r="FD333" s="8"/>
      <c r="FE333" s="8"/>
      <c r="FF333" s="8"/>
      <c r="FG333" s="8"/>
      <c r="FH333" s="8"/>
      <c r="FI333" s="8"/>
      <c r="FJ333" s="8"/>
      <c r="FK333" s="8"/>
      <c r="FL333" s="8"/>
      <c r="FM333" s="8"/>
      <c r="FN333" s="8"/>
      <c r="FO333" s="8"/>
      <c r="FP333" s="8"/>
      <c r="FQ333" s="8"/>
      <c r="FR333" s="8"/>
      <c r="FS333" s="8"/>
      <c r="FT333" s="8"/>
      <c r="FU333" s="8"/>
      <c r="FV333" s="8"/>
      <c r="FW333" s="8"/>
      <c r="FX333" s="8"/>
      <c r="FY333" s="8"/>
      <c r="FZ333" s="8"/>
      <c r="GA333" s="8"/>
      <c r="GB333" s="8"/>
      <c r="GC333" s="8"/>
      <c r="GD333" s="9"/>
      <c r="GE333" s="8"/>
      <c r="GF333" s="8"/>
    </row>
    <row r="334" spans="1:188" s="2" customFormat="1" ht="17.100000000000001" customHeight="1">
      <c r="A334" s="13" t="s">
        <v>311</v>
      </c>
      <c r="B334" s="24">
        <v>162.69999999999999</v>
      </c>
      <c r="C334" s="24">
        <v>115.7</v>
      </c>
      <c r="D334" s="4">
        <f t="shared" si="131"/>
        <v>0.71112476951444381</v>
      </c>
      <c r="E334" s="10">
        <v>15</v>
      </c>
      <c r="F334" s="5">
        <v>1</v>
      </c>
      <c r="G334" s="5">
        <v>10</v>
      </c>
      <c r="H334" s="5"/>
      <c r="I334" s="5"/>
      <c r="J334" s="4">
        <f>J$53</f>
        <v>0.94755838641188961</v>
      </c>
      <c r="K334" s="5">
        <v>10</v>
      </c>
      <c r="L334" s="5"/>
      <c r="M334" s="5"/>
      <c r="N334" s="4">
        <f>N$53</f>
        <v>1.2145811051693405</v>
      </c>
      <c r="O334" s="73">
        <v>15</v>
      </c>
      <c r="P334" s="5"/>
      <c r="Q334" s="5"/>
      <c r="R334" s="4">
        <f>R$53</f>
        <v>0.77611940298507465</v>
      </c>
      <c r="S334" s="5">
        <v>15</v>
      </c>
      <c r="T334" s="31">
        <f t="shared" si="132"/>
        <v>0.92312250814079655</v>
      </c>
      <c r="U334" s="32">
        <v>2167</v>
      </c>
      <c r="V334" s="24">
        <f t="shared" si="133"/>
        <v>1182</v>
      </c>
      <c r="W334" s="24">
        <f t="shared" si="134"/>
        <v>1091.0999999999999</v>
      </c>
      <c r="X334" s="24">
        <f t="shared" si="135"/>
        <v>-90.900000000000091</v>
      </c>
      <c r="Y334" s="24"/>
      <c r="Z334" s="24">
        <v>148.69999999999999</v>
      </c>
      <c r="AA334" s="24">
        <v>142.19999999999999</v>
      </c>
      <c r="AB334" s="24">
        <v>47.5</v>
      </c>
      <c r="AC334" s="24">
        <v>191.7</v>
      </c>
      <c r="AD334" s="24"/>
      <c r="AE334" s="24">
        <v>171.2</v>
      </c>
      <c r="AF334" s="24">
        <v>250.2</v>
      </c>
      <c r="AG334" s="24">
        <f t="shared" si="136"/>
        <v>139.6</v>
      </c>
      <c r="AH334" s="65"/>
      <c r="AI334" s="40"/>
      <c r="AJ334" s="40"/>
      <c r="AK334" s="65"/>
      <c r="AL334" s="65"/>
      <c r="AM334" s="24">
        <f t="shared" si="137"/>
        <v>139.6</v>
      </c>
      <c r="AN334" s="24"/>
      <c r="AO334" s="24">
        <f t="shared" si="138"/>
        <v>139.6</v>
      </c>
      <c r="AP334" s="24">
        <v>66.5</v>
      </c>
      <c r="AQ334" s="24">
        <f t="shared" si="139"/>
        <v>73.099999999999994</v>
      </c>
      <c r="AR334" s="81"/>
      <c r="AS334" s="38"/>
      <c r="AT334" s="1"/>
      <c r="AU334" s="1"/>
      <c r="AV334" s="1"/>
      <c r="AW334" s="1"/>
      <c r="AX334" s="1"/>
      <c r="AY334" s="1"/>
      <c r="AZ334" s="1"/>
      <c r="BA334" s="1"/>
      <c r="BB334" s="1"/>
      <c r="BC334" s="8"/>
      <c r="BD334" s="8"/>
      <c r="BE334" s="8"/>
      <c r="BF334" s="8"/>
      <c r="BG334" s="8"/>
      <c r="BH334" s="8"/>
      <c r="BI334" s="8"/>
      <c r="BJ334" s="8"/>
      <c r="BK334" s="8"/>
      <c r="BL334" s="8"/>
      <c r="BM334" s="8"/>
      <c r="BN334" s="8"/>
      <c r="BO334" s="8"/>
      <c r="BP334" s="8"/>
      <c r="BQ334" s="8"/>
      <c r="BR334" s="8"/>
      <c r="BS334" s="8"/>
      <c r="BT334" s="8"/>
      <c r="BU334" s="8"/>
      <c r="BV334" s="9"/>
      <c r="BW334" s="8"/>
      <c r="BX334" s="8"/>
      <c r="BY334" s="8"/>
      <c r="BZ334" s="8"/>
      <c r="CA334" s="8"/>
      <c r="CB334" s="8"/>
      <c r="CC334" s="8"/>
      <c r="CD334" s="8"/>
      <c r="CE334" s="8"/>
      <c r="CF334" s="8"/>
      <c r="CG334" s="8"/>
      <c r="CH334" s="8"/>
      <c r="CI334" s="8"/>
      <c r="CJ334" s="8"/>
      <c r="CK334" s="8"/>
      <c r="CL334" s="8"/>
      <c r="CM334" s="8"/>
      <c r="CN334" s="8"/>
      <c r="CO334" s="8"/>
      <c r="CP334" s="8"/>
      <c r="CQ334" s="8"/>
      <c r="CR334" s="8"/>
      <c r="CS334" s="8"/>
      <c r="CT334" s="8"/>
      <c r="CU334" s="8"/>
      <c r="CV334" s="8"/>
      <c r="CW334" s="8"/>
      <c r="CX334" s="9"/>
      <c r="CY334" s="8"/>
      <c r="CZ334" s="8"/>
      <c r="DA334" s="8"/>
      <c r="DB334" s="8"/>
      <c r="DC334" s="8"/>
      <c r="DD334" s="8"/>
      <c r="DE334" s="8"/>
      <c r="DF334" s="8"/>
      <c r="DG334" s="8"/>
      <c r="DH334" s="8"/>
      <c r="DI334" s="8"/>
      <c r="DJ334" s="8"/>
      <c r="DK334" s="8"/>
      <c r="DL334" s="8"/>
      <c r="DM334" s="8"/>
      <c r="DN334" s="8"/>
      <c r="DO334" s="8"/>
      <c r="DP334" s="8"/>
      <c r="DQ334" s="8"/>
      <c r="DR334" s="8"/>
      <c r="DS334" s="8"/>
      <c r="DT334" s="8"/>
      <c r="DU334" s="8"/>
      <c r="DV334" s="8"/>
      <c r="DW334" s="8"/>
      <c r="DX334" s="8"/>
      <c r="DY334" s="8"/>
      <c r="DZ334" s="9"/>
      <c r="EA334" s="8"/>
      <c r="EB334" s="8"/>
      <c r="EC334" s="8"/>
      <c r="ED334" s="8"/>
      <c r="EE334" s="8"/>
      <c r="EF334" s="8"/>
      <c r="EG334" s="8"/>
      <c r="EH334" s="8"/>
      <c r="EI334" s="8"/>
      <c r="EJ334" s="8"/>
      <c r="EK334" s="8"/>
      <c r="EL334" s="8"/>
      <c r="EM334" s="8"/>
      <c r="EN334" s="8"/>
      <c r="EO334" s="8"/>
      <c r="EP334" s="8"/>
      <c r="EQ334" s="8"/>
      <c r="ER334" s="8"/>
      <c r="ES334" s="8"/>
      <c r="ET334" s="8"/>
      <c r="EU334" s="8"/>
      <c r="EV334" s="8"/>
      <c r="EW334" s="8"/>
      <c r="EX334" s="8"/>
      <c r="EY334" s="8"/>
      <c r="EZ334" s="8"/>
      <c r="FA334" s="8"/>
      <c r="FB334" s="9"/>
      <c r="FC334" s="8"/>
      <c r="FD334" s="8"/>
      <c r="FE334" s="8"/>
      <c r="FF334" s="8"/>
      <c r="FG334" s="8"/>
      <c r="FH334" s="8"/>
      <c r="FI334" s="8"/>
      <c r="FJ334" s="8"/>
      <c r="FK334" s="8"/>
      <c r="FL334" s="8"/>
      <c r="FM334" s="8"/>
      <c r="FN334" s="8"/>
      <c r="FO334" s="8"/>
      <c r="FP334" s="8"/>
      <c r="FQ334" s="8"/>
      <c r="FR334" s="8"/>
      <c r="FS334" s="8"/>
      <c r="FT334" s="8"/>
      <c r="FU334" s="8"/>
      <c r="FV334" s="8"/>
      <c r="FW334" s="8"/>
      <c r="FX334" s="8"/>
      <c r="FY334" s="8"/>
      <c r="FZ334" s="8"/>
      <c r="GA334" s="8"/>
      <c r="GB334" s="8"/>
      <c r="GC334" s="8"/>
      <c r="GD334" s="9"/>
      <c r="GE334" s="8"/>
      <c r="GF334" s="8"/>
    </row>
    <row r="335" spans="1:188" s="2" customFormat="1" ht="17.100000000000001" customHeight="1">
      <c r="A335" s="13" t="s">
        <v>312</v>
      </c>
      <c r="B335" s="24">
        <v>871.2</v>
      </c>
      <c r="C335" s="24">
        <v>842.8</v>
      </c>
      <c r="D335" s="4">
        <f t="shared" si="131"/>
        <v>0.96740128558310368</v>
      </c>
      <c r="E335" s="10">
        <v>15</v>
      </c>
      <c r="F335" s="5">
        <v>1</v>
      </c>
      <c r="G335" s="5">
        <v>10</v>
      </c>
      <c r="H335" s="5"/>
      <c r="I335" s="5"/>
      <c r="J335" s="4">
        <f t="shared" ref="J335:J344" si="143">J$53</f>
        <v>0.94755838641188961</v>
      </c>
      <c r="K335" s="5">
        <v>10</v>
      </c>
      <c r="L335" s="5"/>
      <c r="M335" s="5"/>
      <c r="N335" s="4">
        <f t="shared" ref="N335:N344" si="144">N$53</f>
        <v>1.2145811051693405</v>
      </c>
      <c r="O335" s="73">
        <v>15</v>
      </c>
      <c r="P335" s="5"/>
      <c r="Q335" s="5"/>
      <c r="R335" s="4">
        <f t="shared" ref="R335:R344" si="145">R$53</f>
        <v>0.77611940298507465</v>
      </c>
      <c r="S335" s="5">
        <v>15</v>
      </c>
      <c r="T335" s="31">
        <f t="shared" si="132"/>
        <v>0.98226324261817965</v>
      </c>
      <c r="U335" s="32">
        <v>1854</v>
      </c>
      <c r="V335" s="24">
        <f t="shared" si="133"/>
        <v>1011.2727272727273</v>
      </c>
      <c r="W335" s="24">
        <f t="shared" si="134"/>
        <v>993.3</v>
      </c>
      <c r="X335" s="24">
        <f t="shared" si="135"/>
        <v>-17.972727272727298</v>
      </c>
      <c r="Y335" s="24"/>
      <c r="Z335" s="24">
        <v>158.30000000000001</v>
      </c>
      <c r="AA335" s="24">
        <v>198.2</v>
      </c>
      <c r="AB335" s="24">
        <v>32</v>
      </c>
      <c r="AC335" s="24">
        <v>185.5</v>
      </c>
      <c r="AD335" s="24"/>
      <c r="AE335" s="24">
        <v>194.2</v>
      </c>
      <c r="AF335" s="24">
        <v>100.5</v>
      </c>
      <c r="AG335" s="24">
        <f t="shared" si="136"/>
        <v>124.6</v>
      </c>
      <c r="AH335" s="40"/>
      <c r="AI335" s="40"/>
      <c r="AJ335" s="40"/>
      <c r="AK335" s="65"/>
      <c r="AL335" s="65"/>
      <c r="AM335" s="24">
        <f t="shared" si="137"/>
        <v>124.6</v>
      </c>
      <c r="AN335" s="24"/>
      <c r="AO335" s="24">
        <f t="shared" si="138"/>
        <v>124.6</v>
      </c>
      <c r="AP335" s="24">
        <v>113.3</v>
      </c>
      <c r="AQ335" s="24">
        <f t="shared" si="139"/>
        <v>11.3</v>
      </c>
      <c r="AR335" s="81"/>
      <c r="AS335" s="38"/>
      <c r="AT335" s="1"/>
      <c r="AU335" s="1"/>
      <c r="AV335" s="1"/>
      <c r="AW335" s="1"/>
      <c r="AX335" s="1"/>
      <c r="AY335" s="1"/>
      <c r="AZ335" s="1"/>
      <c r="BA335" s="1"/>
      <c r="BB335" s="1"/>
      <c r="BC335" s="8"/>
      <c r="BD335" s="8"/>
      <c r="BE335" s="8"/>
      <c r="BF335" s="8"/>
      <c r="BG335" s="8"/>
      <c r="BH335" s="8"/>
      <c r="BI335" s="8"/>
      <c r="BJ335" s="8"/>
      <c r="BK335" s="8"/>
      <c r="BL335" s="8"/>
      <c r="BM335" s="8"/>
      <c r="BN335" s="8"/>
      <c r="BO335" s="8"/>
      <c r="BP335" s="8"/>
      <c r="BQ335" s="8"/>
      <c r="BR335" s="8"/>
      <c r="BS335" s="8"/>
      <c r="BT335" s="8"/>
      <c r="BU335" s="8"/>
      <c r="BV335" s="9"/>
      <c r="BW335" s="8"/>
      <c r="BX335" s="8"/>
      <c r="BY335" s="8"/>
      <c r="BZ335" s="8"/>
      <c r="CA335" s="8"/>
      <c r="CB335" s="8"/>
      <c r="CC335" s="8"/>
      <c r="CD335" s="8"/>
      <c r="CE335" s="8"/>
      <c r="CF335" s="8"/>
      <c r="CG335" s="8"/>
      <c r="CH335" s="8"/>
      <c r="CI335" s="8"/>
      <c r="CJ335" s="8"/>
      <c r="CK335" s="8"/>
      <c r="CL335" s="8"/>
      <c r="CM335" s="8"/>
      <c r="CN335" s="8"/>
      <c r="CO335" s="8"/>
      <c r="CP335" s="8"/>
      <c r="CQ335" s="8"/>
      <c r="CR335" s="8"/>
      <c r="CS335" s="8"/>
      <c r="CT335" s="8"/>
      <c r="CU335" s="8"/>
      <c r="CV335" s="8"/>
      <c r="CW335" s="8"/>
      <c r="CX335" s="9"/>
      <c r="CY335" s="8"/>
      <c r="CZ335" s="8"/>
      <c r="DA335" s="8"/>
      <c r="DB335" s="8"/>
      <c r="DC335" s="8"/>
      <c r="DD335" s="8"/>
      <c r="DE335" s="8"/>
      <c r="DF335" s="8"/>
      <c r="DG335" s="8"/>
      <c r="DH335" s="8"/>
      <c r="DI335" s="8"/>
      <c r="DJ335" s="8"/>
      <c r="DK335" s="8"/>
      <c r="DL335" s="8"/>
      <c r="DM335" s="8"/>
      <c r="DN335" s="8"/>
      <c r="DO335" s="8"/>
      <c r="DP335" s="8"/>
      <c r="DQ335" s="8"/>
      <c r="DR335" s="8"/>
      <c r="DS335" s="8"/>
      <c r="DT335" s="8"/>
      <c r="DU335" s="8"/>
      <c r="DV335" s="8"/>
      <c r="DW335" s="8"/>
      <c r="DX335" s="8"/>
      <c r="DY335" s="8"/>
      <c r="DZ335" s="9"/>
      <c r="EA335" s="8"/>
      <c r="EB335" s="8"/>
      <c r="EC335" s="8"/>
      <c r="ED335" s="8"/>
      <c r="EE335" s="8"/>
      <c r="EF335" s="8"/>
      <c r="EG335" s="8"/>
      <c r="EH335" s="8"/>
      <c r="EI335" s="8"/>
      <c r="EJ335" s="8"/>
      <c r="EK335" s="8"/>
      <c r="EL335" s="8"/>
      <c r="EM335" s="8"/>
      <c r="EN335" s="8"/>
      <c r="EO335" s="8"/>
      <c r="EP335" s="8"/>
      <c r="EQ335" s="8"/>
      <c r="ER335" s="8"/>
      <c r="ES335" s="8"/>
      <c r="ET335" s="8"/>
      <c r="EU335" s="8"/>
      <c r="EV335" s="8"/>
      <c r="EW335" s="8"/>
      <c r="EX335" s="8"/>
      <c r="EY335" s="8"/>
      <c r="EZ335" s="8"/>
      <c r="FA335" s="8"/>
      <c r="FB335" s="9"/>
      <c r="FC335" s="8"/>
      <c r="FD335" s="8"/>
      <c r="FE335" s="8"/>
      <c r="FF335" s="8"/>
      <c r="FG335" s="8"/>
      <c r="FH335" s="8"/>
      <c r="FI335" s="8"/>
      <c r="FJ335" s="8"/>
      <c r="FK335" s="8"/>
      <c r="FL335" s="8"/>
      <c r="FM335" s="8"/>
      <c r="FN335" s="8"/>
      <c r="FO335" s="8"/>
      <c r="FP335" s="8"/>
      <c r="FQ335" s="8"/>
      <c r="FR335" s="8"/>
      <c r="FS335" s="8"/>
      <c r="FT335" s="8"/>
      <c r="FU335" s="8"/>
      <c r="FV335" s="8"/>
      <c r="FW335" s="8"/>
      <c r="FX335" s="8"/>
      <c r="FY335" s="8"/>
      <c r="FZ335" s="8"/>
      <c r="GA335" s="8"/>
      <c r="GB335" s="8"/>
      <c r="GC335" s="8"/>
      <c r="GD335" s="9"/>
      <c r="GE335" s="8"/>
      <c r="GF335" s="8"/>
    </row>
    <row r="336" spans="1:188" s="2" customFormat="1" ht="17.100000000000001" customHeight="1">
      <c r="A336" s="13" t="s">
        <v>265</v>
      </c>
      <c r="B336" s="24">
        <v>271.7</v>
      </c>
      <c r="C336" s="24">
        <v>142.19999999999999</v>
      </c>
      <c r="D336" s="4">
        <f t="shared" si="131"/>
        <v>0.52337136547662866</v>
      </c>
      <c r="E336" s="10">
        <v>15</v>
      </c>
      <c r="F336" s="5">
        <v>1</v>
      </c>
      <c r="G336" s="5">
        <v>10</v>
      </c>
      <c r="H336" s="5"/>
      <c r="I336" s="5"/>
      <c r="J336" s="4">
        <f t="shared" si="143"/>
        <v>0.94755838641188961</v>
      </c>
      <c r="K336" s="5">
        <v>10</v>
      </c>
      <c r="L336" s="5"/>
      <c r="M336" s="5"/>
      <c r="N336" s="4">
        <f t="shared" si="144"/>
        <v>1.2145811051693405</v>
      </c>
      <c r="O336" s="73">
        <v>15</v>
      </c>
      <c r="P336" s="5"/>
      <c r="Q336" s="5"/>
      <c r="R336" s="4">
        <f t="shared" si="145"/>
        <v>0.77611940298507465</v>
      </c>
      <c r="S336" s="5">
        <v>15</v>
      </c>
      <c r="T336" s="31">
        <f t="shared" si="132"/>
        <v>0.87979479951668538</v>
      </c>
      <c r="U336" s="32">
        <v>1635</v>
      </c>
      <c r="V336" s="24">
        <f t="shared" si="133"/>
        <v>891.81818181818176</v>
      </c>
      <c r="W336" s="24">
        <f t="shared" si="134"/>
        <v>784.6</v>
      </c>
      <c r="X336" s="24">
        <f t="shared" si="135"/>
        <v>-107.21818181818173</v>
      </c>
      <c r="Y336" s="24"/>
      <c r="Z336" s="24">
        <v>92.3</v>
      </c>
      <c r="AA336" s="24">
        <v>175.4</v>
      </c>
      <c r="AB336" s="24">
        <v>14.6</v>
      </c>
      <c r="AC336" s="24">
        <v>54.5</v>
      </c>
      <c r="AD336" s="24"/>
      <c r="AE336" s="24">
        <v>0</v>
      </c>
      <c r="AF336" s="24">
        <v>214.2</v>
      </c>
      <c r="AG336" s="24">
        <f t="shared" si="136"/>
        <v>233.6</v>
      </c>
      <c r="AH336" s="65"/>
      <c r="AI336" s="40"/>
      <c r="AJ336" s="40"/>
      <c r="AK336" s="65"/>
      <c r="AL336" s="65"/>
      <c r="AM336" s="24">
        <f t="shared" si="137"/>
        <v>233.6</v>
      </c>
      <c r="AN336" s="24">
        <f>MIN(AM336,1.8)</f>
        <v>1.8</v>
      </c>
      <c r="AO336" s="24">
        <f t="shared" si="138"/>
        <v>231.8</v>
      </c>
      <c r="AP336" s="24">
        <v>143.5</v>
      </c>
      <c r="AQ336" s="24">
        <f t="shared" si="139"/>
        <v>88.3</v>
      </c>
      <c r="AR336" s="81"/>
      <c r="AS336" s="38"/>
      <c r="AT336" s="1"/>
      <c r="AU336" s="1"/>
      <c r="AV336" s="1"/>
      <c r="AW336" s="1"/>
      <c r="AX336" s="1"/>
      <c r="AY336" s="1"/>
      <c r="AZ336" s="1"/>
      <c r="BA336" s="1"/>
      <c r="BB336" s="1"/>
      <c r="BC336" s="8"/>
      <c r="BD336" s="8"/>
      <c r="BE336" s="8"/>
      <c r="BF336" s="8"/>
      <c r="BG336" s="8"/>
      <c r="BH336" s="8"/>
      <c r="BI336" s="8"/>
      <c r="BJ336" s="8"/>
      <c r="BK336" s="8"/>
      <c r="BL336" s="8"/>
      <c r="BM336" s="8"/>
      <c r="BN336" s="8"/>
      <c r="BO336" s="8"/>
      <c r="BP336" s="8"/>
      <c r="BQ336" s="8"/>
      <c r="BR336" s="8"/>
      <c r="BS336" s="8"/>
      <c r="BT336" s="8"/>
      <c r="BU336" s="8"/>
      <c r="BV336" s="9"/>
      <c r="BW336" s="8"/>
      <c r="BX336" s="8"/>
      <c r="BY336" s="8"/>
      <c r="BZ336" s="8"/>
      <c r="CA336" s="8"/>
      <c r="CB336" s="8"/>
      <c r="CC336" s="8"/>
      <c r="CD336" s="8"/>
      <c r="CE336" s="8"/>
      <c r="CF336" s="8"/>
      <c r="CG336" s="8"/>
      <c r="CH336" s="8"/>
      <c r="CI336" s="8"/>
      <c r="CJ336" s="8"/>
      <c r="CK336" s="8"/>
      <c r="CL336" s="8"/>
      <c r="CM336" s="8"/>
      <c r="CN336" s="8"/>
      <c r="CO336" s="8"/>
      <c r="CP336" s="8"/>
      <c r="CQ336" s="8"/>
      <c r="CR336" s="8"/>
      <c r="CS336" s="8"/>
      <c r="CT336" s="8"/>
      <c r="CU336" s="8"/>
      <c r="CV336" s="8"/>
      <c r="CW336" s="8"/>
      <c r="CX336" s="9"/>
      <c r="CY336" s="8"/>
      <c r="CZ336" s="8"/>
      <c r="DA336" s="8"/>
      <c r="DB336" s="8"/>
      <c r="DC336" s="8"/>
      <c r="DD336" s="8"/>
      <c r="DE336" s="8"/>
      <c r="DF336" s="8"/>
      <c r="DG336" s="8"/>
      <c r="DH336" s="8"/>
      <c r="DI336" s="8"/>
      <c r="DJ336" s="8"/>
      <c r="DK336" s="8"/>
      <c r="DL336" s="8"/>
      <c r="DM336" s="8"/>
      <c r="DN336" s="8"/>
      <c r="DO336" s="8"/>
      <c r="DP336" s="8"/>
      <c r="DQ336" s="8"/>
      <c r="DR336" s="8"/>
      <c r="DS336" s="8"/>
      <c r="DT336" s="8"/>
      <c r="DU336" s="8"/>
      <c r="DV336" s="8"/>
      <c r="DW336" s="8"/>
      <c r="DX336" s="8"/>
      <c r="DY336" s="8"/>
      <c r="DZ336" s="9"/>
      <c r="EA336" s="8"/>
      <c r="EB336" s="8"/>
      <c r="EC336" s="8"/>
      <c r="ED336" s="8"/>
      <c r="EE336" s="8"/>
      <c r="EF336" s="8"/>
      <c r="EG336" s="8"/>
      <c r="EH336" s="8"/>
      <c r="EI336" s="8"/>
      <c r="EJ336" s="8"/>
      <c r="EK336" s="8"/>
      <c r="EL336" s="8"/>
      <c r="EM336" s="8"/>
      <c r="EN336" s="8"/>
      <c r="EO336" s="8"/>
      <c r="EP336" s="8"/>
      <c r="EQ336" s="8"/>
      <c r="ER336" s="8"/>
      <c r="ES336" s="8"/>
      <c r="ET336" s="8"/>
      <c r="EU336" s="8"/>
      <c r="EV336" s="8"/>
      <c r="EW336" s="8"/>
      <c r="EX336" s="8"/>
      <c r="EY336" s="8"/>
      <c r="EZ336" s="8"/>
      <c r="FA336" s="8"/>
      <c r="FB336" s="9"/>
      <c r="FC336" s="8"/>
      <c r="FD336" s="8"/>
      <c r="FE336" s="8"/>
      <c r="FF336" s="8"/>
      <c r="FG336" s="8"/>
      <c r="FH336" s="8"/>
      <c r="FI336" s="8"/>
      <c r="FJ336" s="8"/>
      <c r="FK336" s="8"/>
      <c r="FL336" s="8"/>
      <c r="FM336" s="8"/>
      <c r="FN336" s="8"/>
      <c r="FO336" s="8"/>
      <c r="FP336" s="8"/>
      <c r="FQ336" s="8"/>
      <c r="FR336" s="8"/>
      <c r="FS336" s="8"/>
      <c r="FT336" s="8"/>
      <c r="FU336" s="8"/>
      <c r="FV336" s="8"/>
      <c r="FW336" s="8"/>
      <c r="FX336" s="8"/>
      <c r="FY336" s="8"/>
      <c r="FZ336" s="8"/>
      <c r="GA336" s="8"/>
      <c r="GB336" s="8"/>
      <c r="GC336" s="8"/>
      <c r="GD336" s="9"/>
      <c r="GE336" s="8"/>
      <c r="GF336" s="8"/>
    </row>
    <row r="337" spans="1:188" s="2" customFormat="1" ht="17.100000000000001" customHeight="1">
      <c r="A337" s="13" t="s">
        <v>313</v>
      </c>
      <c r="B337" s="24">
        <v>287</v>
      </c>
      <c r="C337" s="24">
        <v>318.39999999999998</v>
      </c>
      <c r="D337" s="4">
        <f t="shared" si="131"/>
        <v>1.1094076655052263</v>
      </c>
      <c r="E337" s="10">
        <v>15</v>
      </c>
      <c r="F337" s="5">
        <v>1</v>
      </c>
      <c r="G337" s="5">
        <v>10</v>
      </c>
      <c r="H337" s="5"/>
      <c r="I337" s="5"/>
      <c r="J337" s="4">
        <f t="shared" si="143"/>
        <v>0.94755838641188961</v>
      </c>
      <c r="K337" s="5">
        <v>10</v>
      </c>
      <c r="L337" s="5"/>
      <c r="M337" s="5"/>
      <c r="N337" s="4">
        <f t="shared" si="144"/>
        <v>1.2145811051693405</v>
      </c>
      <c r="O337" s="73">
        <v>15</v>
      </c>
      <c r="P337" s="5"/>
      <c r="Q337" s="5"/>
      <c r="R337" s="4">
        <f t="shared" si="145"/>
        <v>0.77611940298507465</v>
      </c>
      <c r="S337" s="5">
        <v>15</v>
      </c>
      <c r="T337" s="31">
        <f t="shared" si="132"/>
        <v>1.0150339456771309</v>
      </c>
      <c r="U337" s="32">
        <v>2826</v>
      </c>
      <c r="V337" s="24">
        <f t="shared" si="133"/>
        <v>1541.4545454545455</v>
      </c>
      <c r="W337" s="24">
        <f t="shared" si="134"/>
        <v>1564.6</v>
      </c>
      <c r="X337" s="24">
        <f t="shared" si="135"/>
        <v>23.145454545454413</v>
      </c>
      <c r="Y337" s="24"/>
      <c r="Z337" s="24">
        <v>256.89999999999998</v>
      </c>
      <c r="AA337" s="24">
        <v>295.60000000000002</v>
      </c>
      <c r="AB337" s="24">
        <v>89.7</v>
      </c>
      <c r="AC337" s="24">
        <v>225.8</v>
      </c>
      <c r="AD337" s="24"/>
      <c r="AE337" s="24">
        <v>212.2</v>
      </c>
      <c r="AF337" s="24">
        <v>247.7</v>
      </c>
      <c r="AG337" s="24">
        <f t="shared" si="136"/>
        <v>236.7</v>
      </c>
      <c r="AH337" s="65"/>
      <c r="AI337" s="40"/>
      <c r="AJ337" s="40"/>
      <c r="AK337" s="65"/>
      <c r="AL337" s="65"/>
      <c r="AM337" s="24">
        <f t="shared" si="137"/>
        <v>236.7</v>
      </c>
      <c r="AN337" s="24"/>
      <c r="AO337" s="24">
        <f t="shared" si="138"/>
        <v>236.7</v>
      </c>
      <c r="AP337" s="24">
        <v>262.7</v>
      </c>
      <c r="AQ337" s="24">
        <f t="shared" si="139"/>
        <v>-26</v>
      </c>
      <c r="AR337" s="81"/>
      <c r="AS337" s="38"/>
      <c r="AT337" s="1"/>
      <c r="AU337" s="1"/>
      <c r="AV337" s="1"/>
      <c r="AW337" s="1"/>
      <c r="AX337" s="1"/>
      <c r="AY337" s="1"/>
      <c r="AZ337" s="1"/>
      <c r="BA337" s="1"/>
      <c r="BB337" s="1"/>
      <c r="BC337" s="8"/>
      <c r="BD337" s="8"/>
      <c r="BE337" s="8"/>
      <c r="BF337" s="8"/>
      <c r="BG337" s="8"/>
      <c r="BH337" s="8"/>
      <c r="BI337" s="8"/>
      <c r="BJ337" s="8"/>
      <c r="BK337" s="8"/>
      <c r="BL337" s="8"/>
      <c r="BM337" s="8"/>
      <c r="BN337" s="8"/>
      <c r="BO337" s="8"/>
      <c r="BP337" s="8"/>
      <c r="BQ337" s="8"/>
      <c r="BR337" s="8"/>
      <c r="BS337" s="8"/>
      <c r="BT337" s="8"/>
      <c r="BU337" s="8"/>
      <c r="BV337" s="9"/>
      <c r="BW337" s="8"/>
      <c r="BX337" s="8"/>
      <c r="BY337" s="8"/>
      <c r="BZ337" s="8"/>
      <c r="CA337" s="8"/>
      <c r="CB337" s="8"/>
      <c r="CC337" s="8"/>
      <c r="CD337" s="8"/>
      <c r="CE337" s="8"/>
      <c r="CF337" s="8"/>
      <c r="CG337" s="8"/>
      <c r="CH337" s="8"/>
      <c r="CI337" s="8"/>
      <c r="CJ337" s="8"/>
      <c r="CK337" s="8"/>
      <c r="CL337" s="8"/>
      <c r="CM337" s="8"/>
      <c r="CN337" s="8"/>
      <c r="CO337" s="8"/>
      <c r="CP337" s="8"/>
      <c r="CQ337" s="8"/>
      <c r="CR337" s="8"/>
      <c r="CS337" s="8"/>
      <c r="CT337" s="8"/>
      <c r="CU337" s="8"/>
      <c r="CV337" s="8"/>
      <c r="CW337" s="8"/>
      <c r="CX337" s="9"/>
      <c r="CY337" s="8"/>
      <c r="CZ337" s="8"/>
      <c r="DA337" s="8"/>
      <c r="DB337" s="8"/>
      <c r="DC337" s="8"/>
      <c r="DD337" s="8"/>
      <c r="DE337" s="8"/>
      <c r="DF337" s="8"/>
      <c r="DG337" s="8"/>
      <c r="DH337" s="8"/>
      <c r="DI337" s="8"/>
      <c r="DJ337" s="8"/>
      <c r="DK337" s="8"/>
      <c r="DL337" s="8"/>
      <c r="DM337" s="8"/>
      <c r="DN337" s="8"/>
      <c r="DO337" s="8"/>
      <c r="DP337" s="8"/>
      <c r="DQ337" s="8"/>
      <c r="DR337" s="8"/>
      <c r="DS337" s="8"/>
      <c r="DT337" s="8"/>
      <c r="DU337" s="8"/>
      <c r="DV337" s="8"/>
      <c r="DW337" s="8"/>
      <c r="DX337" s="8"/>
      <c r="DY337" s="8"/>
      <c r="DZ337" s="9"/>
      <c r="EA337" s="8"/>
      <c r="EB337" s="8"/>
      <c r="EC337" s="8"/>
      <c r="ED337" s="8"/>
      <c r="EE337" s="8"/>
      <c r="EF337" s="8"/>
      <c r="EG337" s="8"/>
      <c r="EH337" s="8"/>
      <c r="EI337" s="8"/>
      <c r="EJ337" s="8"/>
      <c r="EK337" s="8"/>
      <c r="EL337" s="8"/>
      <c r="EM337" s="8"/>
      <c r="EN337" s="8"/>
      <c r="EO337" s="8"/>
      <c r="EP337" s="8"/>
      <c r="EQ337" s="8"/>
      <c r="ER337" s="8"/>
      <c r="ES337" s="8"/>
      <c r="ET337" s="8"/>
      <c r="EU337" s="8"/>
      <c r="EV337" s="8"/>
      <c r="EW337" s="8"/>
      <c r="EX337" s="8"/>
      <c r="EY337" s="8"/>
      <c r="EZ337" s="8"/>
      <c r="FA337" s="8"/>
      <c r="FB337" s="9"/>
      <c r="FC337" s="8"/>
      <c r="FD337" s="8"/>
      <c r="FE337" s="8"/>
      <c r="FF337" s="8"/>
      <c r="FG337" s="8"/>
      <c r="FH337" s="8"/>
      <c r="FI337" s="8"/>
      <c r="FJ337" s="8"/>
      <c r="FK337" s="8"/>
      <c r="FL337" s="8"/>
      <c r="FM337" s="8"/>
      <c r="FN337" s="8"/>
      <c r="FO337" s="8"/>
      <c r="FP337" s="8"/>
      <c r="FQ337" s="8"/>
      <c r="FR337" s="8"/>
      <c r="FS337" s="8"/>
      <c r="FT337" s="8"/>
      <c r="FU337" s="8"/>
      <c r="FV337" s="8"/>
      <c r="FW337" s="8"/>
      <c r="FX337" s="8"/>
      <c r="FY337" s="8"/>
      <c r="FZ337" s="8"/>
      <c r="GA337" s="8"/>
      <c r="GB337" s="8"/>
      <c r="GC337" s="8"/>
      <c r="GD337" s="9"/>
      <c r="GE337" s="8"/>
      <c r="GF337" s="8"/>
    </row>
    <row r="338" spans="1:188" s="2" customFormat="1" ht="17.100000000000001" customHeight="1">
      <c r="A338" s="13" t="s">
        <v>314</v>
      </c>
      <c r="B338" s="24">
        <v>1577.4</v>
      </c>
      <c r="C338" s="24">
        <v>896.7</v>
      </c>
      <c r="D338" s="4">
        <f t="shared" si="131"/>
        <v>0.56846709775580073</v>
      </c>
      <c r="E338" s="10">
        <v>15</v>
      </c>
      <c r="F338" s="5">
        <v>1</v>
      </c>
      <c r="G338" s="5">
        <v>10</v>
      </c>
      <c r="H338" s="5"/>
      <c r="I338" s="5"/>
      <c r="J338" s="4">
        <f t="shared" si="143"/>
        <v>0.94755838641188961</v>
      </c>
      <c r="K338" s="5">
        <v>10</v>
      </c>
      <c r="L338" s="5"/>
      <c r="M338" s="5"/>
      <c r="N338" s="4">
        <f t="shared" si="144"/>
        <v>1.2145811051693405</v>
      </c>
      <c r="O338" s="73">
        <v>15</v>
      </c>
      <c r="P338" s="5"/>
      <c r="Q338" s="5"/>
      <c r="R338" s="4">
        <f t="shared" si="145"/>
        <v>0.77611940298507465</v>
      </c>
      <c r="S338" s="5">
        <v>15</v>
      </c>
      <c r="T338" s="31">
        <f t="shared" si="132"/>
        <v>0.8902015069657252</v>
      </c>
      <c r="U338" s="32">
        <v>2798</v>
      </c>
      <c r="V338" s="24">
        <f t="shared" si="133"/>
        <v>1526.1818181818182</v>
      </c>
      <c r="W338" s="24">
        <f t="shared" si="134"/>
        <v>1358.6</v>
      </c>
      <c r="X338" s="24">
        <f t="shared" si="135"/>
        <v>-167.58181818181833</v>
      </c>
      <c r="Y338" s="24"/>
      <c r="Z338" s="24">
        <v>207</v>
      </c>
      <c r="AA338" s="24">
        <v>200.5</v>
      </c>
      <c r="AB338" s="24">
        <v>85.9</v>
      </c>
      <c r="AC338" s="24">
        <v>210.8</v>
      </c>
      <c r="AD338" s="24"/>
      <c r="AE338" s="24">
        <v>285.2</v>
      </c>
      <c r="AF338" s="24">
        <v>135</v>
      </c>
      <c r="AG338" s="24">
        <f t="shared" si="136"/>
        <v>234.2</v>
      </c>
      <c r="AH338" s="40"/>
      <c r="AI338" s="40"/>
      <c r="AJ338" s="40"/>
      <c r="AK338" s="65"/>
      <c r="AL338" s="65"/>
      <c r="AM338" s="24">
        <f t="shared" si="137"/>
        <v>234.2</v>
      </c>
      <c r="AN338" s="24"/>
      <c r="AO338" s="24">
        <f t="shared" si="138"/>
        <v>234.2</v>
      </c>
      <c r="AP338" s="24">
        <v>96.7</v>
      </c>
      <c r="AQ338" s="24">
        <f t="shared" si="139"/>
        <v>137.5</v>
      </c>
      <c r="AR338" s="81"/>
      <c r="AS338" s="38"/>
      <c r="AT338" s="1"/>
      <c r="AU338" s="1"/>
      <c r="AV338" s="1"/>
      <c r="AW338" s="1"/>
      <c r="AX338" s="1"/>
      <c r="AY338" s="1"/>
      <c r="AZ338" s="1"/>
      <c r="BA338" s="1"/>
      <c r="BB338" s="1"/>
      <c r="BC338" s="8"/>
      <c r="BD338" s="8"/>
      <c r="BE338" s="8"/>
      <c r="BF338" s="8"/>
      <c r="BG338" s="8"/>
      <c r="BH338" s="8"/>
      <c r="BI338" s="8"/>
      <c r="BJ338" s="8"/>
      <c r="BK338" s="8"/>
      <c r="BL338" s="8"/>
      <c r="BM338" s="8"/>
      <c r="BN338" s="8"/>
      <c r="BO338" s="8"/>
      <c r="BP338" s="8"/>
      <c r="BQ338" s="8"/>
      <c r="BR338" s="8"/>
      <c r="BS338" s="8"/>
      <c r="BT338" s="8"/>
      <c r="BU338" s="8"/>
      <c r="BV338" s="9"/>
      <c r="BW338" s="8"/>
      <c r="BX338" s="8"/>
      <c r="BY338" s="8"/>
      <c r="BZ338" s="8"/>
      <c r="CA338" s="8"/>
      <c r="CB338" s="8"/>
      <c r="CC338" s="8"/>
      <c r="CD338" s="8"/>
      <c r="CE338" s="8"/>
      <c r="CF338" s="8"/>
      <c r="CG338" s="8"/>
      <c r="CH338" s="8"/>
      <c r="CI338" s="8"/>
      <c r="CJ338" s="8"/>
      <c r="CK338" s="8"/>
      <c r="CL338" s="8"/>
      <c r="CM338" s="8"/>
      <c r="CN338" s="8"/>
      <c r="CO338" s="8"/>
      <c r="CP338" s="8"/>
      <c r="CQ338" s="8"/>
      <c r="CR338" s="8"/>
      <c r="CS338" s="8"/>
      <c r="CT338" s="8"/>
      <c r="CU338" s="8"/>
      <c r="CV338" s="8"/>
      <c r="CW338" s="8"/>
      <c r="CX338" s="9"/>
      <c r="CY338" s="8"/>
      <c r="CZ338" s="8"/>
      <c r="DA338" s="8"/>
      <c r="DB338" s="8"/>
      <c r="DC338" s="8"/>
      <c r="DD338" s="8"/>
      <c r="DE338" s="8"/>
      <c r="DF338" s="8"/>
      <c r="DG338" s="8"/>
      <c r="DH338" s="8"/>
      <c r="DI338" s="8"/>
      <c r="DJ338" s="8"/>
      <c r="DK338" s="8"/>
      <c r="DL338" s="8"/>
      <c r="DM338" s="8"/>
      <c r="DN338" s="8"/>
      <c r="DO338" s="8"/>
      <c r="DP338" s="8"/>
      <c r="DQ338" s="8"/>
      <c r="DR338" s="8"/>
      <c r="DS338" s="8"/>
      <c r="DT338" s="8"/>
      <c r="DU338" s="8"/>
      <c r="DV338" s="8"/>
      <c r="DW338" s="8"/>
      <c r="DX338" s="8"/>
      <c r="DY338" s="8"/>
      <c r="DZ338" s="9"/>
      <c r="EA338" s="8"/>
      <c r="EB338" s="8"/>
      <c r="EC338" s="8"/>
      <c r="ED338" s="8"/>
      <c r="EE338" s="8"/>
      <c r="EF338" s="8"/>
      <c r="EG338" s="8"/>
      <c r="EH338" s="8"/>
      <c r="EI338" s="8"/>
      <c r="EJ338" s="8"/>
      <c r="EK338" s="8"/>
      <c r="EL338" s="8"/>
      <c r="EM338" s="8"/>
      <c r="EN338" s="8"/>
      <c r="EO338" s="8"/>
      <c r="EP338" s="8"/>
      <c r="EQ338" s="8"/>
      <c r="ER338" s="8"/>
      <c r="ES338" s="8"/>
      <c r="ET338" s="8"/>
      <c r="EU338" s="8"/>
      <c r="EV338" s="8"/>
      <c r="EW338" s="8"/>
      <c r="EX338" s="8"/>
      <c r="EY338" s="8"/>
      <c r="EZ338" s="8"/>
      <c r="FA338" s="8"/>
      <c r="FB338" s="9"/>
      <c r="FC338" s="8"/>
      <c r="FD338" s="8"/>
      <c r="FE338" s="8"/>
      <c r="FF338" s="8"/>
      <c r="FG338" s="8"/>
      <c r="FH338" s="8"/>
      <c r="FI338" s="8"/>
      <c r="FJ338" s="8"/>
      <c r="FK338" s="8"/>
      <c r="FL338" s="8"/>
      <c r="FM338" s="8"/>
      <c r="FN338" s="8"/>
      <c r="FO338" s="8"/>
      <c r="FP338" s="8"/>
      <c r="FQ338" s="8"/>
      <c r="FR338" s="8"/>
      <c r="FS338" s="8"/>
      <c r="FT338" s="8"/>
      <c r="FU338" s="8"/>
      <c r="FV338" s="8"/>
      <c r="FW338" s="8"/>
      <c r="FX338" s="8"/>
      <c r="FY338" s="8"/>
      <c r="FZ338" s="8"/>
      <c r="GA338" s="8"/>
      <c r="GB338" s="8"/>
      <c r="GC338" s="8"/>
      <c r="GD338" s="9"/>
      <c r="GE338" s="8"/>
      <c r="GF338" s="8"/>
    </row>
    <row r="339" spans="1:188" s="2" customFormat="1" ht="17.100000000000001" customHeight="1">
      <c r="A339" s="13" t="s">
        <v>315</v>
      </c>
      <c r="B339" s="24">
        <v>772.2</v>
      </c>
      <c r="C339" s="24">
        <v>721</v>
      </c>
      <c r="D339" s="4">
        <f t="shared" si="131"/>
        <v>0.93369593369593362</v>
      </c>
      <c r="E339" s="10">
        <v>15</v>
      </c>
      <c r="F339" s="5">
        <v>1</v>
      </c>
      <c r="G339" s="5">
        <v>10</v>
      </c>
      <c r="H339" s="5"/>
      <c r="I339" s="5"/>
      <c r="J339" s="4">
        <f t="shared" si="143"/>
        <v>0.94755838641188961</v>
      </c>
      <c r="K339" s="5">
        <v>10</v>
      </c>
      <c r="L339" s="5"/>
      <c r="M339" s="5"/>
      <c r="N339" s="4">
        <f t="shared" si="144"/>
        <v>1.2145811051693405</v>
      </c>
      <c r="O339" s="73">
        <v>15</v>
      </c>
      <c r="P339" s="5"/>
      <c r="Q339" s="5"/>
      <c r="R339" s="4">
        <f t="shared" si="145"/>
        <v>0.77611940298507465</v>
      </c>
      <c r="S339" s="5">
        <v>15</v>
      </c>
      <c r="T339" s="31">
        <f t="shared" si="132"/>
        <v>0.9744850844903713</v>
      </c>
      <c r="U339" s="32">
        <v>2771</v>
      </c>
      <c r="V339" s="24">
        <f t="shared" si="133"/>
        <v>1511.4545454545455</v>
      </c>
      <c r="W339" s="24">
        <f t="shared" si="134"/>
        <v>1472.9</v>
      </c>
      <c r="X339" s="24">
        <f t="shared" si="135"/>
        <v>-38.554545454545405</v>
      </c>
      <c r="Y339" s="24"/>
      <c r="Z339" s="24">
        <v>297.3</v>
      </c>
      <c r="AA339" s="24">
        <v>117.9</v>
      </c>
      <c r="AB339" s="24">
        <v>136.5</v>
      </c>
      <c r="AC339" s="24">
        <v>216.5</v>
      </c>
      <c r="AD339" s="24"/>
      <c r="AE339" s="24">
        <v>220.6</v>
      </c>
      <c r="AF339" s="24">
        <v>280</v>
      </c>
      <c r="AG339" s="24">
        <f t="shared" si="136"/>
        <v>204.1</v>
      </c>
      <c r="AH339" s="65"/>
      <c r="AI339" s="40"/>
      <c r="AJ339" s="40"/>
      <c r="AK339" s="65"/>
      <c r="AL339" s="65"/>
      <c r="AM339" s="24">
        <f t="shared" si="137"/>
        <v>204.1</v>
      </c>
      <c r="AN339" s="24"/>
      <c r="AO339" s="24">
        <f t="shared" si="138"/>
        <v>204.1</v>
      </c>
      <c r="AP339" s="24">
        <v>177.1</v>
      </c>
      <c r="AQ339" s="24">
        <f t="shared" si="139"/>
        <v>27</v>
      </c>
      <c r="AR339" s="81"/>
      <c r="AS339" s="38"/>
      <c r="AT339" s="1"/>
      <c r="AU339" s="1"/>
      <c r="AV339" s="1"/>
      <c r="AW339" s="1"/>
      <c r="AX339" s="1"/>
      <c r="AY339" s="1"/>
      <c r="AZ339" s="1"/>
      <c r="BA339" s="1"/>
      <c r="BB339" s="1"/>
      <c r="BC339" s="8"/>
      <c r="BD339" s="8"/>
      <c r="BE339" s="8"/>
      <c r="BF339" s="8"/>
      <c r="BG339" s="8"/>
      <c r="BH339" s="8"/>
      <c r="BI339" s="8"/>
      <c r="BJ339" s="8"/>
      <c r="BK339" s="8"/>
      <c r="BL339" s="8"/>
      <c r="BM339" s="8"/>
      <c r="BN339" s="8"/>
      <c r="BO339" s="8"/>
      <c r="BP339" s="8"/>
      <c r="BQ339" s="8"/>
      <c r="BR339" s="8"/>
      <c r="BS339" s="8"/>
      <c r="BT339" s="8"/>
      <c r="BU339" s="8"/>
      <c r="BV339" s="9"/>
      <c r="BW339" s="8"/>
      <c r="BX339" s="8"/>
      <c r="BY339" s="8"/>
      <c r="BZ339" s="8"/>
      <c r="CA339" s="8"/>
      <c r="CB339" s="8"/>
      <c r="CC339" s="8"/>
      <c r="CD339" s="8"/>
      <c r="CE339" s="8"/>
      <c r="CF339" s="8"/>
      <c r="CG339" s="8"/>
      <c r="CH339" s="8"/>
      <c r="CI339" s="8"/>
      <c r="CJ339" s="8"/>
      <c r="CK339" s="8"/>
      <c r="CL339" s="8"/>
      <c r="CM339" s="8"/>
      <c r="CN339" s="8"/>
      <c r="CO339" s="8"/>
      <c r="CP339" s="8"/>
      <c r="CQ339" s="8"/>
      <c r="CR339" s="8"/>
      <c r="CS339" s="8"/>
      <c r="CT339" s="8"/>
      <c r="CU339" s="8"/>
      <c r="CV339" s="8"/>
      <c r="CW339" s="8"/>
      <c r="CX339" s="9"/>
      <c r="CY339" s="8"/>
      <c r="CZ339" s="8"/>
      <c r="DA339" s="8"/>
      <c r="DB339" s="8"/>
      <c r="DC339" s="8"/>
      <c r="DD339" s="8"/>
      <c r="DE339" s="8"/>
      <c r="DF339" s="8"/>
      <c r="DG339" s="8"/>
      <c r="DH339" s="8"/>
      <c r="DI339" s="8"/>
      <c r="DJ339" s="8"/>
      <c r="DK339" s="8"/>
      <c r="DL339" s="8"/>
      <c r="DM339" s="8"/>
      <c r="DN339" s="8"/>
      <c r="DO339" s="8"/>
      <c r="DP339" s="8"/>
      <c r="DQ339" s="8"/>
      <c r="DR339" s="8"/>
      <c r="DS339" s="8"/>
      <c r="DT339" s="8"/>
      <c r="DU339" s="8"/>
      <c r="DV339" s="8"/>
      <c r="DW339" s="8"/>
      <c r="DX339" s="8"/>
      <c r="DY339" s="8"/>
      <c r="DZ339" s="9"/>
      <c r="EA339" s="8"/>
      <c r="EB339" s="8"/>
      <c r="EC339" s="8"/>
      <c r="ED339" s="8"/>
      <c r="EE339" s="8"/>
      <c r="EF339" s="8"/>
      <c r="EG339" s="8"/>
      <c r="EH339" s="8"/>
      <c r="EI339" s="8"/>
      <c r="EJ339" s="8"/>
      <c r="EK339" s="8"/>
      <c r="EL339" s="8"/>
      <c r="EM339" s="8"/>
      <c r="EN339" s="8"/>
      <c r="EO339" s="8"/>
      <c r="EP339" s="8"/>
      <c r="EQ339" s="8"/>
      <c r="ER339" s="8"/>
      <c r="ES339" s="8"/>
      <c r="ET339" s="8"/>
      <c r="EU339" s="8"/>
      <c r="EV339" s="8"/>
      <c r="EW339" s="8"/>
      <c r="EX339" s="8"/>
      <c r="EY339" s="8"/>
      <c r="EZ339" s="8"/>
      <c r="FA339" s="8"/>
      <c r="FB339" s="9"/>
      <c r="FC339" s="8"/>
      <c r="FD339" s="8"/>
      <c r="FE339" s="8"/>
      <c r="FF339" s="8"/>
      <c r="FG339" s="8"/>
      <c r="FH339" s="8"/>
      <c r="FI339" s="8"/>
      <c r="FJ339" s="8"/>
      <c r="FK339" s="8"/>
      <c r="FL339" s="8"/>
      <c r="FM339" s="8"/>
      <c r="FN339" s="8"/>
      <c r="FO339" s="8"/>
      <c r="FP339" s="8"/>
      <c r="FQ339" s="8"/>
      <c r="FR339" s="8"/>
      <c r="FS339" s="8"/>
      <c r="FT339" s="8"/>
      <c r="FU339" s="8"/>
      <c r="FV339" s="8"/>
      <c r="FW339" s="8"/>
      <c r="FX339" s="8"/>
      <c r="FY339" s="8"/>
      <c r="FZ339" s="8"/>
      <c r="GA339" s="8"/>
      <c r="GB339" s="8"/>
      <c r="GC339" s="8"/>
      <c r="GD339" s="9"/>
      <c r="GE339" s="8"/>
      <c r="GF339" s="8"/>
    </row>
    <row r="340" spans="1:188" s="2" customFormat="1" ht="17.100000000000001" customHeight="1">
      <c r="A340" s="13" t="s">
        <v>316</v>
      </c>
      <c r="B340" s="24">
        <v>1910.6</v>
      </c>
      <c r="C340" s="24">
        <v>1787.3</v>
      </c>
      <c r="D340" s="4">
        <f t="shared" si="131"/>
        <v>0.93546529885899721</v>
      </c>
      <c r="E340" s="10">
        <v>15</v>
      </c>
      <c r="F340" s="5">
        <v>1</v>
      </c>
      <c r="G340" s="5">
        <v>10</v>
      </c>
      <c r="H340" s="5"/>
      <c r="I340" s="5"/>
      <c r="J340" s="4">
        <f t="shared" si="143"/>
        <v>0.94755838641188961</v>
      </c>
      <c r="K340" s="5">
        <v>10</v>
      </c>
      <c r="L340" s="5"/>
      <c r="M340" s="5"/>
      <c r="N340" s="4">
        <f t="shared" si="144"/>
        <v>1.2145811051693405</v>
      </c>
      <c r="O340" s="73">
        <v>15</v>
      </c>
      <c r="P340" s="5"/>
      <c r="Q340" s="5"/>
      <c r="R340" s="4">
        <f t="shared" si="145"/>
        <v>0.77611940298507465</v>
      </c>
      <c r="S340" s="5">
        <v>15</v>
      </c>
      <c r="T340" s="31">
        <f t="shared" si="132"/>
        <v>0.97489339952800125</v>
      </c>
      <c r="U340" s="32">
        <v>2042</v>
      </c>
      <c r="V340" s="24">
        <f t="shared" si="133"/>
        <v>1113.8181818181818</v>
      </c>
      <c r="W340" s="24">
        <f t="shared" si="134"/>
        <v>1085.9000000000001</v>
      </c>
      <c r="X340" s="24">
        <f t="shared" si="135"/>
        <v>-27.918181818181665</v>
      </c>
      <c r="Y340" s="24"/>
      <c r="Z340" s="24">
        <v>172.1</v>
      </c>
      <c r="AA340" s="24">
        <v>208</v>
      </c>
      <c r="AB340" s="24">
        <v>39.1</v>
      </c>
      <c r="AC340" s="24">
        <v>201.4</v>
      </c>
      <c r="AD340" s="24"/>
      <c r="AE340" s="24">
        <v>159.5</v>
      </c>
      <c r="AF340" s="24">
        <v>143.19999999999999</v>
      </c>
      <c r="AG340" s="24">
        <f t="shared" si="136"/>
        <v>162.6</v>
      </c>
      <c r="AH340" s="40"/>
      <c r="AI340" s="40"/>
      <c r="AJ340" s="40"/>
      <c r="AK340" s="65"/>
      <c r="AL340" s="65"/>
      <c r="AM340" s="24">
        <f t="shared" si="137"/>
        <v>162.6</v>
      </c>
      <c r="AN340" s="24"/>
      <c r="AO340" s="24">
        <f t="shared" si="138"/>
        <v>162.6</v>
      </c>
      <c r="AP340" s="24">
        <v>143</v>
      </c>
      <c r="AQ340" s="24">
        <f t="shared" si="139"/>
        <v>19.600000000000001</v>
      </c>
      <c r="AR340" s="81"/>
      <c r="AS340" s="38"/>
      <c r="AT340" s="1"/>
      <c r="AU340" s="1"/>
      <c r="AV340" s="1"/>
      <c r="AW340" s="1"/>
      <c r="AX340" s="1"/>
      <c r="AY340" s="1"/>
      <c r="AZ340" s="1"/>
      <c r="BA340" s="1"/>
      <c r="BB340" s="1"/>
      <c r="BC340" s="8"/>
      <c r="BD340" s="8"/>
      <c r="BE340" s="8"/>
      <c r="BF340" s="8"/>
      <c r="BG340" s="8"/>
      <c r="BH340" s="8"/>
      <c r="BI340" s="8"/>
      <c r="BJ340" s="8"/>
      <c r="BK340" s="8"/>
      <c r="BL340" s="8"/>
      <c r="BM340" s="8"/>
      <c r="BN340" s="8"/>
      <c r="BO340" s="8"/>
      <c r="BP340" s="8"/>
      <c r="BQ340" s="8"/>
      <c r="BR340" s="8"/>
      <c r="BS340" s="8"/>
      <c r="BT340" s="8"/>
      <c r="BU340" s="8"/>
      <c r="BV340" s="9"/>
      <c r="BW340" s="8"/>
      <c r="BX340" s="8"/>
      <c r="BY340" s="8"/>
      <c r="BZ340" s="8"/>
      <c r="CA340" s="8"/>
      <c r="CB340" s="8"/>
      <c r="CC340" s="8"/>
      <c r="CD340" s="8"/>
      <c r="CE340" s="8"/>
      <c r="CF340" s="8"/>
      <c r="CG340" s="8"/>
      <c r="CH340" s="8"/>
      <c r="CI340" s="8"/>
      <c r="CJ340" s="8"/>
      <c r="CK340" s="8"/>
      <c r="CL340" s="8"/>
      <c r="CM340" s="8"/>
      <c r="CN340" s="8"/>
      <c r="CO340" s="8"/>
      <c r="CP340" s="8"/>
      <c r="CQ340" s="8"/>
      <c r="CR340" s="8"/>
      <c r="CS340" s="8"/>
      <c r="CT340" s="8"/>
      <c r="CU340" s="8"/>
      <c r="CV340" s="8"/>
      <c r="CW340" s="8"/>
      <c r="CX340" s="9"/>
      <c r="CY340" s="8"/>
      <c r="CZ340" s="8"/>
      <c r="DA340" s="8"/>
      <c r="DB340" s="8"/>
      <c r="DC340" s="8"/>
      <c r="DD340" s="8"/>
      <c r="DE340" s="8"/>
      <c r="DF340" s="8"/>
      <c r="DG340" s="8"/>
      <c r="DH340" s="8"/>
      <c r="DI340" s="8"/>
      <c r="DJ340" s="8"/>
      <c r="DK340" s="8"/>
      <c r="DL340" s="8"/>
      <c r="DM340" s="8"/>
      <c r="DN340" s="8"/>
      <c r="DO340" s="8"/>
      <c r="DP340" s="8"/>
      <c r="DQ340" s="8"/>
      <c r="DR340" s="8"/>
      <c r="DS340" s="8"/>
      <c r="DT340" s="8"/>
      <c r="DU340" s="8"/>
      <c r="DV340" s="8"/>
      <c r="DW340" s="8"/>
      <c r="DX340" s="8"/>
      <c r="DY340" s="8"/>
      <c r="DZ340" s="9"/>
      <c r="EA340" s="8"/>
      <c r="EB340" s="8"/>
      <c r="EC340" s="8"/>
      <c r="ED340" s="8"/>
      <c r="EE340" s="8"/>
      <c r="EF340" s="8"/>
      <c r="EG340" s="8"/>
      <c r="EH340" s="8"/>
      <c r="EI340" s="8"/>
      <c r="EJ340" s="8"/>
      <c r="EK340" s="8"/>
      <c r="EL340" s="8"/>
      <c r="EM340" s="8"/>
      <c r="EN340" s="8"/>
      <c r="EO340" s="8"/>
      <c r="EP340" s="8"/>
      <c r="EQ340" s="8"/>
      <c r="ER340" s="8"/>
      <c r="ES340" s="8"/>
      <c r="ET340" s="8"/>
      <c r="EU340" s="8"/>
      <c r="EV340" s="8"/>
      <c r="EW340" s="8"/>
      <c r="EX340" s="8"/>
      <c r="EY340" s="8"/>
      <c r="EZ340" s="8"/>
      <c r="FA340" s="8"/>
      <c r="FB340" s="9"/>
      <c r="FC340" s="8"/>
      <c r="FD340" s="8"/>
      <c r="FE340" s="8"/>
      <c r="FF340" s="8"/>
      <c r="FG340" s="8"/>
      <c r="FH340" s="8"/>
      <c r="FI340" s="8"/>
      <c r="FJ340" s="8"/>
      <c r="FK340" s="8"/>
      <c r="FL340" s="8"/>
      <c r="FM340" s="8"/>
      <c r="FN340" s="8"/>
      <c r="FO340" s="8"/>
      <c r="FP340" s="8"/>
      <c r="FQ340" s="8"/>
      <c r="FR340" s="8"/>
      <c r="FS340" s="8"/>
      <c r="FT340" s="8"/>
      <c r="FU340" s="8"/>
      <c r="FV340" s="8"/>
      <c r="FW340" s="8"/>
      <c r="FX340" s="8"/>
      <c r="FY340" s="8"/>
      <c r="FZ340" s="8"/>
      <c r="GA340" s="8"/>
      <c r="GB340" s="8"/>
      <c r="GC340" s="8"/>
      <c r="GD340" s="9"/>
      <c r="GE340" s="8"/>
      <c r="GF340" s="8"/>
    </row>
    <row r="341" spans="1:188" s="2" customFormat="1" ht="17.100000000000001" customHeight="1">
      <c r="A341" s="13" t="s">
        <v>317</v>
      </c>
      <c r="B341" s="24">
        <v>435.2</v>
      </c>
      <c r="C341" s="24">
        <v>324</v>
      </c>
      <c r="D341" s="4">
        <f t="shared" si="131"/>
        <v>0.74448529411764708</v>
      </c>
      <c r="E341" s="10">
        <v>15</v>
      </c>
      <c r="F341" s="5">
        <v>1</v>
      </c>
      <c r="G341" s="5">
        <v>10</v>
      </c>
      <c r="H341" s="5"/>
      <c r="I341" s="5"/>
      <c r="J341" s="4">
        <f t="shared" si="143"/>
        <v>0.94755838641188961</v>
      </c>
      <c r="K341" s="5">
        <v>10</v>
      </c>
      <c r="L341" s="5"/>
      <c r="M341" s="5"/>
      <c r="N341" s="4">
        <f t="shared" si="144"/>
        <v>1.2145811051693405</v>
      </c>
      <c r="O341" s="73">
        <v>15</v>
      </c>
      <c r="P341" s="5"/>
      <c r="Q341" s="5"/>
      <c r="R341" s="4">
        <f t="shared" si="145"/>
        <v>0.77611940298507465</v>
      </c>
      <c r="S341" s="5">
        <v>15</v>
      </c>
      <c r="T341" s="31">
        <f t="shared" si="132"/>
        <v>0.93082109074153574</v>
      </c>
      <c r="U341" s="32">
        <v>1877</v>
      </c>
      <c r="V341" s="24">
        <f t="shared" si="133"/>
        <v>1023.8181818181818</v>
      </c>
      <c r="W341" s="24">
        <f t="shared" si="134"/>
        <v>953</v>
      </c>
      <c r="X341" s="24">
        <f t="shared" si="135"/>
        <v>-70.818181818181756</v>
      </c>
      <c r="Y341" s="24"/>
      <c r="Z341" s="24">
        <v>113.1</v>
      </c>
      <c r="AA341" s="24">
        <v>201.4</v>
      </c>
      <c r="AB341" s="24">
        <v>110.1</v>
      </c>
      <c r="AC341" s="24">
        <v>131.19999999999999</v>
      </c>
      <c r="AD341" s="24"/>
      <c r="AE341" s="24">
        <v>84.9</v>
      </c>
      <c r="AF341" s="24">
        <v>98.8</v>
      </c>
      <c r="AG341" s="24">
        <f t="shared" si="136"/>
        <v>213.5</v>
      </c>
      <c r="AH341" s="65"/>
      <c r="AI341" s="40"/>
      <c r="AJ341" s="40"/>
      <c r="AK341" s="65"/>
      <c r="AL341" s="65"/>
      <c r="AM341" s="24">
        <f t="shared" si="137"/>
        <v>213.5</v>
      </c>
      <c r="AN341" s="24"/>
      <c r="AO341" s="24">
        <f t="shared" si="138"/>
        <v>213.5</v>
      </c>
      <c r="AP341" s="24">
        <v>156.9</v>
      </c>
      <c r="AQ341" s="24">
        <f t="shared" si="139"/>
        <v>56.6</v>
      </c>
      <c r="AR341" s="81"/>
      <c r="AS341" s="38"/>
      <c r="AT341" s="1"/>
      <c r="AU341" s="1"/>
      <c r="AV341" s="1"/>
      <c r="AW341" s="1"/>
      <c r="AX341" s="1"/>
      <c r="AY341" s="1"/>
      <c r="AZ341" s="1"/>
      <c r="BA341" s="1"/>
      <c r="BB341" s="1"/>
      <c r="BC341" s="8"/>
      <c r="BD341" s="8"/>
      <c r="BE341" s="8"/>
      <c r="BF341" s="8"/>
      <c r="BG341" s="8"/>
      <c r="BH341" s="8"/>
      <c r="BI341" s="8"/>
      <c r="BJ341" s="8"/>
      <c r="BK341" s="8"/>
      <c r="BL341" s="8"/>
      <c r="BM341" s="8"/>
      <c r="BN341" s="8"/>
      <c r="BO341" s="8"/>
      <c r="BP341" s="8"/>
      <c r="BQ341" s="8"/>
      <c r="BR341" s="8"/>
      <c r="BS341" s="8"/>
      <c r="BT341" s="8"/>
      <c r="BU341" s="8"/>
      <c r="BV341" s="9"/>
      <c r="BW341" s="8"/>
      <c r="BX341" s="8"/>
      <c r="BY341" s="8"/>
      <c r="BZ341" s="8"/>
      <c r="CA341" s="8"/>
      <c r="CB341" s="8"/>
      <c r="CC341" s="8"/>
      <c r="CD341" s="8"/>
      <c r="CE341" s="8"/>
      <c r="CF341" s="8"/>
      <c r="CG341" s="8"/>
      <c r="CH341" s="8"/>
      <c r="CI341" s="8"/>
      <c r="CJ341" s="8"/>
      <c r="CK341" s="8"/>
      <c r="CL341" s="8"/>
      <c r="CM341" s="8"/>
      <c r="CN341" s="8"/>
      <c r="CO341" s="8"/>
      <c r="CP341" s="8"/>
      <c r="CQ341" s="8"/>
      <c r="CR341" s="8"/>
      <c r="CS341" s="8"/>
      <c r="CT341" s="8"/>
      <c r="CU341" s="8"/>
      <c r="CV341" s="8"/>
      <c r="CW341" s="8"/>
      <c r="CX341" s="9"/>
      <c r="CY341" s="8"/>
      <c r="CZ341" s="8"/>
      <c r="DA341" s="8"/>
      <c r="DB341" s="8"/>
      <c r="DC341" s="8"/>
      <c r="DD341" s="8"/>
      <c r="DE341" s="8"/>
      <c r="DF341" s="8"/>
      <c r="DG341" s="8"/>
      <c r="DH341" s="8"/>
      <c r="DI341" s="8"/>
      <c r="DJ341" s="8"/>
      <c r="DK341" s="8"/>
      <c r="DL341" s="8"/>
      <c r="DM341" s="8"/>
      <c r="DN341" s="8"/>
      <c r="DO341" s="8"/>
      <c r="DP341" s="8"/>
      <c r="DQ341" s="8"/>
      <c r="DR341" s="8"/>
      <c r="DS341" s="8"/>
      <c r="DT341" s="8"/>
      <c r="DU341" s="8"/>
      <c r="DV341" s="8"/>
      <c r="DW341" s="8"/>
      <c r="DX341" s="8"/>
      <c r="DY341" s="8"/>
      <c r="DZ341" s="9"/>
      <c r="EA341" s="8"/>
      <c r="EB341" s="8"/>
      <c r="EC341" s="8"/>
      <c r="ED341" s="8"/>
      <c r="EE341" s="8"/>
      <c r="EF341" s="8"/>
      <c r="EG341" s="8"/>
      <c r="EH341" s="8"/>
      <c r="EI341" s="8"/>
      <c r="EJ341" s="8"/>
      <c r="EK341" s="8"/>
      <c r="EL341" s="8"/>
      <c r="EM341" s="8"/>
      <c r="EN341" s="8"/>
      <c r="EO341" s="8"/>
      <c r="EP341" s="8"/>
      <c r="EQ341" s="8"/>
      <c r="ER341" s="8"/>
      <c r="ES341" s="8"/>
      <c r="ET341" s="8"/>
      <c r="EU341" s="8"/>
      <c r="EV341" s="8"/>
      <c r="EW341" s="8"/>
      <c r="EX341" s="8"/>
      <c r="EY341" s="8"/>
      <c r="EZ341" s="8"/>
      <c r="FA341" s="8"/>
      <c r="FB341" s="9"/>
      <c r="FC341" s="8"/>
      <c r="FD341" s="8"/>
      <c r="FE341" s="8"/>
      <c r="FF341" s="8"/>
      <c r="FG341" s="8"/>
      <c r="FH341" s="8"/>
      <c r="FI341" s="8"/>
      <c r="FJ341" s="8"/>
      <c r="FK341" s="8"/>
      <c r="FL341" s="8"/>
      <c r="FM341" s="8"/>
      <c r="FN341" s="8"/>
      <c r="FO341" s="8"/>
      <c r="FP341" s="8"/>
      <c r="FQ341" s="8"/>
      <c r="FR341" s="8"/>
      <c r="FS341" s="8"/>
      <c r="FT341" s="8"/>
      <c r="FU341" s="8"/>
      <c r="FV341" s="8"/>
      <c r="FW341" s="8"/>
      <c r="FX341" s="8"/>
      <c r="FY341" s="8"/>
      <c r="FZ341" s="8"/>
      <c r="GA341" s="8"/>
      <c r="GB341" s="8"/>
      <c r="GC341" s="8"/>
      <c r="GD341" s="9"/>
      <c r="GE341" s="8"/>
      <c r="GF341" s="8"/>
    </row>
    <row r="342" spans="1:188" s="2" customFormat="1" ht="17.100000000000001" customHeight="1">
      <c r="A342" s="13" t="s">
        <v>318</v>
      </c>
      <c r="B342" s="24">
        <v>124.2</v>
      </c>
      <c r="C342" s="24">
        <v>192.9</v>
      </c>
      <c r="D342" s="4">
        <f t="shared" si="131"/>
        <v>1.2353140096618358</v>
      </c>
      <c r="E342" s="10">
        <v>15</v>
      </c>
      <c r="F342" s="5">
        <v>1</v>
      </c>
      <c r="G342" s="5">
        <v>10</v>
      </c>
      <c r="H342" s="5"/>
      <c r="I342" s="5"/>
      <c r="J342" s="4">
        <f t="shared" si="143"/>
        <v>0.94755838641188961</v>
      </c>
      <c r="K342" s="5">
        <v>10</v>
      </c>
      <c r="L342" s="5"/>
      <c r="M342" s="5"/>
      <c r="N342" s="4">
        <f t="shared" si="144"/>
        <v>1.2145811051693405</v>
      </c>
      <c r="O342" s="73">
        <v>15</v>
      </c>
      <c r="P342" s="5"/>
      <c r="Q342" s="5"/>
      <c r="R342" s="4">
        <f t="shared" si="145"/>
        <v>0.77611940298507465</v>
      </c>
      <c r="S342" s="5">
        <v>15</v>
      </c>
      <c r="T342" s="31">
        <f t="shared" si="132"/>
        <v>1.044089255867118</v>
      </c>
      <c r="U342" s="32">
        <v>1664</v>
      </c>
      <c r="V342" s="24">
        <f t="shared" si="133"/>
        <v>907.63636363636374</v>
      </c>
      <c r="W342" s="24">
        <f t="shared" si="134"/>
        <v>947.7</v>
      </c>
      <c r="X342" s="24">
        <f t="shared" si="135"/>
        <v>40.063636363636306</v>
      </c>
      <c r="Y342" s="24"/>
      <c r="Z342" s="24">
        <v>175.6</v>
      </c>
      <c r="AA342" s="24">
        <v>178.5</v>
      </c>
      <c r="AB342" s="24">
        <v>31.1</v>
      </c>
      <c r="AC342" s="24">
        <v>16.899999999999999</v>
      </c>
      <c r="AD342" s="24"/>
      <c r="AE342" s="24">
        <v>103.9</v>
      </c>
      <c r="AF342" s="24">
        <v>150.80000000000001</v>
      </c>
      <c r="AG342" s="24">
        <f t="shared" si="136"/>
        <v>290.89999999999998</v>
      </c>
      <c r="AH342" s="65"/>
      <c r="AI342" s="40"/>
      <c r="AJ342" s="40"/>
      <c r="AK342" s="65"/>
      <c r="AL342" s="65"/>
      <c r="AM342" s="24">
        <f t="shared" si="137"/>
        <v>290.89999999999998</v>
      </c>
      <c r="AN342" s="24"/>
      <c r="AO342" s="24">
        <f t="shared" si="138"/>
        <v>290.89999999999998</v>
      </c>
      <c r="AP342" s="24">
        <v>328.8</v>
      </c>
      <c r="AQ342" s="24">
        <f t="shared" si="139"/>
        <v>-37.9</v>
      </c>
      <c r="AR342" s="81"/>
      <c r="AS342" s="38"/>
      <c r="AT342" s="1"/>
      <c r="AU342" s="1"/>
      <c r="AV342" s="1"/>
      <c r="AW342" s="1"/>
      <c r="AX342" s="1"/>
      <c r="AY342" s="1"/>
      <c r="AZ342" s="1"/>
      <c r="BA342" s="1"/>
      <c r="BB342" s="1"/>
      <c r="BC342" s="8"/>
      <c r="BD342" s="8"/>
      <c r="BE342" s="8"/>
      <c r="BF342" s="8"/>
      <c r="BG342" s="8"/>
      <c r="BH342" s="8"/>
      <c r="BI342" s="8"/>
      <c r="BJ342" s="8"/>
      <c r="BK342" s="8"/>
      <c r="BL342" s="8"/>
      <c r="BM342" s="8"/>
      <c r="BN342" s="8"/>
      <c r="BO342" s="8"/>
      <c r="BP342" s="8"/>
      <c r="BQ342" s="8"/>
      <c r="BR342" s="8"/>
      <c r="BS342" s="8"/>
      <c r="BT342" s="8"/>
      <c r="BU342" s="8"/>
      <c r="BV342" s="9"/>
      <c r="BW342" s="8"/>
      <c r="BX342" s="8"/>
      <c r="BY342" s="8"/>
      <c r="BZ342" s="8"/>
      <c r="CA342" s="8"/>
      <c r="CB342" s="8"/>
      <c r="CC342" s="8"/>
      <c r="CD342" s="8"/>
      <c r="CE342" s="8"/>
      <c r="CF342" s="8"/>
      <c r="CG342" s="8"/>
      <c r="CH342" s="8"/>
      <c r="CI342" s="8"/>
      <c r="CJ342" s="8"/>
      <c r="CK342" s="8"/>
      <c r="CL342" s="8"/>
      <c r="CM342" s="8"/>
      <c r="CN342" s="8"/>
      <c r="CO342" s="8"/>
      <c r="CP342" s="8"/>
      <c r="CQ342" s="8"/>
      <c r="CR342" s="8"/>
      <c r="CS342" s="8"/>
      <c r="CT342" s="8"/>
      <c r="CU342" s="8"/>
      <c r="CV342" s="8"/>
      <c r="CW342" s="8"/>
      <c r="CX342" s="9"/>
      <c r="CY342" s="8"/>
      <c r="CZ342" s="8"/>
      <c r="DA342" s="8"/>
      <c r="DB342" s="8"/>
      <c r="DC342" s="8"/>
      <c r="DD342" s="8"/>
      <c r="DE342" s="8"/>
      <c r="DF342" s="8"/>
      <c r="DG342" s="8"/>
      <c r="DH342" s="8"/>
      <c r="DI342" s="8"/>
      <c r="DJ342" s="8"/>
      <c r="DK342" s="8"/>
      <c r="DL342" s="8"/>
      <c r="DM342" s="8"/>
      <c r="DN342" s="8"/>
      <c r="DO342" s="8"/>
      <c r="DP342" s="8"/>
      <c r="DQ342" s="8"/>
      <c r="DR342" s="8"/>
      <c r="DS342" s="8"/>
      <c r="DT342" s="8"/>
      <c r="DU342" s="8"/>
      <c r="DV342" s="8"/>
      <c r="DW342" s="8"/>
      <c r="DX342" s="8"/>
      <c r="DY342" s="8"/>
      <c r="DZ342" s="9"/>
      <c r="EA342" s="8"/>
      <c r="EB342" s="8"/>
      <c r="EC342" s="8"/>
      <c r="ED342" s="8"/>
      <c r="EE342" s="8"/>
      <c r="EF342" s="8"/>
      <c r="EG342" s="8"/>
      <c r="EH342" s="8"/>
      <c r="EI342" s="8"/>
      <c r="EJ342" s="8"/>
      <c r="EK342" s="8"/>
      <c r="EL342" s="8"/>
      <c r="EM342" s="8"/>
      <c r="EN342" s="8"/>
      <c r="EO342" s="8"/>
      <c r="EP342" s="8"/>
      <c r="EQ342" s="8"/>
      <c r="ER342" s="8"/>
      <c r="ES342" s="8"/>
      <c r="ET342" s="8"/>
      <c r="EU342" s="8"/>
      <c r="EV342" s="8"/>
      <c r="EW342" s="8"/>
      <c r="EX342" s="8"/>
      <c r="EY342" s="8"/>
      <c r="EZ342" s="8"/>
      <c r="FA342" s="8"/>
      <c r="FB342" s="9"/>
      <c r="FC342" s="8"/>
      <c r="FD342" s="8"/>
      <c r="FE342" s="8"/>
      <c r="FF342" s="8"/>
      <c r="FG342" s="8"/>
      <c r="FH342" s="8"/>
      <c r="FI342" s="8"/>
      <c r="FJ342" s="8"/>
      <c r="FK342" s="8"/>
      <c r="FL342" s="8"/>
      <c r="FM342" s="8"/>
      <c r="FN342" s="8"/>
      <c r="FO342" s="8"/>
      <c r="FP342" s="8"/>
      <c r="FQ342" s="8"/>
      <c r="FR342" s="8"/>
      <c r="FS342" s="8"/>
      <c r="FT342" s="8"/>
      <c r="FU342" s="8"/>
      <c r="FV342" s="8"/>
      <c r="FW342" s="8"/>
      <c r="FX342" s="8"/>
      <c r="FY342" s="8"/>
      <c r="FZ342" s="8"/>
      <c r="GA342" s="8"/>
      <c r="GB342" s="8"/>
      <c r="GC342" s="8"/>
      <c r="GD342" s="9"/>
      <c r="GE342" s="8"/>
      <c r="GF342" s="8"/>
    </row>
    <row r="343" spans="1:188" s="2" customFormat="1" ht="17.100000000000001" customHeight="1">
      <c r="A343" s="13" t="s">
        <v>319</v>
      </c>
      <c r="B343" s="24">
        <v>815.7</v>
      </c>
      <c r="C343" s="24">
        <v>517.20000000000005</v>
      </c>
      <c r="D343" s="4">
        <f t="shared" si="131"/>
        <v>0.6340566384700258</v>
      </c>
      <c r="E343" s="10">
        <v>15</v>
      </c>
      <c r="F343" s="5">
        <v>1</v>
      </c>
      <c r="G343" s="5">
        <v>10</v>
      </c>
      <c r="H343" s="5"/>
      <c r="I343" s="5"/>
      <c r="J343" s="4">
        <f t="shared" si="143"/>
        <v>0.94755838641188961</v>
      </c>
      <c r="K343" s="5">
        <v>10</v>
      </c>
      <c r="L343" s="5"/>
      <c r="M343" s="5"/>
      <c r="N343" s="4">
        <f t="shared" si="144"/>
        <v>1.2145811051693405</v>
      </c>
      <c r="O343" s="73">
        <v>15</v>
      </c>
      <c r="P343" s="5"/>
      <c r="Q343" s="5"/>
      <c r="R343" s="4">
        <f t="shared" si="145"/>
        <v>0.77611940298507465</v>
      </c>
      <c r="S343" s="5">
        <v>15</v>
      </c>
      <c r="T343" s="31">
        <f t="shared" si="132"/>
        <v>0.90533755482285394</v>
      </c>
      <c r="U343" s="32">
        <v>2079</v>
      </c>
      <c r="V343" s="24">
        <f t="shared" si="133"/>
        <v>1134</v>
      </c>
      <c r="W343" s="24">
        <f t="shared" si="134"/>
        <v>1026.7</v>
      </c>
      <c r="X343" s="24">
        <f t="shared" si="135"/>
        <v>-107.29999999999995</v>
      </c>
      <c r="Y343" s="24"/>
      <c r="Z343" s="24">
        <v>138.80000000000001</v>
      </c>
      <c r="AA343" s="24">
        <v>201.1</v>
      </c>
      <c r="AB343" s="24">
        <v>121.6</v>
      </c>
      <c r="AC343" s="24">
        <v>110.7</v>
      </c>
      <c r="AD343" s="24"/>
      <c r="AE343" s="24">
        <v>185.1</v>
      </c>
      <c r="AF343" s="24">
        <v>151.9</v>
      </c>
      <c r="AG343" s="24">
        <f t="shared" si="136"/>
        <v>117.5</v>
      </c>
      <c r="AH343" s="40"/>
      <c r="AI343" s="40"/>
      <c r="AJ343" s="40"/>
      <c r="AK343" s="65"/>
      <c r="AL343" s="65"/>
      <c r="AM343" s="24">
        <f t="shared" si="137"/>
        <v>117.5</v>
      </c>
      <c r="AN343" s="24"/>
      <c r="AO343" s="24">
        <f t="shared" si="138"/>
        <v>117.5</v>
      </c>
      <c r="AP343" s="24">
        <v>30</v>
      </c>
      <c r="AQ343" s="24">
        <f t="shared" si="139"/>
        <v>87.5</v>
      </c>
      <c r="AR343" s="81"/>
      <c r="AS343" s="38"/>
      <c r="AT343" s="1"/>
      <c r="AU343" s="1"/>
      <c r="AV343" s="1"/>
      <c r="AW343" s="1"/>
      <c r="AX343" s="1"/>
      <c r="AY343" s="1"/>
      <c r="AZ343" s="1"/>
      <c r="BA343" s="1"/>
      <c r="BB343" s="1"/>
      <c r="BC343" s="8"/>
      <c r="BD343" s="8"/>
      <c r="BE343" s="8"/>
      <c r="BF343" s="8"/>
      <c r="BG343" s="8"/>
      <c r="BH343" s="8"/>
      <c r="BI343" s="8"/>
      <c r="BJ343" s="8"/>
      <c r="BK343" s="8"/>
      <c r="BL343" s="8"/>
      <c r="BM343" s="8"/>
      <c r="BN343" s="8"/>
      <c r="BO343" s="8"/>
      <c r="BP343" s="8"/>
      <c r="BQ343" s="8"/>
      <c r="BR343" s="8"/>
      <c r="BS343" s="8"/>
      <c r="BT343" s="8"/>
      <c r="BU343" s="8"/>
      <c r="BV343" s="9"/>
      <c r="BW343" s="8"/>
      <c r="BX343" s="8"/>
      <c r="BY343" s="8"/>
      <c r="BZ343" s="8"/>
      <c r="CA343" s="8"/>
      <c r="CB343" s="8"/>
      <c r="CC343" s="8"/>
      <c r="CD343" s="8"/>
      <c r="CE343" s="8"/>
      <c r="CF343" s="8"/>
      <c r="CG343" s="8"/>
      <c r="CH343" s="8"/>
      <c r="CI343" s="8"/>
      <c r="CJ343" s="8"/>
      <c r="CK343" s="8"/>
      <c r="CL343" s="8"/>
      <c r="CM343" s="8"/>
      <c r="CN343" s="8"/>
      <c r="CO343" s="8"/>
      <c r="CP343" s="8"/>
      <c r="CQ343" s="8"/>
      <c r="CR343" s="8"/>
      <c r="CS343" s="8"/>
      <c r="CT343" s="8"/>
      <c r="CU343" s="8"/>
      <c r="CV343" s="8"/>
      <c r="CW343" s="8"/>
      <c r="CX343" s="9"/>
      <c r="CY343" s="8"/>
      <c r="CZ343" s="8"/>
      <c r="DA343" s="8"/>
      <c r="DB343" s="8"/>
      <c r="DC343" s="8"/>
      <c r="DD343" s="8"/>
      <c r="DE343" s="8"/>
      <c r="DF343" s="8"/>
      <c r="DG343" s="8"/>
      <c r="DH343" s="8"/>
      <c r="DI343" s="8"/>
      <c r="DJ343" s="8"/>
      <c r="DK343" s="8"/>
      <c r="DL343" s="8"/>
      <c r="DM343" s="8"/>
      <c r="DN343" s="8"/>
      <c r="DO343" s="8"/>
      <c r="DP343" s="8"/>
      <c r="DQ343" s="8"/>
      <c r="DR343" s="8"/>
      <c r="DS343" s="8"/>
      <c r="DT343" s="8"/>
      <c r="DU343" s="8"/>
      <c r="DV343" s="8"/>
      <c r="DW343" s="8"/>
      <c r="DX343" s="8"/>
      <c r="DY343" s="8"/>
      <c r="DZ343" s="9"/>
      <c r="EA343" s="8"/>
      <c r="EB343" s="8"/>
      <c r="EC343" s="8"/>
      <c r="ED343" s="8"/>
      <c r="EE343" s="8"/>
      <c r="EF343" s="8"/>
      <c r="EG343" s="8"/>
      <c r="EH343" s="8"/>
      <c r="EI343" s="8"/>
      <c r="EJ343" s="8"/>
      <c r="EK343" s="8"/>
      <c r="EL343" s="8"/>
      <c r="EM343" s="8"/>
      <c r="EN343" s="8"/>
      <c r="EO343" s="8"/>
      <c r="EP343" s="8"/>
      <c r="EQ343" s="8"/>
      <c r="ER343" s="8"/>
      <c r="ES343" s="8"/>
      <c r="ET343" s="8"/>
      <c r="EU343" s="8"/>
      <c r="EV343" s="8"/>
      <c r="EW343" s="8"/>
      <c r="EX343" s="8"/>
      <c r="EY343" s="8"/>
      <c r="EZ343" s="8"/>
      <c r="FA343" s="8"/>
      <c r="FB343" s="9"/>
      <c r="FC343" s="8"/>
      <c r="FD343" s="8"/>
      <c r="FE343" s="8"/>
      <c r="FF343" s="8"/>
      <c r="FG343" s="8"/>
      <c r="FH343" s="8"/>
      <c r="FI343" s="8"/>
      <c r="FJ343" s="8"/>
      <c r="FK343" s="8"/>
      <c r="FL343" s="8"/>
      <c r="FM343" s="8"/>
      <c r="FN343" s="8"/>
      <c r="FO343" s="8"/>
      <c r="FP343" s="8"/>
      <c r="FQ343" s="8"/>
      <c r="FR343" s="8"/>
      <c r="FS343" s="8"/>
      <c r="FT343" s="8"/>
      <c r="FU343" s="8"/>
      <c r="FV343" s="8"/>
      <c r="FW343" s="8"/>
      <c r="FX343" s="8"/>
      <c r="FY343" s="8"/>
      <c r="FZ343" s="8"/>
      <c r="GA343" s="8"/>
      <c r="GB343" s="8"/>
      <c r="GC343" s="8"/>
      <c r="GD343" s="9"/>
      <c r="GE343" s="8"/>
      <c r="GF343" s="8"/>
    </row>
    <row r="344" spans="1:188" s="2" customFormat="1" ht="17.100000000000001" customHeight="1">
      <c r="A344" s="13" t="s">
        <v>320</v>
      </c>
      <c r="B344" s="24">
        <v>5761.9</v>
      </c>
      <c r="C344" s="24">
        <v>5359.6</v>
      </c>
      <c r="D344" s="4">
        <f t="shared" si="131"/>
        <v>0.93017928113990189</v>
      </c>
      <c r="E344" s="10">
        <v>15</v>
      </c>
      <c r="F344" s="5">
        <v>1</v>
      </c>
      <c r="G344" s="5">
        <v>10</v>
      </c>
      <c r="H344" s="5"/>
      <c r="I344" s="5"/>
      <c r="J344" s="4">
        <f t="shared" si="143"/>
        <v>0.94755838641188961</v>
      </c>
      <c r="K344" s="5">
        <v>10</v>
      </c>
      <c r="L344" s="5"/>
      <c r="M344" s="5"/>
      <c r="N344" s="4">
        <f t="shared" si="144"/>
        <v>1.2145811051693405</v>
      </c>
      <c r="O344" s="73">
        <v>15</v>
      </c>
      <c r="P344" s="5"/>
      <c r="Q344" s="5"/>
      <c r="R344" s="4">
        <f t="shared" si="145"/>
        <v>0.77611940298507465</v>
      </c>
      <c r="S344" s="5">
        <v>15</v>
      </c>
      <c r="T344" s="31">
        <f t="shared" si="132"/>
        <v>0.97367354928513317</v>
      </c>
      <c r="U344" s="32">
        <v>4388</v>
      </c>
      <c r="V344" s="24">
        <f t="shared" si="133"/>
        <v>2393.4545454545455</v>
      </c>
      <c r="W344" s="24">
        <f t="shared" si="134"/>
        <v>2330.4</v>
      </c>
      <c r="X344" s="24">
        <f t="shared" si="135"/>
        <v>-63.054545454545405</v>
      </c>
      <c r="Y344" s="24"/>
      <c r="Z344" s="24">
        <v>433.8</v>
      </c>
      <c r="AA344" s="24">
        <v>356.6</v>
      </c>
      <c r="AB344" s="24">
        <v>141.30000000000001</v>
      </c>
      <c r="AC344" s="24">
        <v>257.5</v>
      </c>
      <c r="AD344" s="24"/>
      <c r="AE344" s="24">
        <v>340</v>
      </c>
      <c r="AF344" s="24">
        <v>325.10000000000002</v>
      </c>
      <c r="AG344" s="24">
        <f t="shared" si="136"/>
        <v>476.1</v>
      </c>
      <c r="AH344" s="40"/>
      <c r="AI344" s="40"/>
      <c r="AJ344" s="40"/>
      <c r="AK344" s="65"/>
      <c r="AL344" s="65"/>
      <c r="AM344" s="24">
        <f t="shared" si="137"/>
        <v>476.1</v>
      </c>
      <c r="AN344" s="24"/>
      <c r="AO344" s="24">
        <f t="shared" si="138"/>
        <v>476.1</v>
      </c>
      <c r="AP344" s="24">
        <v>431.7</v>
      </c>
      <c r="AQ344" s="24">
        <f t="shared" si="139"/>
        <v>44.4</v>
      </c>
      <c r="AR344" s="81"/>
      <c r="AS344" s="38"/>
      <c r="AT344" s="1"/>
      <c r="AU344" s="1"/>
      <c r="AV344" s="1"/>
      <c r="AW344" s="1"/>
      <c r="AX344" s="1"/>
      <c r="AY344" s="1"/>
      <c r="AZ344" s="1"/>
      <c r="BA344" s="1"/>
      <c r="BB344" s="1"/>
      <c r="BC344" s="8"/>
      <c r="BD344" s="8"/>
      <c r="BE344" s="8"/>
      <c r="BF344" s="8"/>
      <c r="BG344" s="8"/>
      <c r="BH344" s="8"/>
      <c r="BI344" s="8"/>
      <c r="BJ344" s="8"/>
      <c r="BK344" s="8"/>
      <c r="BL344" s="8"/>
      <c r="BM344" s="8"/>
      <c r="BN344" s="8"/>
      <c r="BO344" s="8"/>
      <c r="BP344" s="8"/>
      <c r="BQ344" s="8"/>
      <c r="BR344" s="8"/>
      <c r="BS344" s="8"/>
      <c r="BT344" s="8"/>
      <c r="BU344" s="8"/>
      <c r="BV344" s="9"/>
      <c r="BW344" s="8"/>
      <c r="BX344" s="8"/>
      <c r="BY344" s="8"/>
      <c r="BZ344" s="8"/>
      <c r="CA344" s="8"/>
      <c r="CB344" s="8"/>
      <c r="CC344" s="8"/>
      <c r="CD344" s="8"/>
      <c r="CE344" s="8"/>
      <c r="CF344" s="8"/>
      <c r="CG344" s="8"/>
      <c r="CH344" s="8"/>
      <c r="CI344" s="8"/>
      <c r="CJ344" s="8"/>
      <c r="CK344" s="8"/>
      <c r="CL344" s="8"/>
      <c r="CM344" s="8"/>
      <c r="CN344" s="8"/>
      <c r="CO344" s="8"/>
      <c r="CP344" s="8"/>
      <c r="CQ344" s="8"/>
      <c r="CR344" s="8"/>
      <c r="CS344" s="8"/>
      <c r="CT344" s="8"/>
      <c r="CU344" s="8"/>
      <c r="CV344" s="8"/>
      <c r="CW344" s="8"/>
      <c r="CX344" s="9"/>
      <c r="CY344" s="8"/>
      <c r="CZ344" s="8"/>
      <c r="DA344" s="8"/>
      <c r="DB344" s="8"/>
      <c r="DC344" s="8"/>
      <c r="DD344" s="8"/>
      <c r="DE344" s="8"/>
      <c r="DF344" s="8"/>
      <c r="DG344" s="8"/>
      <c r="DH344" s="8"/>
      <c r="DI344" s="8"/>
      <c r="DJ344" s="8"/>
      <c r="DK344" s="8"/>
      <c r="DL344" s="8"/>
      <c r="DM344" s="8"/>
      <c r="DN344" s="8"/>
      <c r="DO344" s="8"/>
      <c r="DP344" s="8"/>
      <c r="DQ344" s="8"/>
      <c r="DR344" s="8"/>
      <c r="DS344" s="8"/>
      <c r="DT344" s="8"/>
      <c r="DU344" s="8"/>
      <c r="DV344" s="8"/>
      <c r="DW344" s="8"/>
      <c r="DX344" s="8"/>
      <c r="DY344" s="8"/>
      <c r="DZ344" s="9"/>
      <c r="EA344" s="8"/>
      <c r="EB344" s="8"/>
      <c r="EC344" s="8"/>
      <c r="ED344" s="8"/>
      <c r="EE344" s="8"/>
      <c r="EF344" s="8"/>
      <c r="EG344" s="8"/>
      <c r="EH344" s="8"/>
      <c r="EI344" s="8"/>
      <c r="EJ344" s="8"/>
      <c r="EK344" s="8"/>
      <c r="EL344" s="8"/>
      <c r="EM344" s="8"/>
      <c r="EN344" s="8"/>
      <c r="EO344" s="8"/>
      <c r="EP344" s="8"/>
      <c r="EQ344" s="8"/>
      <c r="ER344" s="8"/>
      <c r="ES344" s="8"/>
      <c r="ET344" s="8"/>
      <c r="EU344" s="8"/>
      <c r="EV344" s="8"/>
      <c r="EW344" s="8"/>
      <c r="EX344" s="8"/>
      <c r="EY344" s="8"/>
      <c r="EZ344" s="8"/>
      <c r="FA344" s="8"/>
      <c r="FB344" s="9"/>
      <c r="FC344" s="8"/>
      <c r="FD344" s="8"/>
      <c r="FE344" s="8"/>
      <c r="FF344" s="8"/>
      <c r="FG344" s="8"/>
      <c r="FH344" s="8"/>
      <c r="FI344" s="8"/>
      <c r="FJ344" s="8"/>
      <c r="FK344" s="8"/>
      <c r="FL344" s="8"/>
      <c r="FM344" s="8"/>
      <c r="FN344" s="8"/>
      <c r="FO344" s="8"/>
      <c r="FP344" s="8"/>
      <c r="FQ344" s="8"/>
      <c r="FR344" s="8"/>
      <c r="FS344" s="8"/>
      <c r="FT344" s="8"/>
      <c r="FU344" s="8"/>
      <c r="FV344" s="8"/>
      <c r="FW344" s="8"/>
      <c r="FX344" s="8"/>
      <c r="FY344" s="8"/>
      <c r="FZ344" s="8"/>
      <c r="GA344" s="8"/>
      <c r="GB344" s="8"/>
      <c r="GC344" s="8"/>
      <c r="GD344" s="9"/>
      <c r="GE344" s="8"/>
      <c r="GF344" s="8"/>
    </row>
    <row r="345" spans="1:188" s="2" customFormat="1" ht="17.100000000000001" customHeight="1">
      <c r="A345" s="17" t="s">
        <v>321</v>
      </c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77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  <c r="AN345" s="10"/>
      <c r="AO345" s="10"/>
      <c r="AP345" s="24"/>
      <c r="AQ345" s="24"/>
      <c r="AR345" s="81"/>
      <c r="AS345" s="38"/>
      <c r="AT345" s="1"/>
      <c r="AU345" s="1"/>
      <c r="AV345" s="1"/>
      <c r="AW345" s="1"/>
      <c r="AX345" s="1"/>
      <c r="AY345" s="1"/>
      <c r="AZ345" s="1"/>
      <c r="BA345" s="1"/>
      <c r="BB345" s="1"/>
      <c r="BC345" s="8"/>
      <c r="BD345" s="8"/>
      <c r="BE345" s="8"/>
      <c r="BF345" s="8"/>
      <c r="BG345" s="8"/>
      <c r="BH345" s="8"/>
      <c r="BI345" s="8"/>
      <c r="BJ345" s="8"/>
      <c r="BK345" s="8"/>
      <c r="BL345" s="8"/>
      <c r="BM345" s="8"/>
      <c r="BN345" s="8"/>
      <c r="BO345" s="8"/>
      <c r="BP345" s="8"/>
      <c r="BQ345" s="8"/>
      <c r="BR345" s="8"/>
      <c r="BS345" s="8"/>
      <c r="BT345" s="8"/>
      <c r="BU345" s="8"/>
      <c r="BV345" s="9"/>
      <c r="BW345" s="8"/>
      <c r="BX345" s="8"/>
      <c r="BY345" s="8"/>
      <c r="BZ345" s="8"/>
      <c r="CA345" s="8"/>
      <c r="CB345" s="8"/>
      <c r="CC345" s="8"/>
      <c r="CD345" s="8"/>
      <c r="CE345" s="8"/>
      <c r="CF345" s="8"/>
      <c r="CG345" s="8"/>
      <c r="CH345" s="8"/>
      <c r="CI345" s="8"/>
      <c r="CJ345" s="8"/>
      <c r="CK345" s="8"/>
      <c r="CL345" s="8"/>
      <c r="CM345" s="8"/>
      <c r="CN345" s="8"/>
      <c r="CO345" s="8"/>
      <c r="CP345" s="8"/>
      <c r="CQ345" s="8"/>
      <c r="CR345" s="8"/>
      <c r="CS345" s="8"/>
      <c r="CT345" s="8"/>
      <c r="CU345" s="8"/>
      <c r="CV345" s="8"/>
      <c r="CW345" s="8"/>
      <c r="CX345" s="9"/>
      <c r="CY345" s="8"/>
      <c r="CZ345" s="8"/>
      <c r="DA345" s="8"/>
      <c r="DB345" s="8"/>
      <c r="DC345" s="8"/>
      <c r="DD345" s="8"/>
      <c r="DE345" s="8"/>
      <c r="DF345" s="8"/>
      <c r="DG345" s="8"/>
      <c r="DH345" s="8"/>
      <c r="DI345" s="8"/>
      <c r="DJ345" s="8"/>
      <c r="DK345" s="8"/>
      <c r="DL345" s="8"/>
      <c r="DM345" s="8"/>
      <c r="DN345" s="8"/>
      <c r="DO345" s="8"/>
      <c r="DP345" s="8"/>
      <c r="DQ345" s="8"/>
      <c r="DR345" s="8"/>
      <c r="DS345" s="8"/>
      <c r="DT345" s="8"/>
      <c r="DU345" s="8"/>
      <c r="DV345" s="8"/>
      <c r="DW345" s="8"/>
      <c r="DX345" s="8"/>
      <c r="DY345" s="8"/>
      <c r="DZ345" s="9"/>
      <c r="EA345" s="8"/>
      <c r="EB345" s="8"/>
      <c r="EC345" s="8"/>
      <c r="ED345" s="8"/>
      <c r="EE345" s="8"/>
      <c r="EF345" s="8"/>
      <c r="EG345" s="8"/>
      <c r="EH345" s="8"/>
      <c r="EI345" s="8"/>
      <c r="EJ345" s="8"/>
      <c r="EK345" s="8"/>
      <c r="EL345" s="8"/>
      <c r="EM345" s="8"/>
      <c r="EN345" s="8"/>
      <c r="EO345" s="8"/>
      <c r="EP345" s="8"/>
      <c r="EQ345" s="8"/>
      <c r="ER345" s="8"/>
      <c r="ES345" s="8"/>
      <c r="ET345" s="8"/>
      <c r="EU345" s="8"/>
      <c r="EV345" s="8"/>
      <c r="EW345" s="8"/>
      <c r="EX345" s="8"/>
      <c r="EY345" s="8"/>
      <c r="EZ345" s="8"/>
      <c r="FA345" s="8"/>
      <c r="FB345" s="9"/>
      <c r="FC345" s="8"/>
      <c r="FD345" s="8"/>
      <c r="FE345" s="8"/>
      <c r="FF345" s="8"/>
      <c r="FG345" s="8"/>
      <c r="FH345" s="8"/>
      <c r="FI345" s="8"/>
      <c r="FJ345" s="8"/>
      <c r="FK345" s="8"/>
      <c r="FL345" s="8"/>
      <c r="FM345" s="8"/>
      <c r="FN345" s="8"/>
      <c r="FO345" s="8"/>
      <c r="FP345" s="8"/>
      <c r="FQ345" s="8"/>
      <c r="FR345" s="8"/>
      <c r="FS345" s="8"/>
      <c r="FT345" s="8"/>
      <c r="FU345" s="8"/>
      <c r="FV345" s="8"/>
      <c r="FW345" s="8"/>
      <c r="FX345" s="8"/>
      <c r="FY345" s="8"/>
      <c r="FZ345" s="8"/>
      <c r="GA345" s="8"/>
      <c r="GB345" s="8"/>
      <c r="GC345" s="8"/>
      <c r="GD345" s="9"/>
      <c r="GE345" s="8"/>
      <c r="GF345" s="8"/>
    </row>
    <row r="346" spans="1:188" s="2" customFormat="1" ht="17.100000000000001" customHeight="1">
      <c r="A346" s="33" t="s">
        <v>322</v>
      </c>
      <c r="B346" s="24">
        <v>817.4</v>
      </c>
      <c r="C346" s="24">
        <v>549.1</v>
      </c>
      <c r="D346" s="4">
        <f t="shared" si="131"/>
        <v>0.67176413016882808</v>
      </c>
      <c r="E346" s="10">
        <v>15</v>
      </c>
      <c r="F346" s="5">
        <v>1</v>
      </c>
      <c r="G346" s="5">
        <v>10</v>
      </c>
      <c r="H346" s="5"/>
      <c r="I346" s="5"/>
      <c r="J346" s="4">
        <f>J$54</f>
        <v>1.073076923076923</v>
      </c>
      <c r="K346" s="5">
        <v>10</v>
      </c>
      <c r="L346" s="5"/>
      <c r="M346" s="5"/>
      <c r="N346" s="4">
        <f>N$54</f>
        <v>1.0641711229946524</v>
      </c>
      <c r="O346" s="73">
        <v>15</v>
      </c>
      <c r="P346" s="5"/>
      <c r="Q346" s="5"/>
      <c r="R346" s="4">
        <f>R$54</f>
        <v>1.1632653061224489</v>
      </c>
      <c r="S346" s="5">
        <v>15</v>
      </c>
      <c r="T346" s="31">
        <f t="shared" si="132"/>
        <v>0.98798119415474117</v>
      </c>
      <c r="U346" s="32">
        <v>1462</v>
      </c>
      <c r="V346" s="24">
        <f t="shared" si="133"/>
        <v>797.4545454545455</v>
      </c>
      <c r="W346" s="24">
        <f t="shared" si="134"/>
        <v>787.9</v>
      </c>
      <c r="X346" s="24">
        <f t="shared" si="135"/>
        <v>-9.5545454545455186</v>
      </c>
      <c r="Y346" s="24"/>
      <c r="Z346" s="24">
        <v>98.4</v>
      </c>
      <c r="AA346" s="24">
        <v>153.9</v>
      </c>
      <c r="AB346" s="24">
        <v>122.5</v>
      </c>
      <c r="AC346" s="24">
        <v>127.5</v>
      </c>
      <c r="AD346" s="24"/>
      <c r="AE346" s="24">
        <v>88.6</v>
      </c>
      <c r="AF346" s="24"/>
      <c r="AG346" s="24">
        <f t="shared" si="136"/>
        <v>197</v>
      </c>
      <c r="AH346" s="65"/>
      <c r="AI346" s="40"/>
      <c r="AJ346" s="40"/>
      <c r="AK346" s="65"/>
      <c r="AL346" s="65"/>
      <c r="AM346" s="24">
        <f t="shared" si="137"/>
        <v>197</v>
      </c>
      <c r="AN346" s="24"/>
      <c r="AO346" s="24">
        <f t="shared" si="138"/>
        <v>197</v>
      </c>
      <c r="AP346" s="24">
        <v>111</v>
      </c>
      <c r="AQ346" s="24">
        <f t="shared" si="139"/>
        <v>86</v>
      </c>
      <c r="AR346" s="81"/>
      <c r="AS346" s="38"/>
      <c r="AT346" s="1"/>
      <c r="AU346" s="1"/>
      <c r="AV346" s="1"/>
      <c r="AW346" s="1"/>
      <c r="AX346" s="1"/>
      <c r="AY346" s="1"/>
      <c r="AZ346" s="1"/>
      <c r="BA346" s="1"/>
      <c r="BB346" s="1"/>
      <c r="BC346" s="8"/>
      <c r="BD346" s="8"/>
      <c r="BE346" s="8"/>
      <c r="BF346" s="8"/>
      <c r="BG346" s="8"/>
      <c r="BH346" s="8"/>
      <c r="BI346" s="8"/>
      <c r="BJ346" s="8"/>
      <c r="BK346" s="8"/>
      <c r="BL346" s="8"/>
      <c r="BM346" s="8"/>
      <c r="BN346" s="8"/>
      <c r="BO346" s="8"/>
      <c r="BP346" s="8"/>
      <c r="BQ346" s="8"/>
      <c r="BR346" s="8"/>
      <c r="BS346" s="8"/>
      <c r="BT346" s="8"/>
      <c r="BU346" s="8"/>
      <c r="BV346" s="9"/>
      <c r="BW346" s="8"/>
      <c r="BX346" s="8"/>
      <c r="BY346" s="8"/>
      <c r="BZ346" s="8"/>
      <c r="CA346" s="8"/>
      <c r="CB346" s="8"/>
      <c r="CC346" s="8"/>
      <c r="CD346" s="8"/>
      <c r="CE346" s="8"/>
      <c r="CF346" s="8"/>
      <c r="CG346" s="8"/>
      <c r="CH346" s="8"/>
      <c r="CI346" s="8"/>
      <c r="CJ346" s="8"/>
      <c r="CK346" s="8"/>
      <c r="CL346" s="8"/>
      <c r="CM346" s="8"/>
      <c r="CN346" s="8"/>
      <c r="CO346" s="8"/>
      <c r="CP346" s="8"/>
      <c r="CQ346" s="8"/>
      <c r="CR346" s="8"/>
      <c r="CS346" s="8"/>
      <c r="CT346" s="8"/>
      <c r="CU346" s="8"/>
      <c r="CV346" s="8"/>
      <c r="CW346" s="8"/>
      <c r="CX346" s="9"/>
      <c r="CY346" s="8"/>
      <c r="CZ346" s="8"/>
      <c r="DA346" s="8"/>
      <c r="DB346" s="8"/>
      <c r="DC346" s="8"/>
      <c r="DD346" s="8"/>
      <c r="DE346" s="8"/>
      <c r="DF346" s="8"/>
      <c r="DG346" s="8"/>
      <c r="DH346" s="8"/>
      <c r="DI346" s="8"/>
      <c r="DJ346" s="8"/>
      <c r="DK346" s="8"/>
      <c r="DL346" s="8"/>
      <c r="DM346" s="8"/>
      <c r="DN346" s="8"/>
      <c r="DO346" s="8"/>
      <c r="DP346" s="8"/>
      <c r="DQ346" s="8"/>
      <c r="DR346" s="8"/>
      <c r="DS346" s="8"/>
      <c r="DT346" s="8"/>
      <c r="DU346" s="8"/>
      <c r="DV346" s="8"/>
      <c r="DW346" s="8"/>
      <c r="DX346" s="8"/>
      <c r="DY346" s="8"/>
      <c r="DZ346" s="9"/>
      <c r="EA346" s="8"/>
      <c r="EB346" s="8"/>
      <c r="EC346" s="8"/>
      <c r="ED346" s="8"/>
      <c r="EE346" s="8"/>
      <c r="EF346" s="8"/>
      <c r="EG346" s="8"/>
      <c r="EH346" s="8"/>
      <c r="EI346" s="8"/>
      <c r="EJ346" s="8"/>
      <c r="EK346" s="8"/>
      <c r="EL346" s="8"/>
      <c r="EM346" s="8"/>
      <c r="EN346" s="8"/>
      <c r="EO346" s="8"/>
      <c r="EP346" s="8"/>
      <c r="EQ346" s="8"/>
      <c r="ER346" s="8"/>
      <c r="ES346" s="8"/>
      <c r="ET346" s="8"/>
      <c r="EU346" s="8"/>
      <c r="EV346" s="8"/>
      <c r="EW346" s="8"/>
      <c r="EX346" s="8"/>
      <c r="EY346" s="8"/>
      <c r="EZ346" s="8"/>
      <c r="FA346" s="8"/>
      <c r="FB346" s="9"/>
      <c r="FC346" s="8"/>
      <c r="FD346" s="8"/>
      <c r="FE346" s="8"/>
      <c r="FF346" s="8"/>
      <c r="FG346" s="8"/>
      <c r="FH346" s="8"/>
      <c r="FI346" s="8"/>
      <c r="FJ346" s="8"/>
      <c r="FK346" s="8"/>
      <c r="FL346" s="8"/>
      <c r="FM346" s="8"/>
      <c r="FN346" s="8"/>
      <c r="FO346" s="8"/>
      <c r="FP346" s="8"/>
      <c r="FQ346" s="8"/>
      <c r="FR346" s="8"/>
      <c r="FS346" s="8"/>
      <c r="FT346" s="8"/>
      <c r="FU346" s="8"/>
      <c r="FV346" s="8"/>
      <c r="FW346" s="8"/>
      <c r="FX346" s="8"/>
      <c r="FY346" s="8"/>
      <c r="FZ346" s="8"/>
      <c r="GA346" s="8"/>
      <c r="GB346" s="8"/>
      <c r="GC346" s="8"/>
      <c r="GD346" s="9"/>
      <c r="GE346" s="8"/>
      <c r="GF346" s="8"/>
    </row>
    <row r="347" spans="1:188" s="2" customFormat="1" ht="17.100000000000001" customHeight="1">
      <c r="A347" s="33" t="s">
        <v>323</v>
      </c>
      <c r="B347" s="24">
        <v>298.3</v>
      </c>
      <c r="C347" s="24">
        <v>219.7</v>
      </c>
      <c r="D347" s="4">
        <f t="shared" si="131"/>
        <v>0.73650687227623191</v>
      </c>
      <c r="E347" s="10">
        <v>15</v>
      </c>
      <c r="F347" s="5">
        <v>1</v>
      </c>
      <c r="G347" s="5">
        <v>10</v>
      </c>
      <c r="H347" s="5"/>
      <c r="I347" s="5"/>
      <c r="J347" s="4">
        <f t="shared" ref="J347:J355" si="146">J$54</f>
        <v>1.073076923076923</v>
      </c>
      <c r="K347" s="5">
        <v>10</v>
      </c>
      <c r="L347" s="5"/>
      <c r="M347" s="5"/>
      <c r="N347" s="4">
        <f t="shared" ref="N347:N355" si="147">N$54</f>
        <v>1.0641711229946524</v>
      </c>
      <c r="O347" s="73">
        <v>15</v>
      </c>
      <c r="P347" s="5"/>
      <c r="Q347" s="5"/>
      <c r="R347" s="4">
        <f t="shared" ref="R347:R355" si="148">R$54</f>
        <v>1.1632653061224489</v>
      </c>
      <c r="S347" s="5">
        <v>15</v>
      </c>
      <c r="T347" s="31">
        <f t="shared" si="132"/>
        <v>1.0029218269487572</v>
      </c>
      <c r="U347" s="32">
        <v>1606</v>
      </c>
      <c r="V347" s="24">
        <f t="shared" si="133"/>
        <v>876</v>
      </c>
      <c r="W347" s="24">
        <f t="shared" si="134"/>
        <v>878.6</v>
      </c>
      <c r="X347" s="24">
        <f t="shared" si="135"/>
        <v>2.6000000000000227</v>
      </c>
      <c r="Y347" s="24"/>
      <c r="Z347" s="24">
        <v>172.3</v>
      </c>
      <c r="AA347" s="24">
        <v>131.9</v>
      </c>
      <c r="AB347" s="24">
        <v>112.1</v>
      </c>
      <c r="AC347" s="24">
        <v>121.3</v>
      </c>
      <c r="AD347" s="24"/>
      <c r="AE347" s="24">
        <v>120.3</v>
      </c>
      <c r="AF347" s="24"/>
      <c r="AG347" s="24">
        <f t="shared" si="136"/>
        <v>220.7</v>
      </c>
      <c r="AH347" s="65"/>
      <c r="AI347" s="40"/>
      <c r="AJ347" s="40"/>
      <c r="AK347" s="65"/>
      <c r="AL347" s="65"/>
      <c r="AM347" s="24">
        <f t="shared" si="137"/>
        <v>220.7</v>
      </c>
      <c r="AN347" s="24"/>
      <c r="AO347" s="24">
        <f t="shared" si="138"/>
        <v>220.7</v>
      </c>
      <c r="AP347" s="24">
        <v>137.5</v>
      </c>
      <c r="AQ347" s="24">
        <f t="shared" si="139"/>
        <v>83.2</v>
      </c>
      <c r="AR347" s="81"/>
      <c r="AS347" s="38"/>
      <c r="AT347" s="1"/>
      <c r="AU347" s="1"/>
      <c r="AV347" s="1"/>
      <c r="AW347" s="1"/>
      <c r="AX347" s="1"/>
      <c r="AY347" s="1"/>
      <c r="AZ347" s="1"/>
      <c r="BA347" s="1"/>
      <c r="BB347" s="1"/>
      <c r="BC347" s="8"/>
      <c r="BD347" s="8"/>
      <c r="BE347" s="8"/>
      <c r="BF347" s="8"/>
      <c r="BG347" s="8"/>
      <c r="BH347" s="8"/>
      <c r="BI347" s="8"/>
      <c r="BJ347" s="8"/>
      <c r="BK347" s="8"/>
      <c r="BL347" s="8"/>
      <c r="BM347" s="8"/>
      <c r="BN347" s="8"/>
      <c r="BO347" s="8"/>
      <c r="BP347" s="8"/>
      <c r="BQ347" s="8"/>
      <c r="BR347" s="8"/>
      <c r="BS347" s="8"/>
      <c r="BT347" s="8"/>
      <c r="BU347" s="8"/>
      <c r="BV347" s="9"/>
      <c r="BW347" s="8"/>
      <c r="BX347" s="8"/>
      <c r="BY347" s="8"/>
      <c r="BZ347" s="8"/>
      <c r="CA347" s="8"/>
      <c r="CB347" s="8"/>
      <c r="CC347" s="8"/>
      <c r="CD347" s="8"/>
      <c r="CE347" s="8"/>
      <c r="CF347" s="8"/>
      <c r="CG347" s="8"/>
      <c r="CH347" s="8"/>
      <c r="CI347" s="8"/>
      <c r="CJ347" s="8"/>
      <c r="CK347" s="8"/>
      <c r="CL347" s="8"/>
      <c r="CM347" s="8"/>
      <c r="CN347" s="8"/>
      <c r="CO347" s="8"/>
      <c r="CP347" s="8"/>
      <c r="CQ347" s="8"/>
      <c r="CR347" s="8"/>
      <c r="CS347" s="8"/>
      <c r="CT347" s="8"/>
      <c r="CU347" s="8"/>
      <c r="CV347" s="8"/>
      <c r="CW347" s="8"/>
      <c r="CX347" s="9"/>
      <c r="CY347" s="8"/>
      <c r="CZ347" s="8"/>
      <c r="DA347" s="8"/>
      <c r="DB347" s="8"/>
      <c r="DC347" s="8"/>
      <c r="DD347" s="8"/>
      <c r="DE347" s="8"/>
      <c r="DF347" s="8"/>
      <c r="DG347" s="8"/>
      <c r="DH347" s="8"/>
      <c r="DI347" s="8"/>
      <c r="DJ347" s="8"/>
      <c r="DK347" s="8"/>
      <c r="DL347" s="8"/>
      <c r="DM347" s="8"/>
      <c r="DN347" s="8"/>
      <c r="DO347" s="8"/>
      <c r="DP347" s="8"/>
      <c r="DQ347" s="8"/>
      <c r="DR347" s="8"/>
      <c r="DS347" s="8"/>
      <c r="DT347" s="8"/>
      <c r="DU347" s="8"/>
      <c r="DV347" s="8"/>
      <c r="DW347" s="8"/>
      <c r="DX347" s="8"/>
      <c r="DY347" s="8"/>
      <c r="DZ347" s="9"/>
      <c r="EA347" s="8"/>
      <c r="EB347" s="8"/>
      <c r="EC347" s="8"/>
      <c r="ED347" s="8"/>
      <c r="EE347" s="8"/>
      <c r="EF347" s="8"/>
      <c r="EG347" s="8"/>
      <c r="EH347" s="8"/>
      <c r="EI347" s="8"/>
      <c r="EJ347" s="8"/>
      <c r="EK347" s="8"/>
      <c r="EL347" s="8"/>
      <c r="EM347" s="8"/>
      <c r="EN347" s="8"/>
      <c r="EO347" s="8"/>
      <c r="EP347" s="8"/>
      <c r="EQ347" s="8"/>
      <c r="ER347" s="8"/>
      <c r="ES347" s="8"/>
      <c r="ET347" s="8"/>
      <c r="EU347" s="8"/>
      <c r="EV347" s="8"/>
      <c r="EW347" s="8"/>
      <c r="EX347" s="8"/>
      <c r="EY347" s="8"/>
      <c r="EZ347" s="8"/>
      <c r="FA347" s="8"/>
      <c r="FB347" s="9"/>
      <c r="FC347" s="8"/>
      <c r="FD347" s="8"/>
      <c r="FE347" s="8"/>
      <c r="FF347" s="8"/>
      <c r="FG347" s="8"/>
      <c r="FH347" s="8"/>
      <c r="FI347" s="8"/>
      <c r="FJ347" s="8"/>
      <c r="FK347" s="8"/>
      <c r="FL347" s="8"/>
      <c r="FM347" s="8"/>
      <c r="FN347" s="8"/>
      <c r="FO347" s="8"/>
      <c r="FP347" s="8"/>
      <c r="FQ347" s="8"/>
      <c r="FR347" s="8"/>
      <c r="FS347" s="8"/>
      <c r="FT347" s="8"/>
      <c r="FU347" s="8"/>
      <c r="FV347" s="8"/>
      <c r="FW347" s="8"/>
      <c r="FX347" s="8"/>
      <c r="FY347" s="8"/>
      <c r="FZ347" s="8"/>
      <c r="GA347" s="8"/>
      <c r="GB347" s="8"/>
      <c r="GC347" s="8"/>
      <c r="GD347" s="9"/>
      <c r="GE347" s="8"/>
      <c r="GF347" s="8"/>
    </row>
    <row r="348" spans="1:188" s="2" customFormat="1" ht="17.100000000000001" customHeight="1">
      <c r="A348" s="33" t="s">
        <v>324</v>
      </c>
      <c r="B348" s="24">
        <v>569.6</v>
      </c>
      <c r="C348" s="24">
        <v>431.6</v>
      </c>
      <c r="D348" s="4">
        <f t="shared" si="131"/>
        <v>0.7577247191011236</v>
      </c>
      <c r="E348" s="10">
        <v>15</v>
      </c>
      <c r="F348" s="5">
        <v>1</v>
      </c>
      <c r="G348" s="5">
        <v>10</v>
      </c>
      <c r="H348" s="5"/>
      <c r="I348" s="5"/>
      <c r="J348" s="4">
        <f t="shared" si="146"/>
        <v>1.073076923076923</v>
      </c>
      <c r="K348" s="5">
        <v>10</v>
      </c>
      <c r="L348" s="5"/>
      <c r="M348" s="5"/>
      <c r="N348" s="4">
        <f t="shared" si="147"/>
        <v>1.0641711229946524</v>
      </c>
      <c r="O348" s="73">
        <v>15</v>
      </c>
      <c r="P348" s="5"/>
      <c r="Q348" s="5"/>
      <c r="R348" s="4">
        <f t="shared" si="148"/>
        <v>1.1632653061224489</v>
      </c>
      <c r="S348" s="5">
        <v>15</v>
      </c>
      <c r="T348" s="31">
        <f t="shared" si="132"/>
        <v>1.0078182531391169</v>
      </c>
      <c r="U348" s="32">
        <v>2087</v>
      </c>
      <c r="V348" s="24">
        <f t="shared" si="133"/>
        <v>1138.3636363636363</v>
      </c>
      <c r="W348" s="24">
        <f t="shared" si="134"/>
        <v>1147.3</v>
      </c>
      <c r="X348" s="24">
        <f t="shared" si="135"/>
        <v>8.9363636363636942</v>
      </c>
      <c r="Y348" s="24"/>
      <c r="Z348" s="24">
        <v>215.1</v>
      </c>
      <c r="AA348" s="24">
        <v>200.1</v>
      </c>
      <c r="AB348" s="24">
        <v>154.1</v>
      </c>
      <c r="AC348" s="24">
        <v>169.6</v>
      </c>
      <c r="AD348" s="24"/>
      <c r="AE348" s="24">
        <v>181.6</v>
      </c>
      <c r="AF348" s="24"/>
      <c r="AG348" s="24">
        <f t="shared" si="136"/>
        <v>226.8</v>
      </c>
      <c r="AH348" s="65"/>
      <c r="AI348" s="40"/>
      <c r="AJ348" s="40"/>
      <c r="AK348" s="65"/>
      <c r="AL348" s="65"/>
      <c r="AM348" s="24">
        <f t="shared" si="137"/>
        <v>226.8</v>
      </c>
      <c r="AN348" s="24"/>
      <c r="AO348" s="24">
        <f t="shared" si="138"/>
        <v>226.8</v>
      </c>
      <c r="AP348" s="24">
        <v>123.4</v>
      </c>
      <c r="AQ348" s="24">
        <f t="shared" si="139"/>
        <v>103.4</v>
      </c>
      <c r="AR348" s="81"/>
      <c r="AS348" s="38"/>
      <c r="AT348" s="1"/>
      <c r="AU348" s="1"/>
      <c r="AV348" s="1"/>
      <c r="AW348" s="1"/>
      <c r="AX348" s="1"/>
      <c r="AY348" s="1"/>
      <c r="AZ348" s="1"/>
      <c r="BA348" s="1"/>
      <c r="BB348" s="1"/>
      <c r="BC348" s="8"/>
      <c r="BD348" s="8"/>
      <c r="BE348" s="8"/>
      <c r="BF348" s="8"/>
      <c r="BG348" s="8"/>
      <c r="BH348" s="8"/>
      <c r="BI348" s="8"/>
      <c r="BJ348" s="8"/>
      <c r="BK348" s="8"/>
      <c r="BL348" s="8"/>
      <c r="BM348" s="8"/>
      <c r="BN348" s="8"/>
      <c r="BO348" s="8"/>
      <c r="BP348" s="8"/>
      <c r="BQ348" s="8"/>
      <c r="BR348" s="8"/>
      <c r="BS348" s="8"/>
      <c r="BT348" s="8"/>
      <c r="BU348" s="8"/>
      <c r="BV348" s="9"/>
      <c r="BW348" s="8"/>
      <c r="BX348" s="8"/>
      <c r="BY348" s="8"/>
      <c r="BZ348" s="8"/>
      <c r="CA348" s="8"/>
      <c r="CB348" s="8"/>
      <c r="CC348" s="8"/>
      <c r="CD348" s="8"/>
      <c r="CE348" s="8"/>
      <c r="CF348" s="8"/>
      <c r="CG348" s="8"/>
      <c r="CH348" s="8"/>
      <c r="CI348" s="8"/>
      <c r="CJ348" s="8"/>
      <c r="CK348" s="8"/>
      <c r="CL348" s="8"/>
      <c r="CM348" s="8"/>
      <c r="CN348" s="8"/>
      <c r="CO348" s="8"/>
      <c r="CP348" s="8"/>
      <c r="CQ348" s="8"/>
      <c r="CR348" s="8"/>
      <c r="CS348" s="8"/>
      <c r="CT348" s="8"/>
      <c r="CU348" s="8"/>
      <c r="CV348" s="8"/>
      <c r="CW348" s="8"/>
      <c r="CX348" s="9"/>
      <c r="CY348" s="8"/>
      <c r="CZ348" s="8"/>
      <c r="DA348" s="8"/>
      <c r="DB348" s="8"/>
      <c r="DC348" s="8"/>
      <c r="DD348" s="8"/>
      <c r="DE348" s="8"/>
      <c r="DF348" s="8"/>
      <c r="DG348" s="8"/>
      <c r="DH348" s="8"/>
      <c r="DI348" s="8"/>
      <c r="DJ348" s="8"/>
      <c r="DK348" s="8"/>
      <c r="DL348" s="8"/>
      <c r="DM348" s="8"/>
      <c r="DN348" s="8"/>
      <c r="DO348" s="8"/>
      <c r="DP348" s="8"/>
      <c r="DQ348" s="8"/>
      <c r="DR348" s="8"/>
      <c r="DS348" s="8"/>
      <c r="DT348" s="8"/>
      <c r="DU348" s="8"/>
      <c r="DV348" s="8"/>
      <c r="DW348" s="8"/>
      <c r="DX348" s="8"/>
      <c r="DY348" s="8"/>
      <c r="DZ348" s="9"/>
      <c r="EA348" s="8"/>
      <c r="EB348" s="8"/>
      <c r="EC348" s="8"/>
      <c r="ED348" s="8"/>
      <c r="EE348" s="8"/>
      <c r="EF348" s="8"/>
      <c r="EG348" s="8"/>
      <c r="EH348" s="8"/>
      <c r="EI348" s="8"/>
      <c r="EJ348" s="8"/>
      <c r="EK348" s="8"/>
      <c r="EL348" s="8"/>
      <c r="EM348" s="8"/>
      <c r="EN348" s="8"/>
      <c r="EO348" s="8"/>
      <c r="EP348" s="8"/>
      <c r="EQ348" s="8"/>
      <c r="ER348" s="8"/>
      <c r="ES348" s="8"/>
      <c r="ET348" s="8"/>
      <c r="EU348" s="8"/>
      <c r="EV348" s="8"/>
      <c r="EW348" s="8"/>
      <c r="EX348" s="8"/>
      <c r="EY348" s="8"/>
      <c r="EZ348" s="8"/>
      <c r="FA348" s="8"/>
      <c r="FB348" s="9"/>
      <c r="FC348" s="8"/>
      <c r="FD348" s="8"/>
      <c r="FE348" s="8"/>
      <c r="FF348" s="8"/>
      <c r="FG348" s="8"/>
      <c r="FH348" s="8"/>
      <c r="FI348" s="8"/>
      <c r="FJ348" s="8"/>
      <c r="FK348" s="8"/>
      <c r="FL348" s="8"/>
      <c r="FM348" s="8"/>
      <c r="FN348" s="8"/>
      <c r="FO348" s="8"/>
      <c r="FP348" s="8"/>
      <c r="FQ348" s="8"/>
      <c r="FR348" s="8"/>
      <c r="FS348" s="8"/>
      <c r="FT348" s="8"/>
      <c r="FU348" s="8"/>
      <c r="FV348" s="8"/>
      <c r="FW348" s="8"/>
      <c r="FX348" s="8"/>
      <c r="FY348" s="8"/>
      <c r="FZ348" s="8"/>
      <c r="GA348" s="8"/>
      <c r="GB348" s="8"/>
      <c r="GC348" s="8"/>
      <c r="GD348" s="9"/>
      <c r="GE348" s="8"/>
      <c r="GF348" s="8"/>
    </row>
    <row r="349" spans="1:188" s="2" customFormat="1" ht="17.100000000000001" customHeight="1">
      <c r="A349" s="33" t="s">
        <v>325</v>
      </c>
      <c r="B349" s="24">
        <v>256.10000000000002</v>
      </c>
      <c r="C349" s="24">
        <v>175.4</v>
      </c>
      <c r="D349" s="4">
        <f t="shared" si="131"/>
        <v>0.68488871534556806</v>
      </c>
      <c r="E349" s="10">
        <v>15</v>
      </c>
      <c r="F349" s="5">
        <v>1</v>
      </c>
      <c r="G349" s="5">
        <v>10</v>
      </c>
      <c r="H349" s="5"/>
      <c r="I349" s="5"/>
      <c r="J349" s="4">
        <f t="shared" si="146"/>
        <v>1.073076923076923</v>
      </c>
      <c r="K349" s="5">
        <v>10</v>
      </c>
      <c r="L349" s="5"/>
      <c r="M349" s="5"/>
      <c r="N349" s="4">
        <f t="shared" si="147"/>
        <v>1.0641711229946524</v>
      </c>
      <c r="O349" s="73">
        <v>15</v>
      </c>
      <c r="P349" s="5"/>
      <c r="Q349" s="5"/>
      <c r="R349" s="4">
        <f t="shared" si="148"/>
        <v>1.1632653061224489</v>
      </c>
      <c r="S349" s="5">
        <v>15</v>
      </c>
      <c r="T349" s="31">
        <f t="shared" si="132"/>
        <v>0.99100994458014258</v>
      </c>
      <c r="U349" s="32">
        <v>1999</v>
      </c>
      <c r="V349" s="24">
        <f t="shared" si="133"/>
        <v>1090.3636363636363</v>
      </c>
      <c r="W349" s="24">
        <f t="shared" si="134"/>
        <v>1080.5999999999999</v>
      </c>
      <c r="X349" s="24">
        <f t="shared" si="135"/>
        <v>-9.7636363636363512</v>
      </c>
      <c r="Y349" s="24"/>
      <c r="Z349" s="24">
        <v>146.80000000000001</v>
      </c>
      <c r="AA349" s="24">
        <v>139</v>
      </c>
      <c r="AB349" s="24">
        <v>196.3</v>
      </c>
      <c r="AC349" s="24">
        <v>179.7</v>
      </c>
      <c r="AD349" s="24"/>
      <c r="AE349" s="24">
        <v>180.3</v>
      </c>
      <c r="AF349" s="24"/>
      <c r="AG349" s="24">
        <f t="shared" si="136"/>
        <v>238.5</v>
      </c>
      <c r="AH349" s="65"/>
      <c r="AI349" s="40"/>
      <c r="AJ349" s="40"/>
      <c r="AK349" s="65"/>
      <c r="AL349" s="65"/>
      <c r="AM349" s="24">
        <f t="shared" si="137"/>
        <v>238.5</v>
      </c>
      <c r="AN349" s="24"/>
      <c r="AO349" s="24">
        <f t="shared" si="138"/>
        <v>238.5</v>
      </c>
      <c r="AP349" s="24">
        <v>123.8</v>
      </c>
      <c r="AQ349" s="24">
        <f t="shared" si="139"/>
        <v>114.7</v>
      </c>
      <c r="AR349" s="81"/>
      <c r="AS349" s="38"/>
      <c r="AT349" s="1"/>
      <c r="AU349" s="1"/>
      <c r="AV349" s="1"/>
      <c r="AW349" s="1"/>
      <c r="AX349" s="1"/>
      <c r="AY349" s="1"/>
      <c r="AZ349" s="1"/>
      <c r="BA349" s="1"/>
      <c r="BB349" s="1"/>
      <c r="BC349" s="8"/>
      <c r="BD349" s="8"/>
      <c r="BE349" s="8"/>
      <c r="BF349" s="8"/>
      <c r="BG349" s="8"/>
      <c r="BH349" s="8"/>
      <c r="BI349" s="8"/>
      <c r="BJ349" s="8"/>
      <c r="BK349" s="8"/>
      <c r="BL349" s="8"/>
      <c r="BM349" s="8"/>
      <c r="BN349" s="8"/>
      <c r="BO349" s="8"/>
      <c r="BP349" s="8"/>
      <c r="BQ349" s="8"/>
      <c r="BR349" s="8"/>
      <c r="BS349" s="8"/>
      <c r="BT349" s="8"/>
      <c r="BU349" s="8"/>
      <c r="BV349" s="9"/>
      <c r="BW349" s="8"/>
      <c r="BX349" s="8"/>
      <c r="BY349" s="8"/>
      <c r="BZ349" s="8"/>
      <c r="CA349" s="8"/>
      <c r="CB349" s="8"/>
      <c r="CC349" s="8"/>
      <c r="CD349" s="8"/>
      <c r="CE349" s="8"/>
      <c r="CF349" s="8"/>
      <c r="CG349" s="8"/>
      <c r="CH349" s="8"/>
      <c r="CI349" s="8"/>
      <c r="CJ349" s="8"/>
      <c r="CK349" s="8"/>
      <c r="CL349" s="8"/>
      <c r="CM349" s="8"/>
      <c r="CN349" s="8"/>
      <c r="CO349" s="8"/>
      <c r="CP349" s="8"/>
      <c r="CQ349" s="8"/>
      <c r="CR349" s="8"/>
      <c r="CS349" s="8"/>
      <c r="CT349" s="8"/>
      <c r="CU349" s="8"/>
      <c r="CV349" s="8"/>
      <c r="CW349" s="8"/>
      <c r="CX349" s="9"/>
      <c r="CY349" s="8"/>
      <c r="CZ349" s="8"/>
      <c r="DA349" s="8"/>
      <c r="DB349" s="8"/>
      <c r="DC349" s="8"/>
      <c r="DD349" s="8"/>
      <c r="DE349" s="8"/>
      <c r="DF349" s="8"/>
      <c r="DG349" s="8"/>
      <c r="DH349" s="8"/>
      <c r="DI349" s="8"/>
      <c r="DJ349" s="8"/>
      <c r="DK349" s="8"/>
      <c r="DL349" s="8"/>
      <c r="DM349" s="8"/>
      <c r="DN349" s="8"/>
      <c r="DO349" s="8"/>
      <c r="DP349" s="8"/>
      <c r="DQ349" s="8"/>
      <c r="DR349" s="8"/>
      <c r="DS349" s="8"/>
      <c r="DT349" s="8"/>
      <c r="DU349" s="8"/>
      <c r="DV349" s="8"/>
      <c r="DW349" s="8"/>
      <c r="DX349" s="8"/>
      <c r="DY349" s="8"/>
      <c r="DZ349" s="9"/>
      <c r="EA349" s="8"/>
      <c r="EB349" s="8"/>
      <c r="EC349" s="8"/>
      <c r="ED349" s="8"/>
      <c r="EE349" s="8"/>
      <c r="EF349" s="8"/>
      <c r="EG349" s="8"/>
      <c r="EH349" s="8"/>
      <c r="EI349" s="8"/>
      <c r="EJ349" s="8"/>
      <c r="EK349" s="8"/>
      <c r="EL349" s="8"/>
      <c r="EM349" s="8"/>
      <c r="EN349" s="8"/>
      <c r="EO349" s="8"/>
      <c r="EP349" s="8"/>
      <c r="EQ349" s="8"/>
      <c r="ER349" s="8"/>
      <c r="ES349" s="8"/>
      <c r="ET349" s="8"/>
      <c r="EU349" s="8"/>
      <c r="EV349" s="8"/>
      <c r="EW349" s="8"/>
      <c r="EX349" s="8"/>
      <c r="EY349" s="8"/>
      <c r="EZ349" s="8"/>
      <c r="FA349" s="8"/>
      <c r="FB349" s="9"/>
      <c r="FC349" s="8"/>
      <c r="FD349" s="8"/>
      <c r="FE349" s="8"/>
      <c r="FF349" s="8"/>
      <c r="FG349" s="8"/>
      <c r="FH349" s="8"/>
      <c r="FI349" s="8"/>
      <c r="FJ349" s="8"/>
      <c r="FK349" s="8"/>
      <c r="FL349" s="8"/>
      <c r="FM349" s="8"/>
      <c r="FN349" s="8"/>
      <c r="FO349" s="8"/>
      <c r="FP349" s="8"/>
      <c r="FQ349" s="8"/>
      <c r="FR349" s="8"/>
      <c r="FS349" s="8"/>
      <c r="FT349" s="8"/>
      <c r="FU349" s="8"/>
      <c r="FV349" s="8"/>
      <c r="FW349" s="8"/>
      <c r="FX349" s="8"/>
      <c r="FY349" s="8"/>
      <c r="FZ349" s="8"/>
      <c r="GA349" s="8"/>
      <c r="GB349" s="8"/>
      <c r="GC349" s="8"/>
      <c r="GD349" s="9"/>
      <c r="GE349" s="8"/>
      <c r="GF349" s="8"/>
    </row>
    <row r="350" spans="1:188" s="2" customFormat="1" ht="17.100000000000001" customHeight="1">
      <c r="A350" s="33" t="s">
        <v>326</v>
      </c>
      <c r="B350" s="24">
        <v>728.3</v>
      </c>
      <c r="C350" s="24">
        <v>507.1</v>
      </c>
      <c r="D350" s="4">
        <f t="shared" si="131"/>
        <v>0.69627900590416048</v>
      </c>
      <c r="E350" s="10">
        <v>15</v>
      </c>
      <c r="F350" s="5">
        <v>1</v>
      </c>
      <c r="G350" s="5">
        <v>10</v>
      </c>
      <c r="H350" s="5"/>
      <c r="I350" s="5"/>
      <c r="J350" s="4">
        <f t="shared" si="146"/>
        <v>1.073076923076923</v>
      </c>
      <c r="K350" s="5">
        <v>10</v>
      </c>
      <c r="L350" s="5"/>
      <c r="M350" s="5"/>
      <c r="N350" s="4">
        <f t="shared" si="147"/>
        <v>1.0641711229946524</v>
      </c>
      <c r="O350" s="73">
        <v>15</v>
      </c>
      <c r="P350" s="5"/>
      <c r="Q350" s="5"/>
      <c r="R350" s="4">
        <f t="shared" si="148"/>
        <v>1.1632653061224489</v>
      </c>
      <c r="S350" s="5">
        <v>15</v>
      </c>
      <c r="T350" s="31">
        <f t="shared" si="132"/>
        <v>0.99363847317058707</v>
      </c>
      <c r="U350" s="32">
        <v>1154</v>
      </c>
      <c r="V350" s="24">
        <f t="shared" si="133"/>
        <v>629.4545454545455</v>
      </c>
      <c r="W350" s="24">
        <f t="shared" si="134"/>
        <v>625.5</v>
      </c>
      <c r="X350" s="24">
        <f t="shared" si="135"/>
        <v>-3.9545454545454959</v>
      </c>
      <c r="Y350" s="24"/>
      <c r="Z350" s="24">
        <v>85.4</v>
      </c>
      <c r="AA350" s="24">
        <v>97.9</v>
      </c>
      <c r="AB350" s="24">
        <v>102.3</v>
      </c>
      <c r="AC350" s="24">
        <v>122.7</v>
      </c>
      <c r="AD350" s="24"/>
      <c r="AE350" s="24">
        <v>118.5</v>
      </c>
      <c r="AF350" s="24"/>
      <c r="AG350" s="24">
        <f t="shared" si="136"/>
        <v>98.7</v>
      </c>
      <c r="AH350" s="65"/>
      <c r="AI350" s="40"/>
      <c r="AJ350" s="40"/>
      <c r="AK350" s="65"/>
      <c r="AL350" s="65"/>
      <c r="AM350" s="24">
        <f t="shared" si="137"/>
        <v>98.7</v>
      </c>
      <c r="AN350" s="24"/>
      <c r="AO350" s="24">
        <f t="shared" si="138"/>
        <v>98.7</v>
      </c>
      <c r="AP350" s="24">
        <v>33.9</v>
      </c>
      <c r="AQ350" s="24">
        <f t="shared" si="139"/>
        <v>64.8</v>
      </c>
      <c r="AR350" s="81"/>
      <c r="AS350" s="38"/>
      <c r="AT350" s="1"/>
      <c r="AU350" s="1"/>
      <c r="AV350" s="1"/>
      <c r="AW350" s="1"/>
      <c r="AX350" s="1"/>
      <c r="AY350" s="1"/>
      <c r="AZ350" s="1"/>
      <c r="BA350" s="1"/>
      <c r="BB350" s="1"/>
      <c r="BC350" s="8"/>
      <c r="BD350" s="8"/>
      <c r="BE350" s="8"/>
      <c r="BF350" s="8"/>
      <c r="BG350" s="8"/>
      <c r="BH350" s="8"/>
      <c r="BI350" s="8"/>
      <c r="BJ350" s="8"/>
      <c r="BK350" s="8"/>
      <c r="BL350" s="8"/>
      <c r="BM350" s="8"/>
      <c r="BN350" s="8"/>
      <c r="BO350" s="8"/>
      <c r="BP350" s="8"/>
      <c r="BQ350" s="8"/>
      <c r="BR350" s="8"/>
      <c r="BS350" s="8"/>
      <c r="BT350" s="8"/>
      <c r="BU350" s="8"/>
      <c r="BV350" s="9"/>
      <c r="BW350" s="8"/>
      <c r="BX350" s="8"/>
      <c r="BY350" s="8"/>
      <c r="BZ350" s="8"/>
      <c r="CA350" s="8"/>
      <c r="CB350" s="8"/>
      <c r="CC350" s="8"/>
      <c r="CD350" s="8"/>
      <c r="CE350" s="8"/>
      <c r="CF350" s="8"/>
      <c r="CG350" s="8"/>
      <c r="CH350" s="8"/>
      <c r="CI350" s="8"/>
      <c r="CJ350" s="8"/>
      <c r="CK350" s="8"/>
      <c r="CL350" s="8"/>
      <c r="CM350" s="8"/>
      <c r="CN350" s="8"/>
      <c r="CO350" s="8"/>
      <c r="CP350" s="8"/>
      <c r="CQ350" s="8"/>
      <c r="CR350" s="8"/>
      <c r="CS350" s="8"/>
      <c r="CT350" s="8"/>
      <c r="CU350" s="8"/>
      <c r="CV350" s="8"/>
      <c r="CW350" s="8"/>
      <c r="CX350" s="9"/>
      <c r="CY350" s="8"/>
      <c r="CZ350" s="8"/>
      <c r="DA350" s="8"/>
      <c r="DB350" s="8"/>
      <c r="DC350" s="8"/>
      <c r="DD350" s="8"/>
      <c r="DE350" s="8"/>
      <c r="DF350" s="8"/>
      <c r="DG350" s="8"/>
      <c r="DH350" s="8"/>
      <c r="DI350" s="8"/>
      <c r="DJ350" s="8"/>
      <c r="DK350" s="8"/>
      <c r="DL350" s="8"/>
      <c r="DM350" s="8"/>
      <c r="DN350" s="8"/>
      <c r="DO350" s="8"/>
      <c r="DP350" s="8"/>
      <c r="DQ350" s="8"/>
      <c r="DR350" s="8"/>
      <c r="DS350" s="8"/>
      <c r="DT350" s="8"/>
      <c r="DU350" s="8"/>
      <c r="DV350" s="8"/>
      <c r="DW350" s="8"/>
      <c r="DX350" s="8"/>
      <c r="DY350" s="8"/>
      <c r="DZ350" s="9"/>
      <c r="EA350" s="8"/>
      <c r="EB350" s="8"/>
      <c r="EC350" s="8"/>
      <c r="ED350" s="8"/>
      <c r="EE350" s="8"/>
      <c r="EF350" s="8"/>
      <c r="EG350" s="8"/>
      <c r="EH350" s="8"/>
      <c r="EI350" s="8"/>
      <c r="EJ350" s="8"/>
      <c r="EK350" s="8"/>
      <c r="EL350" s="8"/>
      <c r="EM350" s="8"/>
      <c r="EN350" s="8"/>
      <c r="EO350" s="8"/>
      <c r="EP350" s="8"/>
      <c r="EQ350" s="8"/>
      <c r="ER350" s="8"/>
      <c r="ES350" s="8"/>
      <c r="ET350" s="8"/>
      <c r="EU350" s="8"/>
      <c r="EV350" s="8"/>
      <c r="EW350" s="8"/>
      <c r="EX350" s="8"/>
      <c r="EY350" s="8"/>
      <c r="EZ350" s="8"/>
      <c r="FA350" s="8"/>
      <c r="FB350" s="9"/>
      <c r="FC350" s="8"/>
      <c r="FD350" s="8"/>
      <c r="FE350" s="8"/>
      <c r="FF350" s="8"/>
      <c r="FG350" s="8"/>
      <c r="FH350" s="8"/>
      <c r="FI350" s="8"/>
      <c r="FJ350" s="8"/>
      <c r="FK350" s="8"/>
      <c r="FL350" s="8"/>
      <c r="FM350" s="8"/>
      <c r="FN350" s="8"/>
      <c r="FO350" s="8"/>
      <c r="FP350" s="8"/>
      <c r="FQ350" s="8"/>
      <c r="FR350" s="8"/>
      <c r="FS350" s="8"/>
      <c r="FT350" s="8"/>
      <c r="FU350" s="8"/>
      <c r="FV350" s="8"/>
      <c r="FW350" s="8"/>
      <c r="FX350" s="8"/>
      <c r="FY350" s="8"/>
      <c r="FZ350" s="8"/>
      <c r="GA350" s="8"/>
      <c r="GB350" s="8"/>
      <c r="GC350" s="8"/>
      <c r="GD350" s="9"/>
      <c r="GE350" s="8"/>
      <c r="GF350" s="8"/>
    </row>
    <row r="351" spans="1:188" s="2" customFormat="1" ht="17.100000000000001" customHeight="1">
      <c r="A351" s="33" t="s">
        <v>327</v>
      </c>
      <c r="B351" s="24">
        <v>749.7</v>
      </c>
      <c r="C351" s="24">
        <v>535.9</v>
      </c>
      <c r="D351" s="4">
        <f t="shared" si="131"/>
        <v>0.7148192610377484</v>
      </c>
      <c r="E351" s="10">
        <v>15</v>
      </c>
      <c r="F351" s="5">
        <v>1</v>
      </c>
      <c r="G351" s="5">
        <v>10</v>
      </c>
      <c r="H351" s="5"/>
      <c r="I351" s="5"/>
      <c r="J351" s="4">
        <f t="shared" si="146"/>
        <v>1.073076923076923</v>
      </c>
      <c r="K351" s="5">
        <v>10</v>
      </c>
      <c r="L351" s="5"/>
      <c r="M351" s="5"/>
      <c r="N351" s="4">
        <f t="shared" si="147"/>
        <v>1.0641711229946524</v>
      </c>
      <c r="O351" s="73">
        <v>15</v>
      </c>
      <c r="P351" s="5"/>
      <c r="Q351" s="5"/>
      <c r="R351" s="4">
        <f t="shared" si="148"/>
        <v>1.1632653061224489</v>
      </c>
      <c r="S351" s="5">
        <v>15</v>
      </c>
      <c r="T351" s="31">
        <f t="shared" si="132"/>
        <v>0.99791699358603037</v>
      </c>
      <c r="U351" s="32">
        <v>1534</v>
      </c>
      <c r="V351" s="24">
        <f t="shared" si="133"/>
        <v>836.72727272727275</v>
      </c>
      <c r="W351" s="24">
        <f t="shared" si="134"/>
        <v>835</v>
      </c>
      <c r="X351" s="24">
        <f t="shared" si="135"/>
        <v>-1.7272727272727479</v>
      </c>
      <c r="Y351" s="24"/>
      <c r="Z351" s="24">
        <v>121.5</v>
      </c>
      <c r="AA351" s="24">
        <v>114.1</v>
      </c>
      <c r="AB351" s="24">
        <v>132.5</v>
      </c>
      <c r="AC351" s="24">
        <v>146</v>
      </c>
      <c r="AD351" s="24"/>
      <c r="AE351" s="24">
        <v>137.4</v>
      </c>
      <c r="AF351" s="24"/>
      <c r="AG351" s="24">
        <f t="shared" si="136"/>
        <v>183.5</v>
      </c>
      <c r="AH351" s="65"/>
      <c r="AI351" s="40"/>
      <c r="AJ351" s="40"/>
      <c r="AK351" s="65"/>
      <c r="AL351" s="65"/>
      <c r="AM351" s="24">
        <f t="shared" si="137"/>
        <v>183.5</v>
      </c>
      <c r="AN351" s="24"/>
      <c r="AO351" s="24">
        <f t="shared" si="138"/>
        <v>183.5</v>
      </c>
      <c r="AP351" s="24">
        <v>100.4</v>
      </c>
      <c r="AQ351" s="24">
        <f t="shared" si="139"/>
        <v>83.1</v>
      </c>
      <c r="AR351" s="81"/>
      <c r="AS351" s="38"/>
      <c r="AT351" s="1"/>
      <c r="AU351" s="1"/>
      <c r="AV351" s="1"/>
      <c r="AW351" s="1"/>
      <c r="AX351" s="1"/>
      <c r="AY351" s="1"/>
      <c r="AZ351" s="1"/>
      <c r="BA351" s="1"/>
      <c r="BB351" s="1"/>
      <c r="BC351" s="8"/>
      <c r="BD351" s="8"/>
      <c r="BE351" s="8"/>
      <c r="BF351" s="8"/>
      <c r="BG351" s="8"/>
      <c r="BH351" s="8"/>
      <c r="BI351" s="8"/>
      <c r="BJ351" s="8"/>
      <c r="BK351" s="8"/>
      <c r="BL351" s="8"/>
      <c r="BM351" s="8"/>
      <c r="BN351" s="8"/>
      <c r="BO351" s="8"/>
      <c r="BP351" s="8"/>
      <c r="BQ351" s="8"/>
      <c r="BR351" s="8"/>
      <c r="BS351" s="8"/>
      <c r="BT351" s="8"/>
      <c r="BU351" s="8"/>
      <c r="BV351" s="9"/>
      <c r="BW351" s="8"/>
      <c r="BX351" s="8"/>
      <c r="BY351" s="8"/>
      <c r="BZ351" s="8"/>
      <c r="CA351" s="8"/>
      <c r="CB351" s="8"/>
      <c r="CC351" s="8"/>
      <c r="CD351" s="8"/>
      <c r="CE351" s="8"/>
      <c r="CF351" s="8"/>
      <c r="CG351" s="8"/>
      <c r="CH351" s="8"/>
      <c r="CI351" s="8"/>
      <c r="CJ351" s="8"/>
      <c r="CK351" s="8"/>
      <c r="CL351" s="8"/>
      <c r="CM351" s="8"/>
      <c r="CN351" s="8"/>
      <c r="CO351" s="8"/>
      <c r="CP351" s="8"/>
      <c r="CQ351" s="8"/>
      <c r="CR351" s="8"/>
      <c r="CS351" s="8"/>
      <c r="CT351" s="8"/>
      <c r="CU351" s="8"/>
      <c r="CV351" s="8"/>
      <c r="CW351" s="8"/>
      <c r="CX351" s="9"/>
      <c r="CY351" s="8"/>
      <c r="CZ351" s="8"/>
      <c r="DA351" s="8"/>
      <c r="DB351" s="8"/>
      <c r="DC351" s="8"/>
      <c r="DD351" s="8"/>
      <c r="DE351" s="8"/>
      <c r="DF351" s="8"/>
      <c r="DG351" s="8"/>
      <c r="DH351" s="8"/>
      <c r="DI351" s="8"/>
      <c r="DJ351" s="8"/>
      <c r="DK351" s="8"/>
      <c r="DL351" s="8"/>
      <c r="DM351" s="8"/>
      <c r="DN351" s="8"/>
      <c r="DO351" s="8"/>
      <c r="DP351" s="8"/>
      <c r="DQ351" s="8"/>
      <c r="DR351" s="8"/>
      <c r="DS351" s="8"/>
      <c r="DT351" s="8"/>
      <c r="DU351" s="8"/>
      <c r="DV351" s="8"/>
      <c r="DW351" s="8"/>
      <c r="DX351" s="8"/>
      <c r="DY351" s="8"/>
      <c r="DZ351" s="9"/>
      <c r="EA351" s="8"/>
      <c r="EB351" s="8"/>
      <c r="EC351" s="8"/>
      <c r="ED351" s="8"/>
      <c r="EE351" s="8"/>
      <c r="EF351" s="8"/>
      <c r="EG351" s="8"/>
      <c r="EH351" s="8"/>
      <c r="EI351" s="8"/>
      <c r="EJ351" s="8"/>
      <c r="EK351" s="8"/>
      <c r="EL351" s="8"/>
      <c r="EM351" s="8"/>
      <c r="EN351" s="8"/>
      <c r="EO351" s="8"/>
      <c r="EP351" s="8"/>
      <c r="EQ351" s="8"/>
      <c r="ER351" s="8"/>
      <c r="ES351" s="8"/>
      <c r="ET351" s="8"/>
      <c r="EU351" s="8"/>
      <c r="EV351" s="8"/>
      <c r="EW351" s="8"/>
      <c r="EX351" s="8"/>
      <c r="EY351" s="8"/>
      <c r="EZ351" s="8"/>
      <c r="FA351" s="8"/>
      <c r="FB351" s="9"/>
      <c r="FC351" s="8"/>
      <c r="FD351" s="8"/>
      <c r="FE351" s="8"/>
      <c r="FF351" s="8"/>
      <c r="FG351" s="8"/>
      <c r="FH351" s="8"/>
      <c r="FI351" s="8"/>
      <c r="FJ351" s="8"/>
      <c r="FK351" s="8"/>
      <c r="FL351" s="8"/>
      <c r="FM351" s="8"/>
      <c r="FN351" s="8"/>
      <c r="FO351" s="8"/>
      <c r="FP351" s="8"/>
      <c r="FQ351" s="8"/>
      <c r="FR351" s="8"/>
      <c r="FS351" s="8"/>
      <c r="FT351" s="8"/>
      <c r="FU351" s="8"/>
      <c r="FV351" s="8"/>
      <c r="FW351" s="8"/>
      <c r="FX351" s="8"/>
      <c r="FY351" s="8"/>
      <c r="FZ351" s="8"/>
      <c r="GA351" s="8"/>
      <c r="GB351" s="8"/>
      <c r="GC351" s="8"/>
      <c r="GD351" s="9"/>
      <c r="GE351" s="8"/>
      <c r="GF351" s="8"/>
    </row>
    <row r="352" spans="1:188" s="2" customFormat="1" ht="17.100000000000001" customHeight="1">
      <c r="A352" s="33" t="s">
        <v>328</v>
      </c>
      <c r="B352" s="24">
        <v>455.1</v>
      </c>
      <c r="C352" s="24">
        <v>316.2</v>
      </c>
      <c r="D352" s="4">
        <f t="shared" si="131"/>
        <v>0.69479235332893863</v>
      </c>
      <c r="E352" s="10">
        <v>15</v>
      </c>
      <c r="F352" s="5">
        <v>1</v>
      </c>
      <c r="G352" s="5">
        <v>10</v>
      </c>
      <c r="H352" s="5"/>
      <c r="I352" s="5"/>
      <c r="J352" s="4">
        <f t="shared" si="146"/>
        <v>1.073076923076923</v>
      </c>
      <c r="K352" s="5">
        <v>10</v>
      </c>
      <c r="L352" s="5"/>
      <c r="M352" s="5"/>
      <c r="N352" s="4">
        <f t="shared" si="147"/>
        <v>1.0641711229946524</v>
      </c>
      <c r="O352" s="73">
        <v>15</v>
      </c>
      <c r="P352" s="5"/>
      <c r="Q352" s="5"/>
      <c r="R352" s="4">
        <f t="shared" si="148"/>
        <v>1.1632653061224489</v>
      </c>
      <c r="S352" s="5">
        <v>15</v>
      </c>
      <c r="T352" s="31">
        <f t="shared" si="132"/>
        <v>0.99329539949938195</v>
      </c>
      <c r="U352" s="32">
        <v>1693</v>
      </c>
      <c r="V352" s="24">
        <f t="shared" si="133"/>
        <v>923.4545454545455</v>
      </c>
      <c r="W352" s="24">
        <f t="shared" si="134"/>
        <v>917.3</v>
      </c>
      <c r="X352" s="24">
        <f t="shared" si="135"/>
        <v>-6.1545454545455414</v>
      </c>
      <c r="Y352" s="24"/>
      <c r="Z352" s="24">
        <v>139.30000000000001</v>
      </c>
      <c r="AA352" s="24">
        <v>106.8</v>
      </c>
      <c r="AB352" s="24">
        <v>187.3</v>
      </c>
      <c r="AC352" s="24">
        <v>131.9</v>
      </c>
      <c r="AD352" s="24"/>
      <c r="AE352" s="24">
        <v>130.69999999999999</v>
      </c>
      <c r="AF352" s="24"/>
      <c r="AG352" s="24">
        <f t="shared" si="136"/>
        <v>221.3</v>
      </c>
      <c r="AH352" s="65"/>
      <c r="AI352" s="40"/>
      <c r="AJ352" s="40"/>
      <c r="AK352" s="65"/>
      <c r="AL352" s="65"/>
      <c r="AM352" s="24">
        <f t="shared" si="137"/>
        <v>221.3</v>
      </c>
      <c r="AN352" s="24"/>
      <c r="AO352" s="24">
        <f t="shared" si="138"/>
        <v>221.3</v>
      </c>
      <c r="AP352" s="24">
        <v>125.9</v>
      </c>
      <c r="AQ352" s="24">
        <f t="shared" si="139"/>
        <v>95.4</v>
      </c>
      <c r="AR352" s="81"/>
      <c r="AS352" s="38"/>
      <c r="AT352" s="1"/>
      <c r="AU352" s="1"/>
      <c r="AV352" s="1"/>
      <c r="AW352" s="1"/>
      <c r="AX352" s="1"/>
      <c r="AY352" s="1"/>
      <c r="AZ352" s="1"/>
      <c r="BA352" s="1"/>
      <c r="BB352" s="1"/>
      <c r="BC352" s="8"/>
      <c r="BD352" s="8"/>
      <c r="BE352" s="8"/>
      <c r="BF352" s="8"/>
      <c r="BG352" s="8"/>
      <c r="BH352" s="8"/>
      <c r="BI352" s="8"/>
      <c r="BJ352" s="8"/>
      <c r="BK352" s="8"/>
      <c r="BL352" s="8"/>
      <c r="BM352" s="8"/>
      <c r="BN352" s="8"/>
      <c r="BO352" s="8"/>
      <c r="BP352" s="8"/>
      <c r="BQ352" s="8"/>
      <c r="BR352" s="8"/>
      <c r="BS352" s="8"/>
      <c r="BT352" s="8"/>
      <c r="BU352" s="8"/>
      <c r="BV352" s="9"/>
      <c r="BW352" s="8"/>
      <c r="BX352" s="8"/>
      <c r="BY352" s="8"/>
      <c r="BZ352" s="8"/>
      <c r="CA352" s="8"/>
      <c r="CB352" s="8"/>
      <c r="CC352" s="8"/>
      <c r="CD352" s="8"/>
      <c r="CE352" s="8"/>
      <c r="CF352" s="8"/>
      <c r="CG352" s="8"/>
      <c r="CH352" s="8"/>
      <c r="CI352" s="8"/>
      <c r="CJ352" s="8"/>
      <c r="CK352" s="8"/>
      <c r="CL352" s="8"/>
      <c r="CM352" s="8"/>
      <c r="CN352" s="8"/>
      <c r="CO352" s="8"/>
      <c r="CP352" s="8"/>
      <c r="CQ352" s="8"/>
      <c r="CR352" s="8"/>
      <c r="CS352" s="8"/>
      <c r="CT352" s="8"/>
      <c r="CU352" s="8"/>
      <c r="CV352" s="8"/>
      <c r="CW352" s="8"/>
      <c r="CX352" s="9"/>
      <c r="CY352" s="8"/>
      <c r="CZ352" s="8"/>
      <c r="DA352" s="8"/>
      <c r="DB352" s="8"/>
      <c r="DC352" s="8"/>
      <c r="DD352" s="8"/>
      <c r="DE352" s="8"/>
      <c r="DF352" s="8"/>
      <c r="DG352" s="8"/>
      <c r="DH352" s="8"/>
      <c r="DI352" s="8"/>
      <c r="DJ352" s="8"/>
      <c r="DK352" s="8"/>
      <c r="DL352" s="8"/>
      <c r="DM352" s="8"/>
      <c r="DN352" s="8"/>
      <c r="DO352" s="8"/>
      <c r="DP352" s="8"/>
      <c r="DQ352" s="8"/>
      <c r="DR352" s="8"/>
      <c r="DS352" s="8"/>
      <c r="DT352" s="8"/>
      <c r="DU352" s="8"/>
      <c r="DV352" s="8"/>
      <c r="DW352" s="8"/>
      <c r="DX352" s="8"/>
      <c r="DY352" s="8"/>
      <c r="DZ352" s="9"/>
      <c r="EA352" s="8"/>
      <c r="EB352" s="8"/>
      <c r="EC352" s="8"/>
      <c r="ED352" s="8"/>
      <c r="EE352" s="8"/>
      <c r="EF352" s="8"/>
      <c r="EG352" s="8"/>
      <c r="EH352" s="8"/>
      <c r="EI352" s="8"/>
      <c r="EJ352" s="8"/>
      <c r="EK352" s="8"/>
      <c r="EL352" s="8"/>
      <c r="EM352" s="8"/>
      <c r="EN352" s="8"/>
      <c r="EO352" s="8"/>
      <c r="EP352" s="8"/>
      <c r="EQ352" s="8"/>
      <c r="ER352" s="8"/>
      <c r="ES352" s="8"/>
      <c r="ET352" s="8"/>
      <c r="EU352" s="8"/>
      <c r="EV352" s="8"/>
      <c r="EW352" s="8"/>
      <c r="EX352" s="8"/>
      <c r="EY352" s="8"/>
      <c r="EZ352" s="8"/>
      <c r="FA352" s="8"/>
      <c r="FB352" s="9"/>
      <c r="FC352" s="8"/>
      <c r="FD352" s="8"/>
      <c r="FE352" s="8"/>
      <c r="FF352" s="8"/>
      <c r="FG352" s="8"/>
      <c r="FH352" s="8"/>
      <c r="FI352" s="8"/>
      <c r="FJ352" s="8"/>
      <c r="FK352" s="8"/>
      <c r="FL352" s="8"/>
      <c r="FM352" s="8"/>
      <c r="FN352" s="8"/>
      <c r="FO352" s="8"/>
      <c r="FP352" s="8"/>
      <c r="FQ352" s="8"/>
      <c r="FR352" s="8"/>
      <c r="FS352" s="8"/>
      <c r="FT352" s="8"/>
      <c r="FU352" s="8"/>
      <c r="FV352" s="8"/>
      <c r="FW352" s="8"/>
      <c r="FX352" s="8"/>
      <c r="FY352" s="8"/>
      <c r="FZ352" s="8"/>
      <c r="GA352" s="8"/>
      <c r="GB352" s="8"/>
      <c r="GC352" s="8"/>
      <c r="GD352" s="9"/>
      <c r="GE352" s="8"/>
      <c r="GF352" s="8"/>
    </row>
    <row r="353" spans="1:188" s="2" customFormat="1" ht="17.100000000000001" customHeight="1">
      <c r="A353" s="33" t="s">
        <v>329</v>
      </c>
      <c r="B353" s="24">
        <v>315.3</v>
      </c>
      <c r="C353" s="24">
        <v>209</v>
      </c>
      <c r="D353" s="4">
        <f t="shared" si="131"/>
        <v>0.66286076752299394</v>
      </c>
      <c r="E353" s="10">
        <v>15</v>
      </c>
      <c r="F353" s="5">
        <v>1</v>
      </c>
      <c r="G353" s="5">
        <v>10</v>
      </c>
      <c r="H353" s="5"/>
      <c r="I353" s="5"/>
      <c r="J353" s="4">
        <f t="shared" si="146"/>
        <v>1.073076923076923</v>
      </c>
      <c r="K353" s="5">
        <v>10</v>
      </c>
      <c r="L353" s="5"/>
      <c r="M353" s="5"/>
      <c r="N353" s="4">
        <f t="shared" si="147"/>
        <v>1.0641711229946524</v>
      </c>
      <c r="O353" s="73">
        <v>15</v>
      </c>
      <c r="P353" s="5"/>
      <c r="Q353" s="5"/>
      <c r="R353" s="4">
        <f t="shared" si="148"/>
        <v>1.1632653061224489</v>
      </c>
      <c r="S353" s="5">
        <v>15</v>
      </c>
      <c r="T353" s="31">
        <f t="shared" si="132"/>
        <v>0.98592657200570255</v>
      </c>
      <c r="U353" s="32">
        <v>1186</v>
      </c>
      <c r="V353" s="24">
        <f t="shared" si="133"/>
        <v>646.90909090909088</v>
      </c>
      <c r="W353" s="24">
        <f t="shared" si="134"/>
        <v>637.79999999999995</v>
      </c>
      <c r="X353" s="24">
        <f t="shared" si="135"/>
        <v>-9.1090909090909236</v>
      </c>
      <c r="Y353" s="24"/>
      <c r="Z353" s="24">
        <v>92.9</v>
      </c>
      <c r="AA353" s="24">
        <v>53.5</v>
      </c>
      <c r="AB353" s="24">
        <v>117.6</v>
      </c>
      <c r="AC353" s="24">
        <v>103.3</v>
      </c>
      <c r="AD353" s="24"/>
      <c r="AE353" s="24">
        <v>122.3</v>
      </c>
      <c r="AF353" s="24"/>
      <c r="AG353" s="24">
        <f t="shared" si="136"/>
        <v>148.19999999999999</v>
      </c>
      <c r="AH353" s="65"/>
      <c r="AI353" s="40"/>
      <c r="AJ353" s="40"/>
      <c r="AK353" s="65"/>
      <c r="AL353" s="65"/>
      <c r="AM353" s="24">
        <f t="shared" si="137"/>
        <v>148.19999999999999</v>
      </c>
      <c r="AN353" s="24"/>
      <c r="AO353" s="24">
        <f t="shared" si="138"/>
        <v>148.19999999999999</v>
      </c>
      <c r="AP353" s="24">
        <v>77.3</v>
      </c>
      <c r="AQ353" s="24">
        <f t="shared" si="139"/>
        <v>70.900000000000006</v>
      </c>
      <c r="AR353" s="81"/>
      <c r="AS353" s="38"/>
      <c r="AT353" s="1"/>
      <c r="AU353" s="1"/>
      <c r="AV353" s="1"/>
      <c r="AW353" s="1"/>
      <c r="AX353" s="1"/>
      <c r="AY353" s="1"/>
      <c r="AZ353" s="1"/>
      <c r="BA353" s="1"/>
      <c r="BB353" s="1"/>
      <c r="BC353" s="8"/>
      <c r="BD353" s="8"/>
      <c r="BE353" s="8"/>
      <c r="BF353" s="8"/>
      <c r="BG353" s="8"/>
      <c r="BH353" s="8"/>
      <c r="BI353" s="8"/>
      <c r="BJ353" s="8"/>
      <c r="BK353" s="8"/>
      <c r="BL353" s="8"/>
      <c r="BM353" s="8"/>
      <c r="BN353" s="8"/>
      <c r="BO353" s="8"/>
      <c r="BP353" s="8"/>
      <c r="BQ353" s="8"/>
      <c r="BR353" s="8"/>
      <c r="BS353" s="8"/>
      <c r="BT353" s="8"/>
      <c r="BU353" s="8"/>
      <c r="BV353" s="9"/>
      <c r="BW353" s="8"/>
      <c r="BX353" s="8"/>
      <c r="BY353" s="8"/>
      <c r="BZ353" s="8"/>
      <c r="CA353" s="8"/>
      <c r="CB353" s="8"/>
      <c r="CC353" s="8"/>
      <c r="CD353" s="8"/>
      <c r="CE353" s="8"/>
      <c r="CF353" s="8"/>
      <c r="CG353" s="8"/>
      <c r="CH353" s="8"/>
      <c r="CI353" s="8"/>
      <c r="CJ353" s="8"/>
      <c r="CK353" s="8"/>
      <c r="CL353" s="8"/>
      <c r="CM353" s="8"/>
      <c r="CN353" s="8"/>
      <c r="CO353" s="8"/>
      <c r="CP353" s="8"/>
      <c r="CQ353" s="8"/>
      <c r="CR353" s="8"/>
      <c r="CS353" s="8"/>
      <c r="CT353" s="8"/>
      <c r="CU353" s="8"/>
      <c r="CV353" s="8"/>
      <c r="CW353" s="8"/>
      <c r="CX353" s="9"/>
      <c r="CY353" s="8"/>
      <c r="CZ353" s="8"/>
      <c r="DA353" s="8"/>
      <c r="DB353" s="8"/>
      <c r="DC353" s="8"/>
      <c r="DD353" s="8"/>
      <c r="DE353" s="8"/>
      <c r="DF353" s="8"/>
      <c r="DG353" s="8"/>
      <c r="DH353" s="8"/>
      <c r="DI353" s="8"/>
      <c r="DJ353" s="8"/>
      <c r="DK353" s="8"/>
      <c r="DL353" s="8"/>
      <c r="DM353" s="8"/>
      <c r="DN353" s="8"/>
      <c r="DO353" s="8"/>
      <c r="DP353" s="8"/>
      <c r="DQ353" s="8"/>
      <c r="DR353" s="8"/>
      <c r="DS353" s="8"/>
      <c r="DT353" s="8"/>
      <c r="DU353" s="8"/>
      <c r="DV353" s="8"/>
      <c r="DW353" s="8"/>
      <c r="DX353" s="8"/>
      <c r="DY353" s="8"/>
      <c r="DZ353" s="9"/>
      <c r="EA353" s="8"/>
      <c r="EB353" s="8"/>
      <c r="EC353" s="8"/>
      <c r="ED353" s="8"/>
      <c r="EE353" s="8"/>
      <c r="EF353" s="8"/>
      <c r="EG353" s="8"/>
      <c r="EH353" s="8"/>
      <c r="EI353" s="8"/>
      <c r="EJ353" s="8"/>
      <c r="EK353" s="8"/>
      <c r="EL353" s="8"/>
      <c r="EM353" s="8"/>
      <c r="EN353" s="8"/>
      <c r="EO353" s="8"/>
      <c r="EP353" s="8"/>
      <c r="EQ353" s="8"/>
      <c r="ER353" s="8"/>
      <c r="ES353" s="8"/>
      <c r="ET353" s="8"/>
      <c r="EU353" s="8"/>
      <c r="EV353" s="8"/>
      <c r="EW353" s="8"/>
      <c r="EX353" s="8"/>
      <c r="EY353" s="8"/>
      <c r="EZ353" s="8"/>
      <c r="FA353" s="8"/>
      <c r="FB353" s="9"/>
      <c r="FC353" s="8"/>
      <c r="FD353" s="8"/>
      <c r="FE353" s="8"/>
      <c r="FF353" s="8"/>
      <c r="FG353" s="8"/>
      <c r="FH353" s="8"/>
      <c r="FI353" s="8"/>
      <c r="FJ353" s="8"/>
      <c r="FK353" s="8"/>
      <c r="FL353" s="8"/>
      <c r="FM353" s="8"/>
      <c r="FN353" s="8"/>
      <c r="FO353" s="8"/>
      <c r="FP353" s="8"/>
      <c r="FQ353" s="8"/>
      <c r="FR353" s="8"/>
      <c r="FS353" s="8"/>
      <c r="FT353" s="8"/>
      <c r="FU353" s="8"/>
      <c r="FV353" s="8"/>
      <c r="FW353" s="8"/>
      <c r="FX353" s="8"/>
      <c r="FY353" s="8"/>
      <c r="FZ353" s="8"/>
      <c r="GA353" s="8"/>
      <c r="GB353" s="8"/>
      <c r="GC353" s="8"/>
      <c r="GD353" s="9"/>
      <c r="GE353" s="8"/>
      <c r="GF353" s="8"/>
    </row>
    <row r="354" spans="1:188" s="2" customFormat="1" ht="17.100000000000001" customHeight="1">
      <c r="A354" s="33" t="s">
        <v>330</v>
      </c>
      <c r="B354" s="24">
        <v>4910.8</v>
      </c>
      <c r="C354" s="24">
        <v>4356.3</v>
      </c>
      <c r="D354" s="4">
        <f t="shared" si="131"/>
        <v>0.88708560723303742</v>
      </c>
      <c r="E354" s="10">
        <v>15</v>
      </c>
      <c r="F354" s="5">
        <v>1</v>
      </c>
      <c r="G354" s="5">
        <v>10</v>
      </c>
      <c r="H354" s="5"/>
      <c r="I354" s="5"/>
      <c r="J354" s="4">
        <f t="shared" si="146"/>
        <v>1.073076923076923</v>
      </c>
      <c r="K354" s="5">
        <v>10</v>
      </c>
      <c r="L354" s="5"/>
      <c r="M354" s="5"/>
      <c r="N354" s="4">
        <f t="shared" si="147"/>
        <v>1.0641711229946524</v>
      </c>
      <c r="O354" s="73">
        <v>15</v>
      </c>
      <c r="P354" s="5"/>
      <c r="Q354" s="5"/>
      <c r="R354" s="4">
        <f t="shared" si="148"/>
        <v>1.1632653061224489</v>
      </c>
      <c r="S354" s="5">
        <v>15</v>
      </c>
      <c r="T354" s="31">
        <f t="shared" si="132"/>
        <v>1.0376707657849433</v>
      </c>
      <c r="U354" s="32">
        <v>1844</v>
      </c>
      <c r="V354" s="24">
        <f t="shared" si="133"/>
        <v>1005.8181818181818</v>
      </c>
      <c r="W354" s="24">
        <f t="shared" si="134"/>
        <v>1043.7</v>
      </c>
      <c r="X354" s="24">
        <f t="shared" si="135"/>
        <v>37.881818181818289</v>
      </c>
      <c r="Y354" s="24"/>
      <c r="Z354" s="24">
        <v>162.19999999999999</v>
      </c>
      <c r="AA354" s="24">
        <v>148.19999999999999</v>
      </c>
      <c r="AB354" s="24">
        <v>158.19999999999999</v>
      </c>
      <c r="AC354" s="24">
        <v>187.4</v>
      </c>
      <c r="AD354" s="24"/>
      <c r="AE354" s="24">
        <v>170.5</v>
      </c>
      <c r="AF354" s="24"/>
      <c r="AG354" s="24">
        <f t="shared" si="136"/>
        <v>217.2</v>
      </c>
      <c r="AH354" s="65"/>
      <c r="AI354" s="40"/>
      <c r="AJ354" s="40"/>
      <c r="AK354" s="65"/>
      <c r="AL354" s="65"/>
      <c r="AM354" s="24">
        <f t="shared" si="137"/>
        <v>217.2</v>
      </c>
      <c r="AN354" s="24"/>
      <c r="AO354" s="24">
        <f t="shared" si="138"/>
        <v>217.2</v>
      </c>
      <c r="AP354" s="24">
        <v>151.6</v>
      </c>
      <c r="AQ354" s="24">
        <f t="shared" si="139"/>
        <v>65.599999999999994</v>
      </c>
      <c r="AR354" s="81"/>
      <c r="AS354" s="38"/>
      <c r="AT354" s="1"/>
      <c r="AU354" s="1"/>
      <c r="AV354" s="1"/>
      <c r="AW354" s="1"/>
      <c r="AX354" s="1"/>
      <c r="AY354" s="1"/>
      <c r="AZ354" s="1"/>
      <c r="BA354" s="1"/>
      <c r="BB354" s="1"/>
      <c r="BC354" s="8"/>
      <c r="BD354" s="8"/>
      <c r="BE354" s="8"/>
      <c r="BF354" s="8"/>
      <c r="BG354" s="8"/>
      <c r="BH354" s="8"/>
      <c r="BI354" s="8"/>
      <c r="BJ354" s="8"/>
      <c r="BK354" s="8"/>
      <c r="BL354" s="8"/>
      <c r="BM354" s="8"/>
      <c r="BN354" s="8"/>
      <c r="BO354" s="8"/>
      <c r="BP354" s="8"/>
      <c r="BQ354" s="8"/>
      <c r="BR354" s="8"/>
      <c r="BS354" s="8"/>
      <c r="BT354" s="8"/>
      <c r="BU354" s="8"/>
      <c r="BV354" s="9"/>
      <c r="BW354" s="8"/>
      <c r="BX354" s="8"/>
      <c r="BY354" s="8"/>
      <c r="BZ354" s="8"/>
      <c r="CA354" s="8"/>
      <c r="CB354" s="8"/>
      <c r="CC354" s="8"/>
      <c r="CD354" s="8"/>
      <c r="CE354" s="8"/>
      <c r="CF354" s="8"/>
      <c r="CG354" s="8"/>
      <c r="CH354" s="8"/>
      <c r="CI354" s="8"/>
      <c r="CJ354" s="8"/>
      <c r="CK354" s="8"/>
      <c r="CL354" s="8"/>
      <c r="CM354" s="8"/>
      <c r="CN354" s="8"/>
      <c r="CO354" s="8"/>
      <c r="CP354" s="8"/>
      <c r="CQ354" s="8"/>
      <c r="CR354" s="8"/>
      <c r="CS354" s="8"/>
      <c r="CT354" s="8"/>
      <c r="CU354" s="8"/>
      <c r="CV354" s="8"/>
      <c r="CW354" s="8"/>
      <c r="CX354" s="9"/>
      <c r="CY354" s="8"/>
      <c r="CZ354" s="8"/>
      <c r="DA354" s="8"/>
      <c r="DB354" s="8"/>
      <c r="DC354" s="8"/>
      <c r="DD354" s="8"/>
      <c r="DE354" s="8"/>
      <c r="DF354" s="8"/>
      <c r="DG354" s="8"/>
      <c r="DH354" s="8"/>
      <c r="DI354" s="8"/>
      <c r="DJ354" s="8"/>
      <c r="DK354" s="8"/>
      <c r="DL354" s="8"/>
      <c r="DM354" s="8"/>
      <c r="DN354" s="8"/>
      <c r="DO354" s="8"/>
      <c r="DP354" s="8"/>
      <c r="DQ354" s="8"/>
      <c r="DR354" s="8"/>
      <c r="DS354" s="8"/>
      <c r="DT354" s="8"/>
      <c r="DU354" s="8"/>
      <c r="DV354" s="8"/>
      <c r="DW354" s="8"/>
      <c r="DX354" s="8"/>
      <c r="DY354" s="8"/>
      <c r="DZ354" s="9"/>
      <c r="EA354" s="8"/>
      <c r="EB354" s="8"/>
      <c r="EC354" s="8"/>
      <c r="ED354" s="8"/>
      <c r="EE354" s="8"/>
      <c r="EF354" s="8"/>
      <c r="EG354" s="8"/>
      <c r="EH354" s="8"/>
      <c r="EI354" s="8"/>
      <c r="EJ354" s="8"/>
      <c r="EK354" s="8"/>
      <c r="EL354" s="8"/>
      <c r="EM354" s="8"/>
      <c r="EN354" s="8"/>
      <c r="EO354" s="8"/>
      <c r="EP354" s="8"/>
      <c r="EQ354" s="8"/>
      <c r="ER354" s="8"/>
      <c r="ES354" s="8"/>
      <c r="ET354" s="8"/>
      <c r="EU354" s="8"/>
      <c r="EV354" s="8"/>
      <c r="EW354" s="8"/>
      <c r="EX354" s="8"/>
      <c r="EY354" s="8"/>
      <c r="EZ354" s="8"/>
      <c r="FA354" s="8"/>
      <c r="FB354" s="9"/>
      <c r="FC354" s="8"/>
      <c r="FD354" s="8"/>
      <c r="FE354" s="8"/>
      <c r="FF354" s="8"/>
      <c r="FG354" s="8"/>
      <c r="FH354" s="8"/>
      <c r="FI354" s="8"/>
      <c r="FJ354" s="8"/>
      <c r="FK354" s="8"/>
      <c r="FL354" s="8"/>
      <c r="FM354" s="8"/>
      <c r="FN354" s="8"/>
      <c r="FO354" s="8"/>
      <c r="FP354" s="8"/>
      <c r="FQ354" s="8"/>
      <c r="FR354" s="8"/>
      <c r="FS354" s="8"/>
      <c r="FT354" s="8"/>
      <c r="FU354" s="8"/>
      <c r="FV354" s="8"/>
      <c r="FW354" s="8"/>
      <c r="FX354" s="8"/>
      <c r="FY354" s="8"/>
      <c r="FZ354" s="8"/>
      <c r="GA354" s="8"/>
      <c r="GB354" s="8"/>
      <c r="GC354" s="8"/>
      <c r="GD354" s="9"/>
      <c r="GE354" s="8"/>
      <c r="GF354" s="8"/>
    </row>
    <row r="355" spans="1:188" s="2" customFormat="1" ht="17.100000000000001" customHeight="1">
      <c r="A355" s="33" t="s">
        <v>331</v>
      </c>
      <c r="B355" s="24">
        <v>205.3</v>
      </c>
      <c r="C355" s="24">
        <v>162.30000000000001</v>
      </c>
      <c r="D355" s="4">
        <f t="shared" si="131"/>
        <v>0.79055041402825132</v>
      </c>
      <c r="E355" s="10">
        <v>15</v>
      </c>
      <c r="F355" s="5">
        <v>1</v>
      </c>
      <c r="G355" s="5">
        <v>10</v>
      </c>
      <c r="H355" s="5"/>
      <c r="I355" s="5"/>
      <c r="J355" s="4">
        <f t="shared" si="146"/>
        <v>1.073076923076923</v>
      </c>
      <c r="K355" s="5">
        <v>10</v>
      </c>
      <c r="L355" s="5"/>
      <c r="M355" s="5"/>
      <c r="N355" s="4">
        <f t="shared" si="147"/>
        <v>1.0641711229946524</v>
      </c>
      <c r="O355" s="73">
        <v>15</v>
      </c>
      <c r="P355" s="5"/>
      <c r="Q355" s="5"/>
      <c r="R355" s="4">
        <f t="shared" si="148"/>
        <v>1.1632653061224489</v>
      </c>
      <c r="S355" s="5">
        <v>15</v>
      </c>
      <c r="T355" s="31">
        <f t="shared" si="132"/>
        <v>1.0153934135069158</v>
      </c>
      <c r="U355" s="32">
        <v>1086</v>
      </c>
      <c r="V355" s="24">
        <f t="shared" si="133"/>
        <v>592.36363636363637</v>
      </c>
      <c r="W355" s="24">
        <f t="shared" si="134"/>
        <v>601.5</v>
      </c>
      <c r="X355" s="24">
        <f t="shared" si="135"/>
        <v>9.136363636363626</v>
      </c>
      <c r="Y355" s="24"/>
      <c r="Z355" s="24">
        <v>74.7</v>
      </c>
      <c r="AA355" s="24">
        <v>116.5</v>
      </c>
      <c r="AB355" s="24">
        <v>101.2</v>
      </c>
      <c r="AC355" s="24">
        <v>77.400000000000006</v>
      </c>
      <c r="AD355" s="24"/>
      <c r="AE355" s="24">
        <v>116.5</v>
      </c>
      <c r="AF355" s="24"/>
      <c r="AG355" s="24">
        <f t="shared" si="136"/>
        <v>115.2</v>
      </c>
      <c r="AH355" s="65"/>
      <c r="AI355" s="40"/>
      <c r="AJ355" s="40"/>
      <c r="AK355" s="65"/>
      <c r="AL355" s="65"/>
      <c r="AM355" s="24">
        <f t="shared" si="137"/>
        <v>115.2</v>
      </c>
      <c r="AN355" s="24"/>
      <c r="AO355" s="24">
        <f t="shared" si="138"/>
        <v>115.2</v>
      </c>
      <c r="AP355" s="24">
        <v>65.3</v>
      </c>
      <c r="AQ355" s="24">
        <f t="shared" si="139"/>
        <v>49.9</v>
      </c>
      <c r="AR355" s="81"/>
      <c r="AS355" s="38"/>
      <c r="AT355" s="1"/>
      <c r="AU355" s="1"/>
      <c r="AV355" s="1"/>
      <c r="AW355" s="1"/>
      <c r="AX355" s="1"/>
      <c r="AY355" s="1"/>
      <c r="AZ355" s="1"/>
      <c r="BA355" s="1"/>
      <c r="BB355" s="1"/>
    </row>
    <row r="356" spans="1:188" s="2" customFormat="1" ht="17.100000000000001" customHeight="1">
      <c r="A356" s="33" t="s">
        <v>332</v>
      </c>
      <c r="B356" s="24">
        <v>646.29999999999995</v>
      </c>
      <c r="C356" s="24">
        <v>525</v>
      </c>
      <c r="D356" s="4">
        <f t="shared" si="131"/>
        <v>0.81231626179792671</v>
      </c>
      <c r="E356" s="10">
        <v>15</v>
      </c>
      <c r="F356" s="5">
        <v>1</v>
      </c>
      <c r="G356" s="5">
        <v>10</v>
      </c>
      <c r="H356" s="5"/>
      <c r="I356" s="5"/>
      <c r="J356" s="4">
        <f>J$54</f>
        <v>1.073076923076923</v>
      </c>
      <c r="K356" s="5">
        <v>10</v>
      </c>
      <c r="L356" s="5"/>
      <c r="M356" s="5"/>
      <c r="N356" s="4">
        <f>N$54</f>
        <v>1.0641711229946524</v>
      </c>
      <c r="O356" s="73">
        <v>15</v>
      </c>
      <c r="P356" s="5"/>
      <c r="Q356" s="5"/>
      <c r="R356" s="4">
        <f>R$54</f>
        <v>1.1632653061224489</v>
      </c>
      <c r="S356" s="5">
        <v>15</v>
      </c>
      <c r="T356" s="31">
        <f t="shared" si="132"/>
        <v>1.0204163014537639</v>
      </c>
      <c r="U356" s="32">
        <v>1538</v>
      </c>
      <c r="V356" s="24">
        <f t="shared" si="133"/>
        <v>838.90909090909088</v>
      </c>
      <c r="W356" s="24">
        <f t="shared" si="134"/>
        <v>856</v>
      </c>
      <c r="X356" s="24">
        <f t="shared" si="135"/>
        <v>17.090909090909122</v>
      </c>
      <c r="Y356" s="24"/>
      <c r="Z356" s="24">
        <v>165</v>
      </c>
      <c r="AA356" s="24">
        <v>165</v>
      </c>
      <c r="AB356" s="24">
        <v>116.5</v>
      </c>
      <c r="AC356" s="24">
        <v>99.6</v>
      </c>
      <c r="AD356" s="24"/>
      <c r="AE356" s="24">
        <v>92.9</v>
      </c>
      <c r="AF356" s="24"/>
      <c r="AG356" s="24">
        <f t="shared" si="136"/>
        <v>217</v>
      </c>
      <c r="AH356" s="65"/>
      <c r="AI356" s="40"/>
      <c r="AJ356" s="40"/>
      <c r="AK356" s="65"/>
      <c r="AL356" s="65"/>
      <c r="AM356" s="24">
        <f t="shared" si="137"/>
        <v>217</v>
      </c>
      <c r="AN356" s="24"/>
      <c r="AO356" s="24">
        <f t="shared" si="138"/>
        <v>217</v>
      </c>
      <c r="AP356" s="24">
        <v>149.9</v>
      </c>
      <c r="AQ356" s="24">
        <f t="shared" si="139"/>
        <v>67.099999999999994</v>
      </c>
      <c r="AR356" s="81"/>
      <c r="AS356" s="38"/>
      <c r="AT356" s="1"/>
      <c r="AU356" s="1"/>
      <c r="AV356" s="1"/>
      <c r="AW356" s="1"/>
      <c r="AX356" s="1"/>
      <c r="AY356" s="1"/>
      <c r="AZ356" s="1"/>
      <c r="BA356" s="1"/>
      <c r="BB356" s="1"/>
    </row>
    <row r="357" spans="1:188" s="2" customFormat="1" ht="17.100000000000001" customHeight="1">
      <c r="A357" s="17" t="s">
        <v>333</v>
      </c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77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10"/>
      <c r="AP357" s="24"/>
      <c r="AQ357" s="24"/>
      <c r="AR357" s="81"/>
      <c r="AS357" s="38"/>
      <c r="AT357" s="1"/>
      <c r="AU357" s="1"/>
      <c r="AV357" s="1"/>
      <c r="AW357" s="1"/>
      <c r="AX357" s="1"/>
      <c r="AY357" s="1"/>
      <c r="AZ357" s="1"/>
      <c r="BA357" s="1"/>
      <c r="BB357" s="1"/>
    </row>
    <row r="358" spans="1:188" s="2" customFormat="1" ht="17.100000000000001" customHeight="1">
      <c r="A358" s="33" t="s">
        <v>334</v>
      </c>
      <c r="B358" s="24">
        <v>107.3</v>
      </c>
      <c r="C358" s="24">
        <v>336.4</v>
      </c>
      <c r="D358" s="4">
        <f t="shared" si="131"/>
        <v>1.3</v>
      </c>
      <c r="E358" s="10">
        <v>15</v>
      </c>
      <c r="F358" s="5">
        <v>1</v>
      </c>
      <c r="G358" s="5">
        <v>10</v>
      </c>
      <c r="H358" s="5"/>
      <c r="I358" s="5"/>
      <c r="J358" s="4">
        <f>J$55</f>
        <v>0.92920745184717402</v>
      </c>
      <c r="K358" s="5">
        <v>10</v>
      </c>
      <c r="L358" s="5"/>
      <c r="M358" s="5"/>
      <c r="N358" s="4">
        <f>N$55</f>
        <v>1.2687700534759359</v>
      </c>
      <c r="O358" s="73">
        <v>15</v>
      </c>
      <c r="P358" s="5"/>
      <c r="Q358" s="5"/>
      <c r="R358" s="4">
        <f>R$55</f>
        <v>1.037037037037037</v>
      </c>
      <c r="S358" s="5">
        <v>15</v>
      </c>
      <c r="T358" s="31">
        <f t="shared" si="132"/>
        <v>1.1289104750179435</v>
      </c>
      <c r="U358" s="32">
        <v>1170</v>
      </c>
      <c r="V358" s="24">
        <f t="shared" si="133"/>
        <v>638.18181818181813</v>
      </c>
      <c r="W358" s="24">
        <f t="shared" si="134"/>
        <v>720.5</v>
      </c>
      <c r="X358" s="24">
        <f t="shared" si="135"/>
        <v>82.31818181818187</v>
      </c>
      <c r="Y358" s="24"/>
      <c r="Z358" s="24">
        <v>120.4</v>
      </c>
      <c r="AA358" s="24">
        <v>119.7</v>
      </c>
      <c r="AB358" s="24">
        <v>109</v>
      </c>
      <c r="AC358" s="24">
        <v>72</v>
      </c>
      <c r="AD358" s="24"/>
      <c r="AE358" s="24">
        <v>71.5</v>
      </c>
      <c r="AF358" s="24"/>
      <c r="AG358" s="24">
        <f t="shared" si="136"/>
        <v>227.9</v>
      </c>
      <c r="AH358" s="65"/>
      <c r="AI358" s="40"/>
      <c r="AJ358" s="40"/>
      <c r="AK358" s="65"/>
      <c r="AL358" s="65"/>
      <c r="AM358" s="24">
        <f t="shared" si="137"/>
        <v>227.9</v>
      </c>
      <c r="AN358" s="24"/>
      <c r="AO358" s="24">
        <f t="shared" si="138"/>
        <v>227.9</v>
      </c>
      <c r="AP358" s="24">
        <v>214.7</v>
      </c>
      <c r="AQ358" s="24">
        <f t="shared" si="139"/>
        <v>13.2</v>
      </c>
      <c r="AR358" s="81"/>
      <c r="AS358" s="38"/>
      <c r="AT358" s="1"/>
      <c r="AU358" s="1"/>
      <c r="AV358" s="1"/>
      <c r="AW358" s="1"/>
      <c r="AX358" s="1"/>
      <c r="AY358" s="1"/>
      <c r="AZ358" s="1"/>
      <c r="BA358" s="1"/>
      <c r="BB358" s="1"/>
    </row>
    <row r="359" spans="1:188" s="2" customFormat="1" ht="17.100000000000001" customHeight="1">
      <c r="A359" s="33" t="s">
        <v>49</v>
      </c>
      <c r="B359" s="24">
        <v>657.3</v>
      </c>
      <c r="C359" s="24">
        <v>662.8</v>
      </c>
      <c r="D359" s="4">
        <f t="shared" si="131"/>
        <v>1.0083675642781074</v>
      </c>
      <c r="E359" s="10">
        <v>15</v>
      </c>
      <c r="F359" s="5">
        <v>1</v>
      </c>
      <c r="G359" s="5">
        <v>10</v>
      </c>
      <c r="H359" s="5"/>
      <c r="I359" s="5"/>
      <c r="J359" s="4">
        <f t="shared" ref="J359:J367" si="149">J$55</f>
        <v>0.92920745184717402</v>
      </c>
      <c r="K359" s="5">
        <v>10</v>
      </c>
      <c r="L359" s="5"/>
      <c r="M359" s="5"/>
      <c r="N359" s="4">
        <f t="shared" ref="N359:N367" si="150">N$55</f>
        <v>1.2687700534759359</v>
      </c>
      <c r="O359" s="73">
        <v>15</v>
      </c>
      <c r="P359" s="5"/>
      <c r="Q359" s="5"/>
      <c r="R359" s="4">
        <f t="shared" ref="R359:R367" si="151">R$55</f>
        <v>1.037037037037037</v>
      </c>
      <c r="S359" s="5">
        <v>15</v>
      </c>
      <c r="T359" s="31">
        <f t="shared" si="132"/>
        <v>1.0616106821590454</v>
      </c>
      <c r="U359" s="32">
        <v>2672</v>
      </c>
      <c r="V359" s="24">
        <f t="shared" si="133"/>
        <v>1457.4545454545455</v>
      </c>
      <c r="W359" s="24">
        <f t="shared" si="134"/>
        <v>1547.2</v>
      </c>
      <c r="X359" s="24">
        <f t="shared" si="135"/>
        <v>89.74545454545455</v>
      </c>
      <c r="Y359" s="24"/>
      <c r="Z359" s="24">
        <v>197.8</v>
      </c>
      <c r="AA359" s="24">
        <v>286.60000000000002</v>
      </c>
      <c r="AB359" s="24">
        <v>301.39999999999998</v>
      </c>
      <c r="AC359" s="24">
        <v>202.8</v>
      </c>
      <c r="AD359" s="24"/>
      <c r="AE359" s="24">
        <v>181.4</v>
      </c>
      <c r="AF359" s="24"/>
      <c r="AG359" s="24">
        <f t="shared" si="136"/>
        <v>377.2</v>
      </c>
      <c r="AH359" s="65"/>
      <c r="AI359" s="40"/>
      <c r="AJ359" s="40"/>
      <c r="AK359" s="65"/>
      <c r="AL359" s="65"/>
      <c r="AM359" s="24">
        <f t="shared" si="137"/>
        <v>377.2</v>
      </c>
      <c r="AN359" s="24"/>
      <c r="AO359" s="24">
        <f t="shared" si="138"/>
        <v>377.2</v>
      </c>
      <c r="AP359" s="24">
        <v>263.2</v>
      </c>
      <c r="AQ359" s="24">
        <f t="shared" si="139"/>
        <v>114</v>
      </c>
      <c r="AR359" s="81"/>
      <c r="AS359" s="38"/>
      <c r="AT359" s="1"/>
      <c r="AU359" s="1"/>
      <c r="AV359" s="1"/>
      <c r="AW359" s="1"/>
      <c r="AX359" s="1"/>
      <c r="AY359" s="1"/>
      <c r="AZ359" s="1"/>
      <c r="BA359" s="1"/>
      <c r="BB359" s="1"/>
    </row>
    <row r="360" spans="1:188" s="2" customFormat="1" ht="17.100000000000001" customHeight="1">
      <c r="A360" s="33" t="s">
        <v>335</v>
      </c>
      <c r="B360" s="24">
        <v>290.89999999999998</v>
      </c>
      <c r="C360" s="24">
        <v>270.5</v>
      </c>
      <c r="D360" s="4">
        <f t="shared" si="131"/>
        <v>0.92987280852526644</v>
      </c>
      <c r="E360" s="10">
        <v>15</v>
      </c>
      <c r="F360" s="5">
        <v>1</v>
      </c>
      <c r="G360" s="5">
        <v>10</v>
      </c>
      <c r="H360" s="5"/>
      <c r="I360" s="5"/>
      <c r="J360" s="4">
        <f t="shared" si="149"/>
        <v>0.92920745184717402</v>
      </c>
      <c r="K360" s="5">
        <v>10</v>
      </c>
      <c r="L360" s="5"/>
      <c r="M360" s="5"/>
      <c r="N360" s="4">
        <f t="shared" si="150"/>
        <v>1.2687700534759359</v>
      </c>
      <c r="O360" s="73">
        <v>15</v>
      </c>
      <c r="P360" s="5"/>
      <c r="Q360" s="5"/>
      <c r="R360" s="4">
        <f t="shared" si="151"/>
        <v>1.037037037037037</v>
      </c>
      <c r="S360" s="5">
        <v>15</v>
      </c>
      <c r="T360" s="31">
        <f t="shared" si="132"/>
        <v>1.0434965077545435</v>
      </c>
      <c r="U360" s="32">
        <v>1378</v>
      </c>
      <c r="V360" s="24">
        <f t="shared" si="133"/>
        <v>751.63636363636363</v>
      </c>
      <c r="W360" s="24">
        <f t="shared" si="134"/>
        <v>784.3</v>
      </c>
      <c r="X360" s="24">
        <f t="shared" si="135"/>
        <v>32.663636363636328</v>
      </c>
      <c r="Y360" s="24"/>
      <c r="Z360" s="24">
        <v>108.2</v>
      </c>
      <c r="AA360" s="24">
        <v>133.4</v>
      </c>
      <c r="AB360" s="24">
        <v>133.6</v>
      </c>
      <c r="AC360" s="24">
        <v>164</v>
      </c>
      <c r="AD360" s="24"/>
      <c r="AE360" s="24">
        <v>50.1</v>
      </c>
      <c r="AF360" s="24"/>
      <c r="AG360" s="24">
        <f t="shared" si="136"/>
        <v>195</v>
      </c>
      <c r="AH360" s="65"/>
      <c r="AI360" s="40"/>
      <c r="AJ360" s="40"/>
      <c r="AK360" s="65"/>
      <c r="AL360" s="65"/>
      <c r="AM360" s="24">
        <f t="shared" si="137"/>
        <v>195</v>
      </c>
      <c r="AN360" s="24"/>
      <c r="AO360" s="24">
        <f t="shared" si="138"/>
        <v>195</v>
      </c>
      <c r="AP360" s="24">
        <v>124.5</v>
      </c>
      <c r="AQ360" s="24">
        <f t="shared" si="139"/>
        <v>70.5</v>
      </c>
      <c r="AR360" s="81"/>
      <c r="AS360" s="38"/>
      <c r="AT360" s="1"/>
      <c r="AU360" s="1"/>
      <c r="AV360" s="1"/>
      <c r="AW360" s="1"/>
      <c r="AX360" s="1"/>
      <c r="AY360" s="1"/>
      <c r="AZ360" s="1"/>
      <c r="BA360" s="1"/>
      <c r="BB360" s="1"/>
    </row>
    <row r="361" spans="1:188" s="2" customFormat="1" ht="17.100000000000001" customHeight="1">
      <c r="A361" s="33" t="s">
        <v>336</v>
      </c>
      <c r="B361" s="24">
        <v>1038.5999999999999</v>
      </c>
      <c r="C361" s="24">
        <v>581.29999999999995</v>
      </c>
      <c r="D361" s="4">
        <f t="shared" si="131"/>
        <v>0.55969574427113422</v>
      </c>
      <c r="E361" s="10">
        <v>15</v>
      </c>
      <c r="F361" s="5">
        <v>1</v>
      </c>
      <c r="G361" s="5">
        <v>10</v>
      </c>
      <c r="H361" s="5"/>
      <c r="I361" s="5"/>
      <c r="J361" s="4">
        <f t="shared" si="149"/>
        <v>0.92920745184717402</v>
      </c>
      <c r="K361" s="5">
        <v>10</v>
      </c>
      <c r="L361" s="5"/>
      <c r="M361" s="5"/>
      <c r="N361" s="4">
        <f t="shared" si="150"/>
        <v>1.2687700534759359</v>
      </c>
      <c r="O361" s="73">
        <v>15</v>
      </c>
      <c r="P361" s="5"/>
      <c r="Q361" s="5"/>
      <c r="R361" s="4">
        <f t="shared" si="151"/>
        <v>1.037037037037037</v>
      </c>
      <c r="S361" s="5">
        <v>15</v>
      </c>
      <c r="T361" s="31">
        <f t="shared" si="132"/>
        <v>0.95807103138820537</v>
      </c>
      <c r="U361" s="32">
        <v>1146</v>
      </c>
      <c r="V361" s="24">
        <f t="shared" si="133"/>
        <v>625.09090909090912</v>
      </c>
      <c r="W361" s="24">
        <f t="shared" si="134"/>
        <v>598.9</v>
      </c>
      <c r="X361" s="24">
        <f t="shared" si="135"/>
        <v>-26.190909090909145</v>
      </c>
      <c r="Y361" s="24"/>
      <c r="Z361" s="24">
        <v>102.7</v>
      </c>
      <c r="AA361" s="24">
        <v>89.4</v>
      </c>
      <c r="AB361" s="24">
        <v>62.9</v>
      </c>
      <c r="AC361" s="24">
        <v>104.3</v>
      </c>
      <c r="AD361" s="24"/>
      <c r="AE361" s="24">
        <v>51.7</v>
      </c>
      <c r="AF361" s="24">
        <v>38.1</v>
      </c>
      <c r="AG361" s="24">
        <f t="shared" si="136"/>
        <v>149.80000000000001</v>
      </c>
      <c r="AH361" s="65"/>
      <c r="AI361" s="40"/>
      <c r="AJ361" s="40"/>
      <c r="AK361" s="65"/>
      <c r="AL361" s="65"/>
      <c r="AM361" s="24">
        <f t="shared" si="137"/>
        <v>149.80000000000001</v>
      </c>
      <c r="AN361" s="24"/>
      <c r="AO361" s="24">
        <f t="shared" si="138"/>
        <v>149.80000000000001</v>
      </c>
      <c r="AP361" s="24">
        <v>45.4</v>
      </c>
      <c r="AQ361" s="24">
        <f t="shared" si="139"/>
        <v>104.4</v>
      </c>
      <c r="AR361" s="81"/>
      <c r="AS361" s="38"/>
      <c r="AT361" s="1"/>
      <c r="AU361" s="1"/>
      <c r="AV361" s="1"/>
      <c r="AW361" s="1"/>
      <c r="AX361" s="1"/>
      <c r="AY361" s="1"/>
      <c r="AZ361" s="1"/>
      <c r="BA361" s="1"/>
      <c r="BB361" s="1"/>
    </row>
    <row r="362" spans="1:188" s="2" customFormat="1" ht="17.100000000000001" customHeight="1">
      <c r="A362" s="33" t="s">
        <v>337</v>
      </c>
      <c r="B362" s="24">
        <v>477.8</v>
      </c>
      <c r="C362" s="24">
        <v>734.4</v>
      </c>
      <c r="D362" s="4">
        <f t="shared" si="131"/>
        <v>1.2337044788614482</v>
      </c>
      <c r="E362" s="10">
        <v>15</v>
      </c>
      <c r="F362" s="5">
        <v>1</v>
      </c>
      <c r="G362" s="5">
        <v>10</v>
      </c>
      <c r="H362" s="5"/>
      <c r="I362" s="5"/>
      <c r="J362" s="4">
        <f t="shared" si="149"/>
        <v>0.92920745184717402</v>
      </c>
      <c r="K362" s="5">
        <v>10</v>
      </c>
      <c r="L362" s="5"/>
      <c r="M362" s="5"/>
      <c r="N362" s="4">
        <f t="shared" si="150"/>
        <v>1.2687700534759359</v>
      </c>
      <c r="O362" s="73">
        <v>15</v>
      </c>
      <c r="P362" s="5"/>
      <c r="Q362" s="5"/>
      <c r="R362" s="4">
        <f t="shared" si="151"/>
        <v>1.037037037037037</v>
      </c>
      <c r="S362" s="5">
        <v>15</v>
      </c>
      <c r="T362" s="31">
        <f t="shared" si="132"/>
        <v>1.1136115086013547</v>
      </c>
      <c r="U362" s="32">
        <v>1283</v>
      </c>
      <c r="V362" s="24">
        <f t="shared" si="133"/>
        <v>699.81818181818187</v>
      </c>
      <c r="W362" s="24">
        <f t="shared" si="134"/>
        <v>779.3</v>
      </c>
      <c r="X362" s="24">
        <f t="shared" si="135"/>
        <v>79.481818181818085</v>
      </c>
      <c r="Y362" s="24"/>
      <c r="Z362" s="24">
        <v>100.6</v>
      </c>
      <c r="AA362" s="24">
        <v>137.6</v>
      </c>
      <c r="AB362" s="24">
        <v>138.19999999999999</v>
      </c>
      <c r="AC362" s="24">
        <v>154.19999999999999</v>
      </c>
      <c r="AD362" s="24"/>
      <c r="AE362" s="24">
        <v>108.9</v>
      </c>
      <c r="AF362" s="24"/>
      <c r="AG362" s="24">
        <f t="shared" si="136"/>
        <v>139.80000000000001</v>
      </c>
      <c r="AH362" s="65"/>
      <c r="AI362" s="40"/>
      <c r="AJ362" s="40"/>
      <c r="AK362" s="65"/>
      <c r="AL362" s="65"/>
      <c r="AM362" s="24">
        <f t="shared" si="137"/>
        <v>139.80000000000001</v>
      </c>
      <c r="AN362" s="24"/>
      <c r="AO362" s="24">
        <f t="shared" si="138"/>
        <v>139.80000000000001</v>
      </c>
      <c r="AP362" s="24">
        <v>116.3</v>
      </c>
      <c r="AQ362" s="24">
        <f t="shared" si="139"/>
        <v>23.5</v>
      </c>
      <c r="AR362" s="81"/>
      <c r="AS362" s="38"/>
      <c r="AT362" s="1"/>
      <c r="AU362" s="1"/>
      <c r="AV362" s="1"/>
      <c r="AW362" s="1"/>
      <c r="AX362" s="1"/>
      <c r="AY362" s="1"/>
      <c r="AZ362" s="1"/>
      <c r="BA362" s="1"/>
      <c r="BB362" s="1"/>
    </row>
    <row r="363" spans="1:188" s="2" customFormat="1" ht="17.100000000000001" customHeight="1">
      <c r="A363" s="33" t="s">
        <v>338</v>
      </c>
      <c r="B363" s="24">
        <v>3494</v>
      </c>
      <c r="C363" s="24">
        <v>3675.1</v>
      </c>
      <c r="D363" s="4">
        <f t="shared" si="131"/>
        <v>1.0518317115054379</v>
      </c>
      <c r="E363" s="10">
        <v>15</v>
      </c>
      <c r="F363" s="5">
        <v>1</v>
      </c>
      <c r="G363" s="5">
        <v>10</v>
      </c>
      <c r="H363" s="5"/>
      <c r="I363" s="5"/>
      <c r="J363" s="4">
        <f t="shared" si="149"/>
        <v>0.92920745184717402</v>
      </c>
      <c r="K363" s="5">
        <v>10</v>
      </c>
      <c r="L363" s="5"/>
      <c r="M363" s="5"/>
      <c r="N363" s="4">
        <f t="shared" si="150"/>
        <v>1.2687700534759359</v>
      </c>
      <c r="O363" s="73">
        <v>15</v>
      </c>
      <c r="P363" s="5"/>
      <c r="Q363" s="5"/>
      <c r="R363" s="4">
        <f t="shared" si="151"/>
        <v>1.037037037037037</v>
      </c>
      <c r="S363" s="5">
        <v>15</v>
      </c>
      <c r="T363" s="31">
        <f t="shared" si="132"/>
        <v>1.0716408699807369</v>
      </c>
      <c r="U363" s="32">
        <v>77</v>
      </c>
      <c r="V363" s="24">
        <f t="shared" si="133"/>
        <v>42</v>
      </c>
      <c r="W363" s="24">
        <f t="shared" si="134"/>
        <v>45</v>
      </c>
      <c r="X363" s="24">
        <f t="shared" si="135"/>
        <v>3</v>
      </c>
      <c r="Y363" s="24"/>
      <c r="Z363" s="24">
        <v>5.9</v>
      </c>
      <c r="AA363" s="24">
        <v>5.8</v>
      </c>
      <c r="AB363" s="24">
        <v>7.3</v>
      </c>
      <c r="AC363" s="24">
        <v>1.8</v>
      </c>
      <c r="AD363" s="24"/>
      <c r="AE363" s="24">
        <v>4.8</v>
      </c>
      <c r="AF363" s="24">
        <v>10.5</v>
      </c>
      <c r="AG363" s="24">
        <f t="shared" si="136"/>
        <v>8.9</v>
      </c>
      <c r="AH363" s="40"/>
      <c r="AI363" s="40"/>
      <c r="AJ363" s="40"/>
      <c r="AK363" s="65"/>
      <c r="AL363" s="65"/>
      <c r="AM363" s="24">
        <f t="shared" si="137"/>
        <v>8.9</v>
      </c>
      <c r="AN363" s="24">
        <f>MIN(AM363,3.5)</f>
        <v>3.5</v>
      </c>
      <c r="AO363" s="24">
        <f t="shared" si="138"/>
        <v>5.4</v>
      </c>
      <c r="AP363" s="24">
        <v>2.5</v>
      </c>
      <c r="AQ363" s="24">
        <f t="shared" si="139"/>
        <v>2.9</v>
      </c>
      <c r="AR363" s="81"/>
      <c r="AS363" s="38"/>
      <c r="AT363" s="1"/>
      <c r="AU363" s="1"/>
      <c r="AV363" s="1"/>
      <c r="AW363" s="1"/>
      <c r="AX363" s="1"/>
      <c r="AY363" s="1"/>
      <c r="AZ363" s="1"/>
      <c r="BA363" s="1"/>
      <c r="BB363" s="1"/>
    </row>
    <row r="364" spans="1:188" s="2" customFormat="1" ht="17.100000000000001" customHeight="1">
      <c r="A364" s="33" t="s">
        <v>339</v>
      </c>
      <c r="B364" s="24">
        <v>1015</v>
      </c>
      <c r="C364" s="24">
        <v>516.29999999999995</v>
      </c>
      <c r="D364" s="4">
        <f t="shared" si="131"/>
        <v>0.50866995073891619</v>
      </c>
      <c r="E364" s="10">
        <v>15</v>
      </c>
      <c r="F364" s="5">
        <v>1</v>
      </c>
      <c r="G364" s="5">
        <v>10</v>
      </c>
      <c r="H364" s="5"/>
      <c r="I364" s="5"/>
      <c r="J364" s="4">
        <f t="shared" si="149"/>
        <v>0.92920745184717402</v>
      </c>
      <c r="K364" s="5">
        <v>10</v>
      </c>
      <c r="L364" s="5"/>
      <c r="M364" s="5"/>
      <c r="N364" s="4">
        <f t="shared" si="150"/>
        <v>1.2687700534759359</v>
      </c>
      <c r="O364" s="73">
        <v>15</v>
      </c>
      <c r="P364" s="5"/>
      <c r="Q364" s="5"/>
      <c r="R364" s="4">
        <f t="shared" si="151"/>
        <v>1.037037037037037</v>
      </c>
      <c r="S364" s="5">
        <v>15</v>
      </c>
      <c r="T364" s="31">
        <f t="shared" si="132"/>
        <v>0.94629584826538571</v>
      </c>
      <c r="U364" s="32">
        <v>1378</v>
      </c>
      <c r="V364" s="24">
        <f t="shared" si="133"/>
        <v>751.63636363636363</v>
      </c>
      <c r="W364" s="24">
        <f t="shared" si="134"/>
        <v>711.3</v>
      </c>
      <c r="X364" s="24">
        <f t="shared" si="135"/>
        <v>-40.336363636363672</v>
      </c>
      <c r="Y364" s="24"/>
      <c r="Z364" s="24">
        <v>113.6</v>
      </c>
      <c r="AA364" s="24">
        <v>81.3</v>
      </c>
      <c r="AB364" s="24">
        <v>130</v>
      </c>
      <c r="AC364" s="24">
        <v>133.19999999999999</v>
      </c>
      <c r="AD364" s="24"/>
      <c r="AE364" s="24">
        <v>84.6</v>
      </c>
      <c r="AF364" s="24"/>
      <c r="AG364" s="24">
        <f t="shared" si="136"/>
        <v>168.6</v>
      </c>
      <c r="AH364" s="65"/>
      <c r="AI364" s="40"/>
      <c r="AJ364" s="40"/>
      <c r="AK364" s="65"/>
      <c r="AL364" s="65"/>
      <c r="AM364" s="24">
        <f t="shared" si="137"/>
        <v>168.6</v>
      </c>
      <c r="AN364" s="24"/>
      <c r="AO364" s="24">
        <f t="shared" si="138"/>
        <v>168.6</v>
      </c>
      <c r="AP364" s="24">
        <v>35.5</v>
      </c>
      <c r="AQ364" s="24">
        <f t="shared" si="139"/>
        <v>133.1</v>
      </c>
      <c r="AR364" s="81"/>
      <c r="AS364" s="38"/>
      <c r="AT364" s="1"/>
      <c r="AU364" s="1"/>
      <c r="AV364" s="1"/>
      <c r="AW364" s="1"/>
      <c r="AX364" s="1"/>
      <c r="AY364" s="1"/>
      <c r="AZ364" s="1"/>
      <c r="BA364" s="1"/>
      <c r="BB364" s="1"/>
    </row>
    <row r="365" spans="1:188" s="2" customFormat="1" ht="17.100000000000001" customHeight="1">
      <c r="A365" s="33" t="s">
        <v>340</v>
      </c>
      <c r="B365" s="24">
        <v>618</v>
      </c>
      <c r="C365" s="24">
        <v>472.1</v>
      </c>
      <c r="D365" s="4">
        <f t="shared" si="131"/>
        <v>0.76391585760517799</v>
      </c>
      <c r="E365" s="10">
        <v>15</v>
      </c>
      <c r="F365" s="5">
        <v>1</v>
      </c>
      <c r="G365" s="5">
        <v>10</v>
      </c>
      <c r="H365" s="5"/>
      <c r="I365" s="5"/>
      <c r="J365" s="4">
        <f t="shared" si="149"/>
        <v>0.92920745184717402</v>
      </c>
      <c r="K365" s="5">
        <v>10</v>
      </c>
      <c r="L365" s="5"/>
      <c r="M365" s="5"/>
      <c r="N365" s="4">
        <f t="shared" si="150"/>
        <v>1.2687700534759359</v>
      </c>
      <c r="O365" s="73">
        <v>15</v>
      </c>
      <c r="P365" s="5"/>
      <c r="Q365" s="5"/>
      <c r="R365" s="4">
        <f t="shared" si="151"/>
        <v>1.037037037037037</v>
      </c>
      <c r="S365" s="5">
        <v>15</v>
      </c>
      <c r="T365" s="31">
        <f t="shared" si="132"/>
        <v>1.0051987498499078</v>
      </c>
      <c r="U365" s="32">
        <v>1740</v>
      </c>
      <c r="V365" s="24">
        <f t="shared" si="133"/>
        <v>949.09090909090912</v>
      </c>
      <c r="W365" s="24">
        <f t="shared" si="134"/>
        <v>954</v>
      </c>
      <c r="X365" s="24">
        <f t="shared" si="135"/>
        <v>4.9090909090908781</v>
      </c>
      <c r="Y365" s="24"/>
      <c r="Z365" s="24">
        <v>126.3</v>
      </c>
      <c r="AA365" s="24">
        <v>156.9</v>
      </c>
      <c r="AB365" s="24">
        <v>175.8</v>
      </c>
      <c r="AC365" s="24">
        <v>132.6</v>
      </c>
      <c r="AD365" s="24"/>
      <c r="AE365" s="24">
        <v>115.7</v>
      </c>
      <c r="AF365" s="24"/>
      <c r="AG365" s="24">
        <f t="shared" si="136"/>
        <v>246.7</v>
      </c>
      <c r="AH365" s="65"/>
      <c r="AI365" s="40"/>
      <c r="AJ365" s="40"/>
      <c r="AK365" s="65"/>
      <c r="AL365" s="65"/>
      <c r="AM365" s="24">
        <f t="shared" si="137"/>
        <v>246.7</v>
      </c>
      <c r="AN365" s="24"/>
      <c r="AO365" s="24">
        <f t="shared" si="138"/>
        <v>246.7</v>
      </c>
      <c r="AP365" s="24">
        <v>126.6</v>
      </c>
      <c r="AQ365" s="24">
        <f t="shared" si="139"/>
        <v>120.1</v>
      </c>
      <c r="AR365" s="81"/>
      <c r="AS365" s="38"/>
      <c r="AT365" s="1"/>
      <c r="AU365" s="1"/>
      <c r="AV365" s="1"/>
      <c r="AW365" s="1"/>
      <c r="AX365" s="1"/>
      <c r="AY365" s="1"/>
      <c r="AZ365" s="1"/>
      <c r="BA365" s="1"/>
      <c r="BB365" s="1"/>
    </row>
    <row r="366" spans="1:188" s="2" customFormat="1" ht="17.100000000000001" customHeight="1">
      <c r="A366" s="33" t="s">
        <v>341</v>
      </c>
      <c r="B366" s="24">
        <v>258.60000000000002</v>
      </c>
      <c r="C366" s="24">
        <v>169.3</v>
      </c>
      <c r="D366" s="4">
        <f t="shared" si="131"/>
        <v>0.65467904098994589</v>
      </c>
      <c r="E366" s="10">
        <v>15</v>
      </c>
      <c r="F366" s="5">
        <v>1</v>
      </c>
      <c r="G366" s="5">
        <v>10</v>
      </c>
      <c r="H366" s="5"/>
      <c r="I366" s="5"/>
      <c r="J366" s="4">
        <f t="shared" si="149"/>
        <v>0.92920745184717402</v>
      </c>
      <c r="K366" s="5">
        <v>10</v>
      </c>
      <c r="L366" s="5"/>
      <c r="M366" s="5"/>
      <c r="N366" s="4">
        <f t="shared" si="150"/>
        <v>1.2687700534759359</v>
      </c>
      <c r="O366" s="73">
        <v>15</v>
      </c>
      <c r="P366" s="5"/>
      <c r="Q366" s="5"/>
      <c r="R366" s="4">
        <f t="shared" si="151"/>
        <v>1.037037037037037</v>
      </c>
      <c r="S366" s="5">
        <v>15</v>
      </c>
      <c r="T366" s="31">
        <f t="shared" si="132"/>
        <v>0.97999025370793114</v>
      </c>
      <c r="U366" s="32">
        <v>1243</v>
      </c>
      <c r="V366" s="24">
        <f t="shared" si="133"/>
        <v>678</v>
      </c>
      <c r="W366" s="24">
        <f t="shared" si="134"/>
        <v>664.4</v>
      </c>
      <c r="X366" s="24">
        <f t="shared" si="135"/>
        <v>-13.600000000000023</v>
      </c>
      <c r="Y366" s="24"/>
      <c r="Z366" s="24">
        <v>128</v>
      </c>
      <c r="AA366" s="24">
        <v>81.400000000000006</v>
      </c>
      <c r="AB366" s="24">
        <v>98.2</v>
      </c>
      <c r="AC366" s="24">
        <v>114.3</v>
      </c>
      <c r="AD366" s="24"/>
      <c r="AE366" s="24">
        <v>94.7</v>
      </c>
      <c r="AF366" s="24"/>
      <c r="AG366" s="24">
        <f t="shared" si="136"/>
        <v>147.80000000000001</v>
      </c>
      <c r="AH366" s="65"/>
      <c r="AI366" s="40"/>
      <c r="AJ366" s="40"/>
      <c r="AK366" s="65"/>
      <c r="AL366" s="65"/>
      <c r="AM366" s="24">
        <f t="shared" si="137"/>
        <v>147.80000000000001</v>
      </c>
      <c r="AN366" s="24"/>
      <c r="AO366" s="24">
        <f t="shared" si="138"/>
        <v>147.80000000000001</v>
      </c>
      <c r="AP366" s="24">
        <v>47.3</v>
      </c>
      <c r="AQ366" s="24">
        <f t="shared" si="139"/>
        <v>100.5</v>
      </c>
      <c r="AR366" s="81"/>
      <c r="AS366" s="38"/>
      <c r="AT366" s="1"/>
      <c r="AU366" s="1"/>
      <c r="AV366" s="1"/>
      <c r="AW366" s="1"/>
      <c r="AX366" s="1"/>
      <c r="AY366" s="1"/>
      <c r="AZ366" s="1"/>
      <c r="BA366" s="1"/>
      <c r="BB366" s="1"/>
    </row>
    <row r="367" spans="1:188" s="2" customFormat="1" ht="17.100000000000001" customHeight="1">
      <c r="A367" s="33" t="s">
        <v>342</v>
      </c>
      <c r="B367" s="24">
        <v>4130.5</v>
      </c>
      <c r="C367" s="24">
        <v>4445.2</v>
      </c>
      <c r="D367" s="4">
        <f t="shared" si="131"/>
        <v>1.0761893233264737</v>
      </c>
      <c r="E367" s="10">
        <v>15</v>
      </c>
      <c r="F367" s="5">
        <v>1</v>
      </c>
      <c r="G367" s="5">
        <v>10</v>
      </c>
      <c r="H367" s="5"/>
      <c r="I367" s="5"/>
      <c r="J367" s="4">
        <f t="shared" si="149"/>
        <v>0.92920745184717402</v>
      </c>
      <c r="K367" s="5">
        <v>10</v>
      </c>
      <c r="L367" s="5"/>
      <c r="M367" s="5"/>
      <c r="N367" s="4">
        <f t="shared" si="150"/>
        <v>1.2687700534759359</v>
      </c>
      <c r="O367" s="73">
        <v>15</v>
      </c>
      <c r="P367" s="5"/>
      <c r="Q367" s="5"/>
      <c r="R367" s="4">
        <f t="shared" si="151"/>
        <v>1.037037037037037</v>
      </c>
      <c r="S367" s="5">
        <v>15</v>
      </c>
      <c r="T367" s="31">
        <f t="shared" si="132"/>
        <v>1.0772618573240529</v>
      </c>
      <c r="U367" s="32">
        <v>1935</v>
      </c>
      <c r="V367" s="24">
        <f t="shared" si="133"/>
        <v>1055.4545454545455</v>
      </c>
      <c r="W367" s="24">
        <f t="shared" si="134"/>
        <v>1137</v>
      </c>
      <c r="X367" s="24">
        <f t="shared" si="135"/>
        <v>81.545454545454504</v>
      </c>
      <c r="Y367" s="24"/>
      <c r="Z367" s="24">
        <v>134.19999999999999</v>
      </c>
      <c r="AA367" s="24">
        <v>201.1</v>
      </c>
      <c r="AB367" s="24">
        <v>185.8</v>
      </c>
      <c r="AC367" s="24">
        <v>236.3</v>
      </c>
      <c r="AD367" s="24"/>
      <c r="AE367" s="24">
        <v>185.5</v>
      </c>
      <c r="AF367" s="24"/>
      <c r="AG367" s="24">
        <f t="shared" si="136"/>
        <v>194.1</v>
      </c>
      <c r="AH367" s="65"/>
      <c r="AI367" s="40"/>
      <c r="AJ367" s="40"/>
      <c r="AK367" s="65"/>
      <c r="AL367" s="65"/>
      <c r="AM367" s="24">
        <f t="shared" si="137"/>
        <v>194.1</v>
      </c>
      <c r="AN367" s="24"/>
      <c r="AO367" s="24">
        <f t="shared" si="138"/>
        <v>194.1</v>
      </c>
      <c r="AP367" s="24">
        <v>125.7</v>
      </c>
      <c r="AQ367" s="24">
        <f t="shared" si="139"/>
        <v>68.400000000000006</v>
      </c>
      <c r="AR367" s="81"/>
      <c r="AS367" s="38"/>
      <c r="AT367" s="1"/>
      <c r="AU367" s="1"/>
      <c r="AV367" s="1"/>
      <c r="AW367" s="1"/>
      <c r="AX367" s="1"/>
      <c r="AY367" s="1"/>
      <c r="AZ367" s="1"/>
      <c r="BA367" s="1"/>
      <c r="BB367" s="1"/>
    </row>
    <row r="368" spans="1:188" s="2" customFormat="1" ht="17.100000000000001" customHeight="1">
      <c r="A368" s="17" t="s">
        <v>343</v>
      </c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77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  <c r="AN368" s="10"/>
      <c r="AO368" s="10"/>
      <c r="AP368" s="24"/>
      <c r="AQ368" s="24"/>
      <c r="AR368" s="81"/>
      <c r="AS368" s="38"/>
      <c r="AT368" s="1"/>
      <c r="AU368" s="1"/>
      <c r="AV368" s="1"/>
      <c r="AW368" s="1"/>
      <c r="AX368" s="1"/>
      <c r="AY368" s="1"/>
      <c r="AZ368" s="1"/>
      <c r="BA368" s="1"/>
      <c r="BB368" s="1"/>
    </row>
    <row r="369" spans="1:54" s="2" customFormat="1" ht="16.7" customHeight="1">
      <c r="A369" s="13" t="s">
        <v>344</v>
      </c>
      <c r="B369" s="24">
        <v>769</v>
      </c>
      <c r="C369" s="24">
        <v>538.20000000000005</v>
      </c>
      <c r="D369" s="4">
        <f t="shared" si="131"/>
        <v>0.69986996098829657</v>
      </c>
      <c r="E369" s="10">
        <v>15</v>
      </c>
      <c r="F369" s="5">
        <v>1</v>
      </c>
      <c r="G369" s="5">
        <v>10</v>
      </c>
      <c r="H369" s="5"/>
      <c r="I369" s="5"/>
      <c r="J369" s="4">
        <f>J$56</f>
        <v>0.93116502266062384</v>
      </c>
      <c r="K369" s="5">
        <v>10</v>
      </c>
      <c r="L369" s="5"/>
      <c r="M369" s="5"/>
      <c r="N369" s="4">
        <f>N$56</f>
        <v>1.2511772665764547</v>
      </c>
      <c r="O369" s="73">
        <v>15</v>
      </c>
      <c r="P369" s="5"/>
      <c r="Q369" s="5"/>
      <c r="R369" s="4">
        <f>R$56</f>
        <v>0.69647696476964771</v>
      </c>
      <c r="S369" s="5">
        <v>15</v>
      </c>
      <c r="T369" s="31">
        <f t="shared" si="132"/>
        <v>0.90806943248649574</v>
      </c>
      <c r="U369" s="32">
        <v>2001</v>
      </c>
      <c r="V369" s="24">
        <f t="shared" si="133"/>
        <v>1091.4545454545455</v>
      </c>
      <c r="W369" s="24">
        <f t="shared" si="134"/>
        <v>991.1</v>
      </c>
      <c r="X369" s="24">
        <f t="shared" si="135"/>
        <v>-100.35454545454547</v>
      </c>
      <c r="Y369" s="24"/>
      <c r="Z369" s="24">
        <v>197.8</v>
      </c>
      <c r="AA369" s="24">
        <v>155.80000000000001</v>
      </c>
      <c r="AB369" s="24">
        <v>127.2</v>
      </c>
      <c r="AC369" s="24">
        <v>184.3</v>
      </c>
      <c r="AD369" s="24"/>
      <c r="AE369" s="24">
        <v>159.4</v>
      </c>
      <c r="AF369" s="24"/>
      <c r="AG369" s="24">
        <f t="shared" si="136"/>
        <v>166.6</v>
      </c>
      <c r="AH369" s="65"/>
      <c r="AI369" s="40"/>
      <c r="AJ369" s="40"/>
      <c r="AK369" s="65"/>
      <c r="AL369" s="65"/>
      <c r="AM369" s="24">
        <f t="shared" si="137"/>
        <v>166.6</v>
      </c>
      <c r="AN369" s="24"/>
      <c r="AO369" s="24">
        <f t="shared" si="138"/>
        <v>166.6</v>
      </c>
      <c r="AP369" s="24">
        <v>105.1</v>
      </c>
      <c r="AQ369" s="24">
        <f t="shared" si="139"/>
        <v>61.5</v>
      </c>
      <c r="AR369" s="81"/>
      <c r="AS369" s="38"/>
      <c r="AT369" s="1"/>
      <c r="AU369" s="1"/>
      <c r="AV369" s="1"/>
      <c r="AW369" s="1"/>
      <c r="AX369" s="1"/>
      <c r="AY369" s="1"/>
      <c r="AZ369" s="1"/>
      <c r="BA369" s="1"/>
      <c r="BB369" s="1"/>
    </row>
    <row r="370" spans="1:54" s="2" customFormat="1" ht="17.100000000000001" customHeight="1">
      <c r="A370" s="13" t="s">
        <v>345</v>
      </c>
      <c r="B370" s="24">
        <v>218.6</v>
      </c>
      <c r="C370" s="24">
        <v>384.5</v>
      </c>
      <c r="D370" s="4">
        <f t="shared" si="131"/>
        <v>1.2558920402561755</v>
      </c>
      <c r="E370" s="10">
        <v>15</v>
      </c>
      <c r="F370" s="5">
        <v>1</v>
      </c>
      <c r="G370" s="5">
        <v>10</v>
      </c>
      <c r="H370" s="5"/>
      <c r="I370" s="5"/>
      <c r="J370" s="4">
        <f>J$56</f>
        <v>0.93116502266062384</v>
      </c>
      <c r="K370" s="5">
        <v>10</v>
      </c>
      <c r="L370" s="5"/>
      <c r="M370" s="5"/>
      <c r="N370" s="4">
        <f>N$56</f>
        <v>1.2511772665764547</v>
      </c>
      <c r="O370" s="73">
        <v>15</v>
      </c>
      <c r="P370" s="5"/>
      <c r="Q370" s="5"/>
      <c r="R370" s="4">
        <f>R$56</f>
        <v>0.69647696476964771</v>
      </c>
      <c r="S370" s="5">
        <v>15</v>
      </c>
      <c r="T370" s="31">
        <f t="shared" si="132"/>
        <v>1.0363822200098525</v>
      </c>
      <c r="U370" s="32">
        <v>1874</v>
      </c>
      <c r="V370" s="24">
        <f t="shared" si="133"/>
        <v>1022.1818181818182</v>
      </c>
      <c r="W370" s="24">
        <f t="shared" si="134"/>
        <v>1059.4000000000001</v>
      </c>
      <c r="X370" s="24">
        <f t="shared" si="135"/>
        <v>37.218181818181847</v>
      </c>
      <c r="Y370" s="24"/>
      <c r="Z370" s="24">
        <v>191.9</v>
      </c>
      <c r="AA370" s="24">
        <v>130.9</v>
      </c>
      <c r="AB370" s="24">
        <v>102.4</v>
      </c>
      <c r="AC370" s="24">
        <v>254</v>
      </c>
      <c r="AD370" s="24"/>
      <c r="AE370" s="24">
        <v>143.9</v>
      </c>
      <c r="AF370" s="24"/>
      <c r="AG370" s="24">
        <f t="shared" si="136"/>
        <v>236.3</v>
      </c>
      <c r="AH370" s="65"/>
      <c r="AI370" s="40"/>
      <c r="AJ370" s="40"/>
      <c r="AK370" s="65"/>
      <c r="AL370" s="65"/>
      <c r="AM370" s="24">
        <f t="shared" si="137"/>
        <v>236.3</v>
      </c>
      <c r="AN370" s="24"/>
      <c r="AO370" s="24">
        <f t="shared" si="138"/>
        <v>236.3</v>
      </c>
      <c r="AP370" s="24">
        <v>291.10000000000002</v>
      </c>
      <c r="AQ370" s="24">
        <f t="shared" si="139"/>
        <v>-54.8</v>
      </c>
      <c r="AR370" s="81"/>
      <c r="AS370" s="38"/>
      <c r="AT370" s="1"/>
      <c r="AU370" s="1"/>
      <c r="AV370" s="1"/>
      <c r="AW370" s="1"/>
      <c r="AX370" s="1"/>
      <c r="AY370" s="1"/>
      <c r="AZ370" s="1"/>
      <c r="BA370" s="1"/>
      <c r="BB370" s="1"/>
    </row>
    <row r="371" spans="1:54" s="2" customFormat="1" ht="17.100000000000001" customHeight="1">
      <c r="A371" s="33" t="s">
        <v>346</v>
      </c>
      <c r="B371" s="24">
        <v>8939.4</v>
      </c>
      <c r="C371" s="24">
        <v>10082.299999999999</v>
      </c>
      <c r="D371" s="4">
        <f t="shared" si="131"/>
        <v>1.127849743830682</v>
      </c>
      <c r="E371" s="10">
        <v>15</v>
      </c>
      <c r="F371" s="5">
        <v>1</v>
      </c>
      <c r="G371" s="5">
        <v>10</v>
      </c>
      <c r="H371" s="5"/>
      <c r="I371" s="5"/>
      <c r="J371" s="4">
        <f t="shared" ref="J371:J379" si="152">J$56</f>
        <v>0.93116502266062384</v>
      </c>
      <c r="K371" s="5">
        <v>10</v>
      </c>
      <c r="L371" s="5"/>
      <c r="M371" s="5"/>
      <c r="N371" s="4">
        <f t="shared" ref="N371:N379" si="153">N$56</f>
        <v>1.2511772665764547</v>
      </c>
      <c r="O371" s="73">
        <v>15</v>
      </c>
      <c r="P371" s="5"/>
      <c r="Q371" s="5"/>
      <c r="R371" s="4">
        <f t="shared" ref="R371:R379" si="154">R$56</f>
        <v>0.69647696476964771</v>
      </c>
      <c r="S371" s="5">
        <v>15</v>
      </c>
      <c r="T371" s="31">
        <f t="shared" si="132"/>
        <v>1.0068339977578156</v>
      </c>
      <c r="U371" s="32">
        <v>19</v>
      </c>
      <c r="V371" s="24">
        <f t="shared" si="133"/>
        <v>10.363636363636363</v>
      </c>
      <c r="W371" s="24">
        <f t="shared" si="134"/>
        <v>10.4</v>
      </c>
      <c r="X371" s="24">
        <f t="shared" si="135"/>
        <v>3.6363636363637042E-2</v>
      </c>
      <c r="Y371" s="24"/>
      <c r="Z371" s="24">
        <v>1.8</v>
      </c>
      <c r="AA371" s="24">
        <v>1.7</v>
      </c>
      <c r="AB371" s="24">
        <v>1.3</v>
      </c>
      <c r="AC371" s="24">
        <v>2.2999999999999998</v>
      </c>
      <c r="AD371" s="24"/>
      <c r="AE371" s="24">
        <v>1</v>
      </c>
      <c r="AF371" s="24">
        <v>0.2</v>
      </c>
      <c r="AG371" s="24">
        <f t="shared" si="136"/>
        <v>2.1</v>
      </c>
      <c r="AH371" s="40"/>
      <c r="AI371" s="40"/>
      <c r="AJ371" s="40"/>
      <c r="AK371" s="65"/>
      <c r="AL371" s="65"/>
      <c r="AM371" s="24">
        <f t="shared" si="137"/>
        <v>2.1</v>
      </c>
      <c r="AN371" s="24"/>
      <c r="AO371" s="24">
        <f t="shared" si="138"/>
        <v>2.1</v>
      </c>
      <c r="AP371" s="24">
        <v>2.4</v>
      </c>
      <c r="AQ371" s="24">
        <f t="shared" si="139"/>
        <v>-0.3</v>
      </c>
      <c r="AR371" s="81"/>
      <c r="AS371" s="38"/>
      <c r="AT371" s="1"/>
      <c r="AU371" s="1"/>
      <c r="AV371" s="1"/>
      <c r="AW371" s="1"/>
      <c r="AX371" s="1"/>
      <c r="AY371" s="1"/>
      <c r="AZ371" s="1"/>
      <c r="BA371" s="1"/>
      <c r="BB371" s="1"/>
    </row>
    <row r="372" spans="1:54" s="2" customFormat="1" ht="17.100000000000001" customHeight="1">
      <c r="A372" s="13" t="s">
        <v>347</v>
      </c>
      <c r="B372" s="24">
        <v>251.6</v>
      </c>
      <c r="C372" s="24">
        <v>202.3</v>
      </c>
      <c r="D372" s="4">
        <f t="shared" si="131"/>
        <v>0.80405405405405417</v>
      </c>
      <c r="E372" s="10">
        <v>15</v>
      </c>
      <c r="F372" s="5">
        <v>1</v>
      </c>
      <c r="G372" s="5">
        <v>10</v>
      </c>
      <c r="H372" s="5"/>
      <c r="I372" s="5"/>
      <c r="J372" s="4">
        <f t="shared" si="152"/>
        <v>0.93116502266062384</v>
      </c>
      <c r="K372" s="5">
        <v>10</v>
      </c>
      <c r="L372" s="5"/>
      <c r="M372" s="5"/>
      <c r="N372" s="4">
        <f t="shared" si="153"/>
        <v>1.2511772665764547</v>
      </c>
      <c r="O372" s="73">
        <v>15</v>
      </c>
      <c r="P372" s="5"/>
      <c r="Q372" s="5"/>
      <c r="R372" s="4">
        <f t="shared" si="154"/>
        <v>0.69647696476964771</v>
      </c>
      <c r="S372" s="5">
        <v>15</v>
      </c>
      <c r="T372" s="31">
        <f t="shared" si="132"/>
        <v>0.93211191550167061</v>
      </c>
      <c r="U372" s="32">
        <v>3136</v>
      </c>
      <c r="V372" s="24">
        <f t="shared" si="133"/>
        <v>1710.5454545454545</v>
      </c>
      <c r="W372" s="24">
        <f t="shared" si="134"/>
        <v>1594.4</v>
      </c>
      <c r="X372" s="24">
        <f t="shared" si="135"/>
        <v>-116.14545454545441</v>
      </c>
      <c r="Y372" s="24"/>
      <c r="Z372" s="24">
        <v>278.3</v>
      </c>
      <c r="AA372" s="24">
        <v>304.8</v>
      </c>
      <c r="AB372" s="24">
        <v>123.1</v>
      </c>
      <c r="AC372" s="24">
        <v>419.4</v>
      </c>
      <c r="AD372" s="24"/>
      <c r="AE372" s="24">
        <v>218.1</v>
      </c>
      <c r="AF372" s="24">
        <v>20.3</v>
      </c>
      <c r="AG372" s="24">
        <f t="shared" si="136"/>
        <v>230.4</v>
      </c>
      <c r="AH372" s="65"/>
      <c r="AI372" s="40"/>
      <c r="AJ372" s="40"/>
      <c r="AK372" s="65"/>
      <c r="AL372" s="65"/>
      <c r="AM372" s="24">
        <f t="shared" si="137"/>
        <v>230.4</v>
      </c>
      <c r="AN372" s="24"/>
      <c r="AO372" s="24">
        <f t="shared" si="138"/>
        <v>230.4</v>
      </c>
      <c r="AP372" s="24">
        <v>169.3</v>
      </c>
      <c r="AQ372" s="24">
        <f t="shared" si="139"/>
        <v>61.1</v>
      </c>
      <c r="AR372" s="81"/>
      <c r="AS372" s="38"/>
      <c r="AT372" s="1"/>
      <c r="AU372" s="1"/>
      <c r="AV372" s="1"/>
      <c r="AW372" s="1"/>
      <c r="AX372" s="1"/>
      <c r="AY372" s="1"/>
      <c r="AZ372" s="1"/>
      <c r="BA372" s="1"/>
      <c r="BB372" s="1"/>
    </row>
    <row r="373" spans="1:54" s="2" customFormat="1" ht="17.100000000000001" customHeight="1">
      <c r="A373" s="13" t="s">
        <v>348</v>
      </c>
      <c r="B373" s="24">
        <v>2185.9</v>
      </c>
      <c r="C373" s="24">
        <v>1666.9</v>
      </c>
      <c r="D373" s="4">
        <f t="shared" si="131"/>
        <v>0.76256919346722174</v>
      </c>
      <c r="E373" s="10">
        <v>15</v>
      </c>
      <c r="F373" s="5">
        <v>1</v>
      </c>
      <c r="G373" s="5">
        <v>10</v>
      </c>
      <c r="H373" s="5"/>
      <c r="I373" s="5"/>
      <c r="J373" s="4">
        <f t="shared" si="152"/>
        <v>0.93116502266062384</v>
      </c>
      <c r="K373" s="5">
        <v>10</v>
      </c>
      <c r="L373" s="5"/>
      <c r="M373" s="5"/>
      <c r="N373" s="4">
        <f t="shared" si="153"/>
        <v>1.2511772665764547</v>
      </c>
      <c r="O373" s="73">
        <v>15</v>
      </c>
      <c r="P373" s="5"/>
      <c r="Q373" s="5"/>
      <c r="R373" s="4">
        <f t="shared" si="154"/>
        <v>0.69647696476964771</v>
      </c>
      <c r="S373" s="5">
        <v>15</v>
      </c>
      <c r="T373" s="31">
        <f t="shared" si="132"/>
        <v>0.92253848613547851</v>
      </c>
      <c r="U373" s="32">
        <v>2358</v>
      </c>
      <c r="V373" s="24">
        <f t="shared" si="133"/>
        <v>1286.1818181818182</v>
      </c>
      <c r="W373" s="24">
        <f t="shared" si="134"/>
        <v>1186.5999999999999</v>
      </c>
      <c r="X373" s="24">
        <f t="shared" si="135"/>
        <v>-99.581818181818335</v>
      </c>
      <c r="Y373" s="24"/>
      <c r="Z373" s="24">
        <v>158.80000000000001</v>
      </c>
      <c r="AA373" s="24">
        <v>252.9</v>
      </c>
      <c r="AB373" s="24">
        <v>34.9</v>
      </c>
      <c r="AC373" s="24">
        <v>264.7</v>
      </c>
      <c r="AD373" s="24"/>
      <c r="AE373" s="24">
        <v>217.1</v>
      </c>
      <c r="AF373" s="24">
        <v>76</v>
      </c>
      <c r="AG373" s="24">
        <f t="shared" si="136"/>
        <v>182.2</v>
      </c>
      <c r="AH373" s="65"/>
      <c r="AI373" s="40"/>
      <c r="AJ373" s="40"/>
      <c r="AK373" s="65"/>
      <c r="AL373" s="65"/>
      <c r="AM373" s="24">
        <f t="shared" si="137"/>
        <v>182.2</v>
      </c>
      <c r="AN373" s="24"/>
      <c r="AO373" s="24">
        <f t="shared" si="138"/>
        <v>182.2</v>
      </c>
      <c r="AP373" s="24">
        <v>125.6</v>
      </c>
      <c r="AQ373" s="24">
        <f t="shared" si="139"/>
        <v>56.6</v>
      </c>
      <c r="AR373" s="81"/>
      <c r="AS373" s="38"/>
      <c r="AT373" s="1"/>
      <c r="AU373" s="1"/>
      <c r="AV373" s="1"/>
      <c r="AW373" s="1"/>
      <c r="AX373" s="1"/>
      <c r="AY373" s="1"/>
      <c r="AZ373" s="1"/>
      <c r="BA373" s="1"/>
      <c r="BB373" s="1"/>
    </row>
    <row r="374" spans="1:54" s="2" customFormat="1" ht="17.100000000000001" customHeight="1">
      <c r="A374" s="13" t="s">
        <v>349</v>
      </c>
      <c r="B374" s="24">
        <v>539.6</v>
      </c>
      <c r="C374" s="24">
        <v>207.9</v>
      </c>
      <c r="D374" s="4">
        <f t="shared" si="131"/>
        <v>0.38528539659006672</v>
      </c>
      <c r="E374" s="10">
        <v>15</v>
      </c>
      <c r="F374" s="5">
        <v>1</v>
      </c>
      <c r="G374" s="5">
        <v>10</v>
      </c>
      <c r="H374" s="5"/>
      <c r="I374" s="5"/>
      <c r="J374" s="4">
        <f t="shared" si="152"/>
        <v>0.93116502266062384</v>
      </c>
      <c r="K374" s="5">
        <v>10</v>
      </c>
      <c r="L374" s="5"/>
      <c r="M374" s="5"/>
      <c r="N374" s="4">
        <f t="shared" si="153"/>
        <v>1.2511772665764547</v>
      </c>
      <c r="O374" s="73">
        <v>15</v>
      </c>
      <c r="P374" s="5"/>
      <c r="Q374" s="5"/>
      <c r="R374" s="4">
        <f t="shared" si="154"/>
        <v>0.69647696476964771</v>
      </c>
      <c r="S374" s="5">
        <v>15</v>
      </c>
      <c r="T374" s="31">
        <f t="shared" si="132"/>
        <v>0.83547299454844259</v>
      </c>
      <c r="U374" s="32">
        <v>2761</v>
      </c>
      <c r="V374" s="24">
        <f t="shared" si="133"/>
        <v>1506</v>
      </c>
      <c r="W374" s="24">
        <f t="shared" si="134"/>
        <v>1258.2</v>
      </c>
      <c r="X374" s="24">
        <f t="shared" si="135"/>
        <v>-247.79999999999995</v>
      </c>
      <c r="Y374" s="24"/>
      <c r="Z374" s="24">
        <v>191.9</v>
      </c>
      <c r="AA374" s="24">
        <v>191.4</v>
      </c>
      <c r="AB374" s="24">
        <v>180</v>
      </c>
      <c r="AC374" s="24">
        <v>313.5</v>
      </c>
      <c r="AD374" s="24"/>
      <c r="AE374" s="24">
        <v>202.3</v>
      </c>
      <c r="AF374" s="24">
        <v>28.1</v>
      </c>
      <c r="AG374" s="24">
        <f t="shared" si="136"/>
        <v>151</v>
      </c>
      <c r="AH374" s="65"/>
      <c r="AI374" s="40"/>
      <c r="AJ374" s="40"/>
      <c r="AK374" s="65"/>
      <c r="AL374" s="65"/>
      <c r="AM374" s="24">
        <f t="shared" si="137"/>
        <v>151</v>
      </c>
      <c r="AN374" s="24"/>
      <c r="AO374" s="24">
        <f t="shared" si="138"/>
        <v>151</v>
      </c>
      <c r="AP374" s="24">
        <v>0</v>
      </c>
      <c r="AQ374" s="24">
        <f t="shared" si="139"/>
        <v>151</v>
      </c>
      <c r="AR374" s="81"/>
      <c r="AS374" s="38"/>
      <c r="AT374" s="1"/>
      <c r="AU374" s="1"/>
      <c r="AV374" s="1"/>
      <c r="AW374" s="1"/>
      <c r="AX374" s="1"/>
      <c r="AY374" s="1"/>
      <c r="AZ374" s="1"/>
      <c r="BA374" s="1"/>
      <c r="BB374" s="1"/>
    </row>
    <row r="375" spans="1:54" s="2" customFormat="1" ht="17.100000000000001" customHeight="1">
      <c r="A375" s="13" t="s">
        <v>350</v>
      </c>
      <c r="B375" s="24">
        <v>364.8</v>
      </c>
      <c r="C375" s="24">
        <v>490.7</v>
      </c>
      <c r="D375" s="4">
        <f t="shared" si="131"/>
        <v>1.2145120614035088</v>
      </c>
      <c r="E375" s="10">
        <v>15</v>
      </c>
      <c r="F375" s="5">
        <v>1</v>
      </c>
      <c r="G375" s="5">
        <v>10</v>
      </c>
      <c r="H375" s="5"/>
      <c r="I375" s="5"/>
      <c r="J375" s="4">
        <f>J$56</f>
        <v>0.93116502266062384</v>
      </c>
      <c r="K375" s="5">
        <v>10</v>
      </c>
      <c r="L375" s="5"/>
      <c r="M375" s="5"/>
      <c r="N375" s="4">
        <f>N$56</f>
        <v>1.2511772665764547</v>
      </c>
      <c r="O375" s="73">
        <v>15</v>
      </c>
      <c r="P375" s="5"/>
      <c r="Q375" s="5"/>
      <c r="R375" s="4">
        <f>R$56</f>
        <v>0.69647696476964771</v>
      </c>
      <c r="S375" s="5">
        <v>15</v>
      </c>
      <c r="T375" s="31">
        <f t="shared" si="132"/>
        <v>1.0268329941207754</v>
      </c>
      <c r="U375" s="32">
        <v>1983</v>
      </c>
      <c r="V375" s="24">
        <f t="shared" si="133"/>
        <v>1081.6363636363637</v>
      </c>
      <c r="W375" s="24">
        <f t="shared" si="134"/>
        <v>1110.7</v>
      </c>
      <c r="X375" s="24">
        <f t="shared" si="135"/>
        <v>29.063636363636306</v>
      </c>
      <c r="Y375" s="24"/>
      <c r="Z375" s="24">
        <v>212.7</v>
      </c>
      <c r="AA375" s="24">
        <v>206.1</v>
      </c>
      <c r="AB375" s="24">
        <v>98.4</v>
      </c>
      <c r="AC375" s="24">
        <v>219.5</v>
      </c>
      <c r="AD375" s="24"/>
      <c r="AE375" s="24">
        <v>212.7</v>
      </c>
      <c r="AF375" s="24"/>
      <c r="AG375" s="24">
        <f t="shared" si="136"/>
        <v>161.30000000000001</v>
      </c>
      <c r="AH375" s="65"/>
      <c r="AI375" s="40"/>
      <c r="AJ375" s="40"/>
      <c r="AK375" s="65"/>
      <c r="AL375" s="65"/>
      <c r="AM375" s="24">
        <f t="shared" si="137"/>
        <v>161.30000000000001</v>
      </c>
      <c r="AN375" s="24"/>
      <c r="AO375" s="24">
        <f t="shared" si="138"/>
        <v>161.30000000000001</v>
      </c>
      <c r="AP375" s="24">
        <v>210.4</v>
      </c>
      <c r="AQ375" s="24">
        <f t="shared" si="139"/>
        <v>-49.1</v>
      </c>
      <c r="AR375" s="81"/>
      <c r="AS375" s="38"/>
      <c r="AT375" s="1"/>
      <c r="AU375" s="1"/>
      <c r="AV375" s="1"/>
      <c r="AW375" s="1"/>
      <c r="AX375" s="1"/>
      <c r="AY375" s="1"/>
      <c r="AZ375" s="1"/>
      <c r="BA375" s="1"/>
      <c r="BB375" s="1"/>
    </row>
    <row r="376" spans="1:54" s="2" customFormat="1" ht="17.100000000000001" customHeight="1">
      <c r="A376" s="13" t="s">
        <v>351</v>
      </c>
      <c r="B376" s="24">
        <v>322.3</v>
      </c>
      <c r="C376" s="24">
        <v>278.7</v>
      </c>
      <c r="D376" s="4">
        <f t="shared" si="131"/>
        <v>0.86472230840831521</v>
      </c>
      <c r="E376" s="10">
        <v>15</v>
      </c>
      <c r="F376" s="5">
        <v>1</v>
      </c>
      <c r="G376" s="5">
        <v>10</v>
      </c>
      <c r="H376" s="5"/>
      <c r="I376" s="5"/>
      <c r="J376" s="4">
        <f t="shared" si="152"/>
        <v>0.93116502266062384</v>
      </c>
      <c r="K376" s="5">
        <v>10</v>
      </c>
      <c r="L376" s="5"/>
      <c r="M376" s="5"/>
      <c r="N376" s="4">
        <f t="shared" si="153"/>
        <v>1.2511772665764547</v>
      </c>
      <c r="O376" s="73">
        <v>15</v>
      </c>
      <c r="P376" s="5"/>
      <c r="Q376" s="5"/>
      <c r="R376" s="4">
        <f t="shared" si="154"/>
        <v>0.69647696476964771</v>
      </c>
      <c r="S376" s="5">
        <v>15</v>
      </c>
      <c r="T376" s="31">
        <f t="shared" si="132"/>
        <v>0.94611228189111529</v>
      </c>
      <c r="U376" s="32">
        <v>1590</v>
      </c>
      <c r="V376" s="24">
        <f t="shared" si="133"/>
        <v>867.27272727272725</v>
      </c>
      <c r="W376" s="24">
        <f t="shared" si="134"/>
        <v>820.5</v>
      </c>
      <c r="X376" s="24">
        <f t="shared" si="135"/>
        <v>-46.772727272727252</v>
      </c>
      <c r="Y376" s="24"/>
      <c r="Z376" s="24">
        <v>165</v>
      </c>
      <c r="AA376" s="24">
        <v>117</v>
      </c>
      <c r="AB376" s="24">
        <v>83.4</v>
      </c>
      <c r="AC376" s="24">
        <v>167.7</v>
      </c>
      <c r="AD376" s="24"/>
      <c r="AE376" s="24">
        <v>166</v>
      </c>
      <c r="AF376" s="24"/>
      <c r="AG376" s="24">
        <f t="shared" si="136"/>
        <v>121.4</v>
      </c>
      <c r="AH376" s="65"/>
      <c r="AI376" s="40"/>
      <c r="AJ376" s="40"/>
      <c r="AK376" s="65"/>
      <c r="AL376" s="65"/>
      <c r="AM376" s="24">
        <f t="shared" si="137"/>
        <v>121.4</v>
      </c>
      <c r="AN376" s="24"/>
      <c r="AO376" s="24">
        <f t="shared" si="138"/>
        <v>121.4</v>
      </c>
      <c r="AP376" s="24">
        <v>100.8</v>
      </c>
      <c r="AQ376" s="24">
        <f t="shared" si="139"/>
        <v>20.6</v>
      </c>
      <c r="AR376" s="81"/>
      <c r="AS376" s="38"/>
      <c r="AT376" s="1"/>
      <c r="AU376" s="1"/>
      <c r="AV376" s="1"/>
      <c r="AW376" s="1"/>
      <c r="AX376" s="1"/>
      <c r="AY376" s="1"/>
      <c r="AZ376" s="1"/>
      <c r="BA376" s="1"/>
      <c r="BB376" s="1"/>
    </row>
    <row r="377" spans="1:54" s="2" customFormat="1" ht="17.100000000000001" customHeight="1">
      <c r="A377" s="13" t="s">
        <v>352</v>
      </c>
      <c r="B377" s="24">
        <v>202.2</v>
      </c>
      <c r="C377" s="24">
        <v>189.3</v>
      </c>
      <c r="D377" s="4">
        <f t="shared" si="131"/>
        <v>0.93620178041543034</v>
      </c>
      <c r="E377" s="10">
        <v>15</v>
      </c>
      <c r="F377" s="5">
        <v>1</v>
      </c>
      <c r="G377" s="5">
        <v>10</v>
      </c>
      <c r="H377" s="5"/>
      <c r="I377" s="5"/>
      <c r="J377" s="4">
        <f t="shared" si="152"/>
        <v>0.93116502266062384</v>
      </c>
      <c r="K377" s="5">
        <v>10</v>
      </c>
      <c r="L377" s="5"/>
      <c r="M377" s="5"/>
      <c r="N377" s="4">
        <f t="shared" si="153"/>
        <v>1.2511772665764547</v>
      </c>
      <c r="O377" s="73">
        <v>15</v>
      </c>
      <c r="P377" s="5"/>
      <c r="Q377" s="5"/>
      <c r="R377" s="4">
        <f t="shared" si="154"/>
        <v>0.69647696476964771</v>
      </c>
      <c r="S377" s="5">
        <v>15</v>
      </c>
      <c r="T377" s="31">
        <f t="shared" si="132"/>
        <v>0.96260754466198817</v>
      </c>
      <c r="U377" s="32">
        <v>2411</v>
      </c>
      <c r="V377" s="24">
        <f t="shared" si="133"/>
        <v>1315.090909090909</v>
      </c>
      <c r="W377" s="24">
        <f t="shared" si="134"/>
        <v>1265.9000000000001</v>
      </c>
      <c r="X377" s="24">
        <f t="shared" si="135"/>
        <v>-49.190909090908917</v>
      </c>
      <c r="Y377" s="24"/>
      <c r="Z377" s="24">
        <v>258.60000000000002</v>
      </c>
      <c r="AA377" s="24">
        <v>161.5</v>
      </c>
      <c r="AB377" s="24">
        <v>198</v>
      </c>
      <c r="AC377" s="24">
        <v>288.7</v>
      </c>
      <c r="AD377" s="24"/>
      <c r="AE377" s="24">
        <v>198.9</v>
      </c>
      <c r="AF377" s="24">
        <v>3.4</v>
      </c>
      <c r="AG377" s="24">
        <f t="shared" si="136"/>
        <v>156.80000000000001</v>
      </c>
      <c r="AH377" s="65"/>
      <c r="AI377" s="40"/>
      <c r="AJ377" s="40"/>
      <c r="AK377" s="65"/>
      <c r="AL377" s="65"/>
      <c r="AM377" s="24">
        <f t="shared" si="137"/>
        <v>156.80000000000001</v>
      </c>
      <c r="AN377" s="24"/>
      <c r="AO377" s="24">
        <f t="shared" si="138"/>
        <v>156.80000000000001</v>
      </c>
      <c r="AP377" s="24">
        <v>144.19999999999999</v>
      </c>
      <c r="AQ377" s="24">
        <f t="shared" si="139"/>
        <v>12.6</v>
      </c>
      <c r="AR377" s="81"/>
      <c r="AS377" s="38"/>
      <c r="AT377" s="1"/>
      <c r="AU377" s="1"/>
      <c r="AV377" s="1"/>
      <c r="AW377" s="1"/>
      <c r="AX377" s="1"/>
      <c r="AY377" s="1"/>
      <c r="AZ377" s="1"/>
      <c r="BA377" s="1"/>
      <c r="BB377" s="1"/>
    </row>
    <row r="378" spans="1:54" s="2" customFormat="1" ht="17.100000000000001" customHeight="1">
      <c r="A378" s="13" t="s">
        <v>353</v>
      </c>
      <c r="B378" s="24">
        <v>199.1</v>
      </c>
      <c r="C378" s="24">
        <v>168</v>
      </c>
      <c r="D378" s="4">
        <f t="shared" si="131"/>
        <v>0.84379708689100952</v>
      </c>
      <c r="E378" s="10">
        <v>15</v>
      </c>
      <c r="F378" s="5">
        <v>1</v>
      </c>
      <c r="G378" s="5">
        <v>10</v>
      </c>
      <c r="H378" s="5"/>
      <c r="I378" s="5"/>
      <c r="J378" s="4">
        <f t="shared" si="152"/>
        <v>0.93116502266062384</v>
      </c>
      <c r="K378" s="5">
        <v>10</v>
      </c>
      <c r="L378" s="5"/>
      <c r="M378" s="5"/>
      <c r="N378" s="4">
        <f t="shared" si="153"/>
        <v>1.2511772665764547</v>
      </c>
      <c r="O378" s="73">
        <v>15</v>
      </c>
      <c r="P378" s="5"/>
      <c r="Q378" s="5"/>
      <c r="R378" s="4">
        <f t="shared" si="154"/>
        <v>0.69647696476964771</v>
      </c>
      <c r="S378" s="5">
        <v>15</v>
      </c>
      <c r="T378" s="31">
        <f t="shared" si="132"/>
        <v>0.94128338461789107</v>
      </c>
      <c r="U378" s="32">
        <v>1837</v>
      </c>
      <c r="V378" s="24">
        <f t="shared" si="133"/>
        <v>1002</v>
      </c>
      <c r="W378" s="24">
        <f t="shared" si="134"/>
        <v>943.2</v>
      </c>
      <c r="X378" s="24">
        <f t="shared" si="135"/>
        <v>-58.799999999999955</v>
      </c>
      <c r="Y378" s="24"/>
      <c r="Z378" s="24">
        <v>105.7</v>
      </c>
      <c r="AA378" s="24">
        <v>128.5</v>
      </c>
      <c r="AB378" s="24">
        <v>147.4</v>
      </c>
      <c r="AC378" s="24">
        <v>218.3</v>
      </c>
      <c r="AD378" s="24"/>
      <c r="AE378" s="24">
        <v>179.6</v>
      </c>
      <c r="AF378" s="24">
        <v>21.6</v>
      </c>
      <c r="AG378" s="24">
        <f t="shared" si="136"/>
        <v>142.1</v>
      </c>
      <c r="AH378" s="65"/>
      <c r="AI378" s="40"/>
      <c r="AJ378" s="40"/>
      <c r="AK378" s="65"/>
      <c r="AL378" s="65"/>
      <c r="AM378" s="24">
        <f t="shared" si="137"/>
        <v>142.1</v>
      </c>
      <c r="AN378" s="24"/>
      <c r="AO378" s="24">
        <f t="shared" si="138"/>
        <v>142.1</v>
      </c>
      <c r="AP378" s="24">
        <v>114.1</v>
      </c>
      <c r="AQ378" s="24">
        <f t="shared" si="139"/>
        <v>28</v>
      </c>
      <c r="AR378" s="81"/>
      <c r="AS378" s="38"/>
      <c r="AT378" s="1"/>
      <c r="AU378" s="1"/>
      <c r="AV378" s="1"/>
      <c r="AW378" s="1"/>
      <c r="AX378" s="1"/>
      <c r="AY378" s="1"/>
      <c r="AZ378" s="1"/>
      <c r="BA378" s="1"/>
      <c r="BB378" s="1"/>
    </row>
    <row r="379" spans="1:54" s="2" customFormat="1" ht="17.100000000000001" customHeight="1">
      <c r="A379" s="13" t="s">
        <v>354</v>
      </c>
      <c r="B379" s="24">
        <v>725.2</v>
      </c>
      <c r="C379" s="24">
        <v>652.79999999999995</v>
      </c>
      <c r="D379" s="4">
        <f t="shared" ref="D379:D380" si="155">IF(E379=0,0,IF(B379=0,1,IF(C379&lt;0,0,IF(C379/B379&gt;1.2,IF((C379/B379-1.2)*0.1+1.2&gt;1.3,1.3,(C379/B379-1.2)*0.1+1.2),C379/B379))))</f>
        <v>0.90016547159404292</v>
      </c>
      <c r="E379" s="10">
        <v>15</v>
      </c>
      <c r="F379" s="5">
        <v>1</v>
      </c>
      <c r="G379" s="5">
        <v>10</v>
      </c>
      <c r="H379" s="5"/>
      <c r="I379" s="5"/>
      <c r="J379" s="4">
        <f t="shared" si="152"/>
        <v>0.93116502266062384</v>
      </c>
      <c r="K379" s="5">
        <v>10</v>
      </c>
      <c r="L379" s="5"/>
      <c r="M379" s="5"/>
      <c r="N379" s="4">
        <f t="shared" si="153"/>
        <v>1.2511772665764547</v>
      </c>
      <c r="O379" s="73">
        <v>15</v>
      </c>
      <c r="P379" s="5"/>
      <c r="Q379" s="5"/>
      <c r="R379" s="4">
        <f t="shared" si="154"/>
        <v>0.69647696476964771</v>
      </c>
      <c r="S379" s="5">
        <v>15</v>
      </c>
      <c r="T379" s="31">
        <f t="shared" ref="T379:T380" si="156">(D379*E379+F379*G379+J379*K379+N379*O379+R379*S379)/(E379+G379+K379+O379+S379)</f>
        <v>0.95429147339551401</v>
      </c>
      <c r="U379" s="32">
        <v>1771</v>
      </c>
      <c r="V379" s="24">
        <f t="shared" ref="V379:V380" si="157">U379/11*6</f>
        <v>966</v>
      </c>
      <c r="W379" s="24">
        <f t="shared" ref="W379" si="158">ROUND(T379*V379,1)</f>
        <v>921.8</v>
      </c>
      <c r="X379" s="24">
        <f t="shared" ref="X379" si="159">W379-V379</f>
        <v>-44.200000000000045</v>
      </c>
      <c r="Y379" s="24"/>
      <c r="Z379" s="24">
        <v>135.69999999999999</v>
      </c>
      <c r="AA379" s="24">
        <v>169.2</v>
      </c>
      <c r="AB379" s="24">
        <v>80.099999999999994</v>
      </c>
      <c r="AC379" s="24">
        <v>199</v>
      </c>
      <c r="AD379" s="24"/>
      <c r="AE379" s="24">
        <v>138.80000000000001</v>
      </c>
      <c r="AF379" s="24"/>
      <c r="AG379" s="24">
        <f t="shared" ref="AG379" si="160">ROUND(W379-SUM(Y379:AF379),1)</f>
        <v>199</v>
      </c>
      <c r="AH379" s="65"/>
      <c r="AI379" s="40"/>
      <c r="AJ379" s="40"/>
      <c r="AK379" s="65"/>
      <c r="AL379" s="65"/>
      <c r="AM379" s="24">
        <f t="shared" ref="AM379:AM380" si="161">IF(OR(AG379&lt;0,AH379="+",AI379="+",AJ379="+",AK379="+",AL379="+"),0,AG379)</f>
        <v>199</v>
      </c>
      <c r="AN379" s="24"/>
      <c r="AO379" s="24">
        <f t="shared" ref="AO379:AO380" si="162">ROUND(AM379-AN379,1)</f>
        <v>199</v>
      </c>
      <c r="AP379" s="24">
        <v>182.9</v>
      </c>
      <c r="AQ379" s="24">
        <f t="shared" ref="AQ379:AQ380" si="163">ROUND(AO379-AP379,1)</f>
        <v>16.100000000000001</v>
      </c>
      <c r="AR379" s="81"/>
      <c r="AS379" s="38"/>
      <c r="AT379" s="1"/>
      <c r="AU379" s="1"/>
      <c r="AV379" s="1"/>
      <c r="AW379" s="1"/>
      <c r="AX379" s="1"/>
      <c r="AY379" s="1"/>
      <c r="AZ379" s="1"/>
      <c r="BA379" s="1"/>
      <c r="BB379" s="1"/>
    </row>
    <row r="380" spans="1:54" s="2" customFormat="1" ht="17.100000000000001" customHeight="1">
      <c r="A380" s="13" t="s">
        <v>355</v>
      </c>
      <c r="B380" s="24">
        <v>4828.3999999999996</v>
      </c>
      <c r="C380" s="24">
        <v>4200.7</v>
      </c>
      <c r="D380" s="4">
        <f t="shared" si="155"/>
        <v>0.86999834313644275</v>
      </c>
      <c r="E380" s="10">
        <v>15</v>
      </c>
      <c r="F380" s="5">
        <v>1</v>
      </c>
      <c r="G380" s="5">
        <v>10</v>
      </c>
      <c r="H380" s="5"/>
      <c r="I380" s="5"/>
      <c r="J380" s="4">
        <f>J$56</f>
        <v>0.93116502266062384</v>
      </c>
      <c r="K380" s="5">
        <v>10</v>
      </c>
      <c r="L380" s="5"/>
      <c r="M380" s="5"/>
      <c r="N380" s="4">
        <f>N$56</f>
        <v>1.2511772665764547</v>
      </c>
      <c r="O380" s="73">
        <v>15</v>
      </c>
      <c r="P380" s="5"/>
      <c r="Q380" s="5"/>
      <c r="R380" s="4">
        <f>R$56</f>
        <v>0.69647696476964771</v>
      </c>
      <c r="S380" s="5">
        <v>15</v>
      </c>
      <c r="T380" s="31">
        <f t="shared" si="156"/>
        <v>0.94732982836683699</v>
      </c>
      <c r="U380" s="32">
        <v>1144</v>
      </c>
      <c r="V380" s="24">
        <f t="shared" si="157"/>
        <v>624</v>
      </c>
      <c r="W380" s="24">
        <f>ROUND(T380*V380,1)</f>
        <v>591.1</v>
      </c>
      <c r="X380" s="24">
        <f>W380-V380</f>
        <v>-32.899999999999977</v>
      </c>
      <c r="Y380" s="24"/>
      <c r="Z380" s="24">
        <v>91.5</v>
      </c>
      <c r="AA380" s="24">
        <v>109.9</v>
      </c>
      <c r="AB380" s="24">
        <v>38.700000000000003</v>
      </c>
      <c r="AC380" s="24">
        <v>145.69999999999999</v>
      </c>
      <c r="AD380" s="24"/>
      <c r="AE380" s="24">
        <v>81.599999999999994</v>
      </c>
      <c r="AF380" s="24">
        <v>34.200000000000003</v>
      </c>
      <c r="AG380" s="24">
        <f>ROUND(W380-SUM(Y380:AF380),1)</f>
        <v>89.5</v>
      </c>
      <c r="AH380" s="65"/>
      <c r="AI380" s="40"/>
      <c r="AJ380" s="40"/>
      <c r="AK380" s="65"/>
      <c r="AL380" s="65"/>
      <c r="AM380" s="24">
        <f t="shared" si="161"/>
        <v>89.5</v>
      </c>
      <c r="AN380" s="24"/>
      <c r="AO380" s="24">
        <f t="shared" si="162"/>
        <v>89.5</v>
      </c>
      <c r="AP380" s="24">
        <v>75.400000000000006</v>
      </c>
      <c r="AQ380" s="24">
        <f t="shared" si="163"/>
        <v>14.1</v>
      </c>
      <c r="AR380" s="81"/>
      <c r="AS380" s="38"/>
      <c r="AT380" s="1"/>
      <c r="AU380" s="1"/>
      <c r="AV380" s="1"/>
      <c r="AW380" s="1"/>
      <c r="AX380" s="1"/>
      <c r="AY380" s="1"/>
      <c r="AZ380" s="1"/>
      <c r="BA380" s="1"/>
      <c r="BB380" s="1"/>
    </row>
    <row r="381" spans="1:54" s="28" customFormat="1" ht="17.100000000000001" customHeight="1">
      <c r="A381" s="27" t="s">
        <v>358</v>
      </c>
      <c r="B381" s="29">
        <f>B8+B29</f>
        <v>15291829.4</v>
      </c>
      <c r="C381" s="29">
        <f>C8+C29</f>
        <v>14489574.699999997</v>
      </c>
      <c r="D381" s="30">
        <f>IF(C381/B381&gt;1.2,IF((C381/B381-1.2)*0.1+1.2&gt;1.3,1.3,(C381/B381-1.2)*0.1+1.2),C381/B381)</f>
        <v>0.9475370356930608</v>
      </c>
      <c r="E381" s="27"/>
      <c r="F381" s="27"/>
      <c r="G381" s="27"/>
      <c r="H381" s="29">
        <f>H8+H29</f>
        <v>847956</v>
      </c>
      <c r="I381" s="29">
        <f>I8+I29</f>
        <v>862125.3600000001</v>
      </c>
      <c r="J381" s="30">
        <f>IF(I381/H381&gt;1.2,IF((I381/H381-1.2)*0.1+1.2&gt;1.3,1.3,(I381/H381-1.2)*0.1+1.2),I381/H381)</f>
        <v>1.0167100179726307</v>
      </c>
      <c r="K381" s="27"/>
      <c r="L381" s="29">
        <f>L8+L29</f>
        <v>62191</v>
      </c>
      <c r="M381" s="29">
        <f>M8+M29</f>
        <v>80725</v>
      </c>
      <c r="N381" s="30">
        <f>IF(M381/L381&gt;1.2,IF((M381/L381-1.2)*0.1+1.2&gt;1.3,1.3,(M381/L381-1.2)*0.1+1.2),M381/L381)</f>
        <v>1.209801739801579</v>
      </c>
      <c r="O381" s="78"/>
      <c r="P381" s="29">
        <f>P8+P29</f>
        <v>4809.7</v>
      </c>
      <c r="Q381" s="29">
        <f>Q8+Q29</f>
        <v>4674.5</v>
      </c>
      <c r="R381" s="30">
        <f>IF(P381/Q381&gt;1.2,IF((P381/Q381-1.2)*0.1+1.2&gt;1.3,1.3,(P381/Q381-1.2)*0.1+1.2),P381/Q381)</f>
        <v>1.0289228794523477</v>
      </c>
      <c r="S381" s="27"/>
      <c r="T381" s="27"/>
      <c r="U381" s="34">
        <f>SUM(U9:U380)-U19-U29-U57</f>
        <v>3257930</v>
      </c>
      <c r="V381" s="29">
        <f>SUM(V9:V380)-V19-V29-V57</f>
        <v>1777052.7272727285</v>
      </c>
      <c r="W381" s="29">
        <f>SUM(W9:W380)-W19-W29-W57</f>
        <v>1831363.6000000015</v>
      </c>
      <c r="X381" s="29">
        <f>SUM(X9:X380)-X19-X29-X57</f>
        <v>54310.872727272683</v>
      </c>
      <c r="Y381" s="29">
        <f t="shared" ref="Y381:AF381" si="164">SUM(Y9:Y380)-Y19-Y29-Y57</f>
        <v>235</v>
      </c>
      <c r="Z381" s="29">
        <f t="shared" si="164"/>
        <v>278274.69999999984</v>
      </c>
      <c r="AA381" s="29">
        <f t="shared" si="164"/>
        <v>278581.70000000048</v>
      </c>
      <c r="AB381" s="29">
        <f t="shared" si="164"/>
        <v>282665.29999999993</v>
      </c>
      <c r="AC381" s="29">
        <f t="shared" si="164"/>
        <v>321664.90000000008</v>
      </c>
      <c r="AD381" s="29">
        <f t="shared" si="164"/>
        <v>7590</v>
      </c>
      <c r="AE381" s="29">
        <f t="shared" si="164"/>
        <v>280740.19999999995</v>
      </c>
      <c r="AF381" s="29">
        <f t="shared" si="164"/>
        <v>46167.80000000001</v>
      </c>
      <c r="AG381" s="29">
        <f>SUM(AG9:AG380)-AG19-AG29-AG57</f>
        <v>335443.99999999919</v>
      </c>
      <c r="AH381" s="41">
        <f>COUNTIF(AH9:AH380,"+")</f>
        <v>0</v>
      </c>
      <c r="AI381" s="41">
        <f>COUNTIF(AI9:AI380,"+")</f>
        <v>0</v>
      </c>
      <c r="AJ381" s="41">
        <f t="shared" ref="AJ381:AK381" si="165">COUNTIF(AJ9:AJ380,"+")</f>
        <v>0</v>
      </c>
      <c r="AK381" s="41">
        <f t="shared" si="165"/>
        <v>0</v>
      </c>
      <c r="AL381" s="41">
        <f>COUNTIF(AL9:AL380,"+")</f>
        <v>0</v>
      </c>
      <c r="AM381" s="29">
        <f>SUM(AM9:AM380)-AM19-AM29-AM57</f>
        <v>338536.49999999919</v>
      </c>
      <c r="AN381" s="29">
        <f>SUM(AN9:AN380)-AN19-AN29-AN57</f>
        <v>58.8</v>
      </c>
      <c r="AO381" s="29">
        <f>SUM(AO9:AO380)-AO19-AO29-AO57</f>
        <v>338477.6999999992</v>
      </c>
      <c r="AP381" s="29">
        <f t="shared" ref="AP381:AQ381" si="166">SUM(AP9:AP380)-AP19-AP29-AP57</f>
        <v>245466.39999999964</v>
      </c>
      <c r="AQ381" s="29">
        <f t="shared" si="166"/>
        <v>93011.300000000076</v>
      </c>
      <c r="AR381" s="81"/>
      <c r="AS381" s="38"/>
      <c r="AT381" s="1"/>
      <c r="AU381" s="1"/>
      <c r="AV381" s="1"/>
      <c r="AW381" s="1"/>
      <c r="AX381" s="1"/>
      <c r="AY381" s="1"/>
      <c r="AZ381" s="1"/>
      <c r="BA381" s="1"/>
      <c r="BB381" s="1"/>
    </row>
    <row r="382" spans="1:54" ht="21" customHeight="1">
      <c r="W382" s="38"/>
    </row>
    <row r="383" spans="1:54" ht="15" customHeight="1">
      <c r="A383" s="66" t="s">
        <v>397</v>
      </c>
      <c r="B383" s="67"/>
      <c r="C383" s="90" t="s">
        <v>398</v>
      </c>
      <c r="D383" s="90"/>
      <c r="E383" s="90"/>
      <c r="F383" s="90"/>
      <c r="G383" s="90"/>
      <c r="H383" s="90"/>
      <c r="I383" s="90"/>
      <c r="J383" s="90"/>
      <c r="K383" s="90"/>
      <c r="L383" s="90"/>
      <c r="M383" s="90"/>
      <c r="N383" s="90"/>
      <c r="O383" s="90"/>
      <c r="P383" s="36"/>
      <c r="Q383" s="36"/>
      <c r="R383" s="36"/>
      <c r="S383" s="36"/>
      <c r="T383" s="36"/>
      <c r="U383" s="36"/>
      <c r="V383" s="36"/>
      <c r="W383" s="36"/>
      <c r="X383" s="36"/>
      <c r="Y383" s="36"/>
      <c r="Z383" s="36"/>
      <c r="AA383" s="36"/>
      <c r="AB383" s="36"/>
      <c r="AC383" s="36"/>
      <c r="AD383" s="36"/>
      <c r="AE383" s="36"/>
      <c r="AF383" s="36"/>
      <c r="AG383" s="36"/>
      <c r="AH383" s="36"/>
      <c r="AI383" s="36"/>
      <c r="AJ383" s="36"/>
      <c r="AK383" s="36"/>
      <c r="AL383" s="36"/>
      <c r="AM383" s="36"/>
      <c r="AN383" s="36"/>
      <c r="AO383" s="36"/>
    </row>
    <row r="384" spans="1:54" ht="15.75">
      <c r="B384" s="68" t="s">
        <v>399</v>
      </c>
      <c r="C384" s="90" t="s">
        <v>400</v>
      </c>
      <c r="D384" s="90"/>
      <c r="E384" s="90"/>
      <c r="F384" s="90"/>
      <c r="G384" s="90"/>
      <c r="H384" s="90"/>
      <c r="I384" s="90"/>
      <c r="J384" s="90"/>
      <c r="K384" s="90"/>
      <c r="L384" s="90"/>
      <c r="M384" s="90"/>
      <c r="N384" s="90"/>
      <c r="O384" s="90"/>
    </row>
    <row r="386" ht="15" customHeight="1"/>
  </sheetData>
  <mergeCells count="35">
    <mergeCell ref="AP3:AP6"/>
    <mergeCell ref="AQ3:AQ6"/>
    <mergeCell ref="B1:V1"/>
    <mergeCell ref="AC4:AC6"/>
    <mergeCell ref="AD4:AD6"/>
    <mergeCell ref="AE4:AE6"/>
    <mergeCell ref="Y3:AE3"/>
    <mergeCell ref="B3:E5"/>
    <mergeCell ref="F3:G5"/>
    <mergeCell ref="H3:K5"/>
    <mergeCell ref="L3:O5"/>
    <mergeCell ref="U3:U6"/>
    <mergeCell ref="V3:V6"/>
    <mergeCell ref="W3:W6"/>
    <mergeCell ref="X3:X6"/>
    <mergeCell ref="Y4:Y6"/>
    <mergeCell ref="AM3:AM6"/>
    <mergeCell ref="AN3:AN6"/>
    <mergeCell ref="AO3:AO6"/>
    <mergeCell ref="AI4:AJ4"/>
    <mergeCell ref="AK4:AK5"/>
    <mergeCell ref="AL5:AL6"/>
    <mergeCell ref="AI6:AK6"/>
    <mergeCell ref="AH3:AL3"/>
    <mergeCell ref="AH4:AH6"/>
    <mergeCell ref="C383:O383"/>
    <mergeCell ref="C384:O384"/>
    <mergeCell ref="AB4:AB6"/>
    <mergeCell ref="AG3:AG6"/>
    <mergeCell ref="A3:A6"/>
    <mergeCell ref="P3:S5"/>
    <mergeCell ref="T3:T6"/>
    <mergeCell ref="AF3:AF6"/>
    <mergeCell ref="Z4:Z6"/>
    <mergeCell ref="AA4:AA6"/>
  </mergeCells>
  <printOptions horizontalCentered="1"/>
  <pageMargins left="0.11811023622047245" right="0.11811023622047245" top="0.15748031496062992" bottom="0.15748031496062992" header="0.15748031496062992" footer="0.15748031496062992"/>
  <pageSetup paperSize="8" scale="70" fitToHeight="0" pageOrder="overThenDown" orientation="landscape" r:id="rId1"/>
  <headerFooter differentFirst="1" alignWithMargins="0">
    <oddFooter>&amp;R&amp;P</oddFooter>
  </headerFooter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379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R1"/>
    </sheetView>
  </sheetViews>
  <sheetFormatPr defaultColWidth="9.140625" defaultRowHeight="12.75"/>
  <cols>
    <col min="1" max="1" width="39.140625" style="43" customWidth="1"/>
    <col min="2" max="3" width="10.7109375" style="43" customWidth="1"/>
    <col min="4" max="4" width="11.28515625" style="43" customWidth="1"/>
    <col min="5" max="5" width="16.140625" style="43" customWidth="1"/>
    <col min="6" max="6" width="11.140625" style="43" customWidth="1"/>
    <col min="7" max="7" width="11.7109375" style="43" customWidth="1"/>
    <col min="8" max="8" width="16.140625" style="43" customWidth="1"/>
    <col min="9" max="9" width="11.140625" style="43" customWidth="1"/>
    <col min="10" max="10" width="11.7109375" style="43" customWidth="1"/>
    <col min="11" max="11" width="16.140625" style="43" customWidth="1"/>
    <col min="12" max="12" width="11.140625" style="43" customWidth="1"/>
    <col min="13" max="13" width="11.7109375" style="43" customWidth="1"/>
    <col min="14" max="14" width="16.140625" style="43" customWidth="1"/>
    <col min="15" max="15" width="11.140625" style="43" customWidth="1"/>
    <col min="16" max="16" width="11.7109375" style="43" customWidth="1"/>
    <col min="17" max="17" width="16.140625" style="43" customWidth="1"/>
    <col min="18" max="18" width="8.28515625" style="43" customWidth="1"/>
    <col min="19" max="19" width="63.7109375" style="43" customWidth="1"/>
    <col min="20" max="16384" width="9.140625" style="43"/>
  </cols>
  <sheetData>
    <row r="1" spans="1:18" ht="15.75">
      <c r="A1" s="106" t="s">
        <v>410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</row>
    <row r="2" spans="1:18" ht="15.6" customHeight="1">
      <c r="A2" s="83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6" t="s">
        <v>382</v>
      </c>
    </row>
    <row r="3" spans="1:18" ht="192" customHeight="1">
      <c r="A3" s="107" t="s">
        <v>14</v>
      </c>
      <c r="B3" s="108" t="s">
        <v>383</v>
      </c>
      <c r="C3" s="109" t="s">
        <v>384</v>
      </c>
      <c r="D3" s="110"/>
      <c r="E3" s="111"/>
      <c r="F3" s="112" t="s">
        <v>375</v>
      </c>
      <c r="G3" s="112"/>
      <c r="H3" s="112"/>
      <c r="I3" s="113" t="s">
        <v>385</v>
      </c>
      <c r="J3" s="114"/>
      <c r="K3" s="114"/>
      <c r="L3" s="113" t="s">
        <v>386</v>
      </c>
      <c r="M3" s="114"/>
      <c r="N3" s="114"/>
      <c r="O3" s="113" t="s">
        <v>387</v>
      </c>
      <c r="P3" s="114"/>
      <c r="Q3" s="115"/>
      <c r="R3" s="105" t="s">
        <v>388</v>
      </c>
    </row>
    <row r="4" spans="1:18" ht="32.1" customHeight="1">
      <c r="A4" s="107"/>
      <c r="B4" s="108"/>
      <c r="C4" s="44" t="s">
        <v>389</v>
      </c>
      <c r="D4" s="44" t="s">
        <v>390</v>
      </c>
      <c r="E4" s="85" t="s">
        <v>431</v>
      </c>
      <c r="F4" s="44" t="s">
        <v>389</v>
      </c>
      <c r="G4" s="44" t="s">
        <v>390</v>
      </c>
      <c r="H4" s="85" t="s">
        <v>432</v>
      </c>
      <c r="I4" s="44" t="s">
        <v>389</v>
      </c>
      <c r="J4" s="44" t="s">
        <v>390</v>
      </c>
      <c r="K4" s="45" t="s">
        <v>433</v>
      </c>
      <c r="L4" s="44" t="s">
        <v>389</v>
      </c>
      <c r="M4" s="44" t="s">
        <v>390</v>
      </c>
      <c r="N4" s="45" t="s">
        <v>434</v>
      </c>
      <c r="O4" s="44" t="s">
        <v>389</v>
      </c>
      <c r="P4" s="44" t="s">
        <v>390</v>
      </c>
      <c r="Q4" s="45" t="s">
        <v>435</v>
      </c>
      <c r="R4" s="105"/>
    </row>
    <row r="5" spans="1:18">
      <c r="A5" s="22">
        <v>1</v>
      </c>
      <c r="B5" s="46">
        <v>2</v>
      </c>
      <c r="C5" s="46">
        <v>3</v>
      </c>
      <c r="D5" s="46">
        <v>4</v>
      </c>
      <c r="E5" s="46">
        <v>5</v>
      </c>
      <c r="F5" s="46">
        <v>6</v>
      </c>
      <c r="G5" s="46">
        <v>7</v>
      </c>
      <c r="H5" s="46">
        <v>8</v>
      </c>
      <c r="I5" s="46">
        <v>9</v>
      </c>
      <c r="J5" s="46">
        <v>10</v>
      </c>
      <c r="K5" s="46">
        <v>11</v>
      </c>
      <c r="L5" s="46">
        <v>12</v>
      </c>
      <c r="M5" s="46">
        <v>13</v>
      </c>
      <c r="N5" s="46">
        <v>14</v>
      </c>
      <c r="O5" s="46">
        <v>15</v>
      </c>
      <c r="P5" s="46">
        <v>16</v>
      </c>
      <c r="Q5" s="46">
        <v>17</v>
      </c>
      <c r="R5" s="46">
        <v>18</v>
      </c>
    </row>
    <row r="6" spans="1:18" ht="15" customHeight="1">
      <c r="A6" s="47" t="s">
        <v>391</v>
      </c>
      <c r="B6" s="48">
        <f>SUM(B7:B16)</f>
        <v>41772.518181818203</v>
      </c>
      <c r="C6" s="48"/>
      <c r="D6" s="48"/>
      <c r="E6" s="48">
        <f>SUM(E7:E16)</f>
        <v>-13509.179089437795</v>
      </c>
      <c r="F6" s="48"/>
      <c r="G6" s="48"/>
      <c r="H6" s="48">
        <f>SUM(H7:H16)</f>
        <v>0</v>
      </c>
      <c r="I6" s="48"/>
      <c r="J6" s="48"/>
      <c r="K6" s="48">
        <f>SUM(K7:K16)</f>
        <v>3745.53741211544</v>
      </c>
      <c r="L6" s="48"/>
      <c r="M6" s="48"/>
      <c r="N6" s="48">
        <f>SUM(N7:N16)</f>
        <v>30562.966664127795</v>
      </c>
      <c r="O6" s="48"/>
      <c r="P6" s="48"/>
      <c r="Q6" s="48">
        <f>SUM(Q7:Q16)</f>
        <v>20973.193195012758</v>
      </c>
      <c r="R6" s="48"/>
    </row>
    <row r="7" spans="1:18" ht="15" customHeight="1">
      <c r="A7" s="49" t="s">
        <v>4</v>
      </c>
      <c r="B7" s="50">
        <f>'Расчет субсидий'!X9</f>
        <v>12521.899999999994</v>
      </c>
      <c r="C7" s="51">
        <f>'Расчет субсидий'!D9-1</f>
        <v>-5.8720452716024552E-2</v>
      </c>
      <c r="D7" s="51">
        <f>C7*'Расчет субсидий'!E9</f>
        <v>-1.174409054320491</v>
      </c>
      <c r="E7" s="52">
        <f t="shared" ref="E7:E16" si="0">$B7*D7/$R7</f>
        <v>-2231.4956150209573</v>
      </c>
      <c r="F7" s="51">
        <f>'Расчет субсидий'!F9-1</f>
        <v>0</v>
      </c>
      <c r="G7" s="51">
        <f>F7*'Расчет субсидий'!G9</f>
        <v>0</v>
      </c>
      <c r="H7" s="52">
        <f t="shared" ref="H7:H16" si="1">$B7*G7/$R7</f>
        <v>0</v>
      </c>
      <c r="I7" s="51">
        <f>'Расчет субсидий'!J9-1</f>
        <v>2.3187267444291226E-2</v>
      </c>
      <c r="J7" s="51">
        <f>I7*'Расчет субсидий'!K9</f>
        <v>0.34780901166436839</v>
      </c>
      <c r="K7" s="52">
        <f t="shared" ref="K7:K16" si="2">$B7*J7/$R7</f>
        <v>660.87219060387758</v>
      </c>
      <c r="L7" s="51">
        <f>'Расчет субсидий'!N9-1</f>
        <v>0.26092967818831947</v>
      </c>
      <c r="M7" s="51">
        <f>L7*'Расчет субсидий'!O9</f>
        <v>5.2185935637663894</v>
      </c>
      <c r="N7" s="52">
        <f>$B7*M7/$R7</f>
        <v>9915.853944824361</v>
      </c>
      <c r="O7" s="51">
        <f>'Расчет субсидий'!R9-1</f>
        <v>0.14654202980039366</v>
      </c>
      <c r="P7" s="51">
        <f>O7*'Расчет субсидий'!S9</f>
        <v>2.1981304470059051</v>
      </c>
      <c r="Q7" s="52">
        <f>$B7*P7/$R7</f>
        <v>4176.6694795927115</v>
      </c>
      <c r="R7" s="53">
        <f>D7+G7+J7+M7+P7</f>
        <v>6.5901239681161723</v>
      </c>
    </row>
    <row r="8" spans="1:18" ht="15" customHeight="1">
      <c r="A8" s="49" t="s">
        <v>5</v>
      </c>
      <c r="B8" s="50">
        <f>'Расчет субсидий'!X10</f>
        <v>30215.245454545482</v>
      </c>
      <c r="C8" s="51">
        <f>'Расчет субсидий'!D10-1</f>
        <v>-5.0828217459589431E-2</v>
      </c>
      <c r="D8" s="51">
        <f>C8*'Расчет субсидий'!E10</f>
        <v>-1.0165643491917886</v>
      </c>
      <c r="E8" s="52">
        <f t="shared" si="0"/>
        <v>-4649.5182417916521</v>
      </c>
      <c r="F8" s="51">
        <f>'Расчет субсидий'!F10-1</f>
        <v>0</v>
      </c>
      <c r="G8" s="51">
        <f>F8*'Расчет субсидий'!G10</f>
        <v>0</v>
      </c>
      <c r="H8" s="52">
        <f t="shared" si="1"/>
        <v>0</v>
      </c>
      <c r="I8" s="51">
        <f>'Расчет субсидий'!J10-1</f>
        <v>1.7752318138674505E-2</v>
      </c>
      <c r="J8" s="51">
        <f>I8*'Расчет субсидий'!K10</f>
        <v>0.26628477208011758</v>
      </c>
      <c r="K8" s="52">
        <f t="shared" si="2"/>
        <v>1217.9218229344531</v>
      </c>
      <c r="L8" s="51">
        <f>'Расчет субсидий'!N10-1</f>
        <v>0.18485594944843098</v>
      </c>
      <c r="M8" s="51">
        <f>L8*'Расчет субсидий'!O10</f>
        <v>3.6971189889686196</v>
      </c>
      <c r="N8" s="52">
        <f t="shared" ref="N8:N54" si="3">$B8*M8/$R8</f>
        <v>16909.723614595117</v>
      </c>
      <c r="O8" s="51">
        <f>'Расчет субсидий'!R10-1</f>
        <v>0.24395871923789358</v>
      </c>
      <c r="P8" s="51">
        <f>O8*'Расчет субсидий'!S10</f>
        <v>3.659380788568404</v>
      </c>
      <c r="Q8" s="52">
        <f t="shared" ref="Q8:Q54" si="4">$B8*P8/$R8</f>
        <v>16737.118258807564</v>
      </c>
      <c r="R8" s="53">
        <f t="shared" ref="R8:R54" si="5">D8+G8+J8+M8+P8</f>
        <v>6.6062202004253523</v>
      </c>
    </row>
    <row r="9" spans="1:18" ht="15" customHeight="1">
      <c r="A9" s="49" t="s">
        <v>6</v>
      </c>
      <c r="B9" s="50">
        <f>'Расчет субсидий'!X11</f>
        <v>-2883.2818181818293</v>
      </c>
      <c r="C9" s="51">
        <f>'Расчет субсидий'!D11-1</f>
        <v>-7.122303038056621E-2</v>
      </c>
      <c r="D9" s="51">
        <f>C9*'Расчет субсидий'!E11</f>
        <v>-1.4244606076113242</v>
      </c>
      <c r="E9" s="52">
        <f t="shared" si="0"/>
        <v>-1532.6394868690118</v>
      </c>
      <c r="F9" s="51">
        <f>'Расчет субсидий'!F11-1</f>
        <v>0</v>
      </c>
      <c r="G9" s="51">
        <f>F9*'Расчет субсидий'!G11</f>
        <v>0</v>
      </c>
      <c r="H9" s="52">
        <f t="shared" si="1"/>
        <v>0</v>
      </c>
      <c r="I9" s="51">
        <f>'Расчет субсидий'!J11-1</f>
        <v>-2.1706634025111748E-2</v>
      </c>
      <c r="J9" s="51">
        <f>I9*'Расчет субсидий'!K11</f>
        <v>-0.32559951037667623</v>
      </c>
      <c r="K9" s="52">
        <f t="shared" si="2"/>
        <v>-350.32675796161715</v>
      </c>
      <c r="L9" s="51">
        <f>'Расчет субсидий'!N11-1</f>
        <v>0.15527950310559002</v>
      </c>
      <c r="M9" s="51">
        <f>L9*'Расчет субсидий'!O11</f>
        <v>3.1055900621118004</v>
      </c>
      <c r="N9" s="52">
        <f t="shared" si="3"/>
        <v>3341.440215185838</v>
      </c>
      <c r="O9" s="51">
        <f>'Расчет субсидий'!R11-1</f>
        <v>-0.26901999857661374</v>
      </c>
      <c r="P9" s="51">
        <f>O9*'Расчет субсидий'!S11</f>
        <v>-4.0352999786492063</v>
      </c>
      <c r="Q9" s="52">
        <f t="shared" si="4"/>
        <v>-4341.7557885370388</v>
      </c>
      <c r="R9" s="53">
        <f t="shared" si="5"/>
        <v>-2.6797700345254061</v>
      </c>
    </row>
    <row r="10" spans="1:18" ht="15" customHeight="1">
      <c r="A10" s="49" t="s">
        <v>7</v>
      </c>
      <c r="B10" s="50">
        <f>'Расчет субсидий'!X12</f>
        <v>2362.3545454545456</v>
      </c>
      <c r="C10" s="51">
        <f>'Расчет субсидий'!D12-1</f>
        <v>4.5482221486460306E-2</v>
      </c>
      <c r="D10" s="51">
        <f>C10*'Расчет субсидий'!E12</f>
        <v>0.90964442972920612</v>
      </c>
      <c r="E10" s="52">
        <f t="shared" si="0"/>
        <v>420.46181489684227</v>
      </c>
      <c r="F10" s="51">
        <f>'Расчет субсидий'!F12-1</f>
        <v>0</v>
      </c>
      <c r="G10" s="51">
        <f>F10*'Расчет субсидий'!G12</f>
        <v>0</v>
      </c>
      <c r="H10" s="52">
        <f t="shared" si="1"/>
        <v>0</v>
      </c>
      <c r="I10" s="51">
        <f>'Расчет субсидий'!J12-1</f>
        <v>-4.5013636235836652E-3</v>
      </c>
      <c r="J10" s="51">
        <f>I10*'Расчет субсидий'!K12</f>
        <v>-6.7520454353754977E-2</v>
      </c>
      <c r="K10" s="52">
        <f t="shared" si="2"/>
        <v>-31.209747295094878</v>
      </c>
      <c r="L10" s="51">
        <f>'Расчет субсидий'!N12-1</f>
        <v>0.15637973982839748</v>
      </c>
      <c r="M10" s="51">
        <f>L10*'Расчет субсидий'!O12</f>
        <v>3.1275947965679496</v>
      </c>
      <c r="N10" s="52">
        <f t="shared" si="3"/>
        <v>1445.6573815533125</v>
      </c>
      <c r="O10" s="51">
        <f>'Расчет субсидий'!R12-1</f>
        <v>7.6073098172545484E-2</v>
      </c>
      <c r="P10" s="51">
        <f>O10*'Расчет субсидий'!S12</f>
        <v>1.1410964725881823</v>
      </c>
      <c r="Q10" s="52">
        <f t="shared" si="4"/>
        <v>527.44509629948573</v>
      </c>
      <c r="R10" s="53">
        <f t="shared" si="5"/>
        <v>5.1108152445315831</v>
      </c>
    </row>
    <row r="11" spans="1:18" ht="15" customHeight="1">
      <c r="A11" s="49" t="s">
        <v>8</v>
      </c>
      <c r="B11" s="50">
        <f>'Расчет субсидий'!X13</f>
        <v>5834.5727272727236</v>
      </c>
      <c r="C11" s="51">
        <f>'Расчет субсидий'!D13-1</f>
        <v>-0.12776709443142786</v>
      </c>
      <c r="D11" s="51">
        <f>C11*'Расчет субсидий'!E13</f>
        <v>-2.5553418886285573</v>
      </c>
      <c r="E11" s="52">
        <f t="shared" si="0"/>
        <v>-2266.5152609811321</v>
      </c>
      <c r="F11" s="51">
        <f>'Расчет субсидий'!F13-1</f>
        <v>0</v>
      </c>
      <c r="G11" s="51">
        <f>F11*'Расчет субсидий'!G13</f>
        <v>0</v>
      </c>
      <c r="H11" s="52">
        <f t="shared" si="1"/>
        <v>0</v>
      </c>
      <c r="I11" s="51">
        <f>'Расчет субсидий'!J13-1</f>
        <v>6.2386587771203095E-2</v>
      </c>
      <c r="J11" s="51">
        <f>I11*'Расчет субсидий'!K13</f>
        <v>0.93579881656804642</v>
      </c>
      <c r="K11" s="52">
        <f t="shared" si="2"/>
        <v>830.02681887623828</v>
      </c>
      <c r="L11" s="51">
        <f>'Расчет субсидий'!N13-1</f>
        <v>0.25835593689454739</v>
      </c>
      <c r="M11" s="51">
        <f>L11*'Расчет субсидий'!O13</f>
        <v>5.1671187378909478</v>
      </c>
      <c r="N11" s="52">
        <f t="shared" si="3"/>
        <v>4583.086719960138</v>
      </c>
      <c r="O11" s="51">
        <f>'Расчет субсидий'!R13-1</f>
        <v>0.20203389830508467</v>
      </c>
      <c r="P11" s="51">
        <f>O11*'Расчет субсидий'!S13</f>
        <v>3.03050847457627</v>
      </c>
      <c r="Q11" s="52">
        <f t="shared" si="4"/>
        <v>2687.9744494174788</v>
      </c>
      <c r="R11" s="53">
        <f t="shared" si="5"/>
        <v>6.5780841404067072</v>
      </c>
    </row>
    <row r="12" spans="1:18" ht="15" customHeight="1">
      <c r="A12" s="49" t="s">
        <v>9</v>
      </c>
      <c r="B12" s="50">
        <f>'Расчет субсидий'!X14</f>
        <v>-1717.3090909090934</v>
      </c>
      <c r="C12" s="51">
        <f>'Расчет субсидий'!D14-1</f>
        <v>-5.4051853677262063E-2</v>
      </c>
      <c r="D12" s="51">
        <f>C12*'Расчет субсидий'!E14</f>
        <v>-1.0810370735452413</v>
      </c>
      <c r="E12" s="52">
        <f t="shared" si="0"/>
        <v>-341.30513004752322</v>
      </c>
      <c r="F12" s="51">
        <f>'Расчет субсидий'!F14-1</f>
        <v>0</v>
      </c>
      <c r="G12" s="51">
        <f>F12*'Расчет субсидий'!G14</f>
        <v>0</v>
      </c>
      <c r="H12" s="52">
        <f t="shared" si="1"/>
        <v>0</v>
      </c>
      <c r="I12" s="51">
        <f>'Расчет субсидий'!J14-1</f>
        <v>-1.0857814336075133E-2</v>
      </c>
      <c r="J12" s="51">
        <f>I12*'Расчет субсидий'!K14</f>
        <v>-0.162867215041127</v>
      </c>
      <c r="K12" s="52">
        <f t="shared" si="2"/>
        <v>-51.420452980203414</v>
      </c>
      <c r="L12" s="51">
        <f>'Расчет субсидий'!N14-1</f>
        <v>-0.37531137558815386</v>
      </c>
      <c r="M12" s="51">
        <f>L12*'Расчет субсидий'!O14</f>
        <v>-7.5062275117630772</v>
      </c>
      <c r="N12" s="52">
        <f t="shared" si="3"/>
        <v>-2369.8668803899982</v>
      </c>
      <c r="O12" s="51">
        <f>'Расчет субсидий'!R14-1</f>
        <v>0.22071942446043158</v>
      </c>
      <c r="P12" s="51">
        <f>O12*'Расчет субсидий'!S14</f>
        <v>3.3107913669064737</v>
      </c>
      <c r="Q12" s="52">
        <f t="shared" si="4"/>
        <v>1045.2833725086314</v>
      </c>
      <c r="R12" s="53">
        <f t="shared" si="5"/>
        <v>-5.4393404334429718</v>
      </c>
    </row>
    <row r="13" spans="1:18" ht="15" customHeight="1">
      <c r="A13" s="49" t="s">
        <v>10</v>
      </c>
      <c r="B13" s="50">
        <f>'Расчет субсидий'!X15</f>
        <v>455.22727272727934</v>
      </c>
      <c r="C13" s="51">
        <f>'Расчет субсидий'!D15-1</f>
        <v>1.2112068628847172E-2</v>
      </c>
      <c r="D13" s="51">
        <f>C13*'Расчет субсидий'!E15</f>
        <v>0.24224137257694345</v>
      </c>
      <c r="E13" s="52">
        <f t="shared" si="0"/>
        <v>187.53691610394449</v>
      </c>
      <c r="F13" s="51">
        <f>'Расчет субсидий'!F15-1</f>
        <v>0</v>
      </c>
      <c r="G13" s="51">
        <f>F13*'Расчет субсидий'!G15</f>
        <v>0</v>
      </c>
      <c r="H13" s="52">
        <f t="shared" si="1"/>
        <v>0</v>
      </c>
      <c r="I13" s="51">
        <f>'Расчет субсидий'!J15-1</f>
        <v>1.8474019941784769E-2</v>
      </c>
      <c r="J13" s="51">
        <f>I13*'Расчет субсидий'!K15</f>
        <v>0.27711029912677154</v>
      </c>
      <c r="K13" s="52">
        <f t="shared" si="2"/>
        <v>214.5315243471448</v>
      </c>
      <c r="L13" s="51">
        <f>'Расчет субсидий'!N15-1</f>
        <v>0.20338776639911416</v>
      </c>
      <c r="M13" s="51">
        <f>L13*'Расчет субсидий'!O15</f>
        <v>4.0677553279822831</v>
      </c>
      <c r="N13" s="52">
        <f t="shared" si="3"/>
        <v>3149.1494684000777</v>
      </c>
      <c r="O13" s="51">
        <f>'Расчет субсидий'!R15-1</f>
        <v>-0.26660600545950874</v>
      </c>
      <c r="P13" s="51">
        <f>O13*'Расчет субсидий'!S15</f>
        <v>-3.9990900818926312</v>
      </c>
      <c r="Q13" s="52">
        <f t="shared" si="4"/>
        <v>-3095.9906361238877</v>
      </c>
      <c r="R13" s="53">
        <f t="shared" si="5"/>
        <v>0.58801691779336718</v>
      </c>
    </row>
    <row r="14" spans="1:18" ht="15" customHeight="1">
      <c r="A14" s="49" t="s">
        <v>11</v>
      </c>
      <c r="B14" s="50">
        <f>'Расчет субсидий'!X16</f>
        <v>-642.48181818181911</v>
      </c>
      <c r="C14" s="51">
        <f>'Расчет субсидий'!D16-1</f>
        <v>2.4233509713652568E-2</v>
      </c>
      <c r="D14" s="51">
        <f>C14*'Расчет субсидий'!E16</f>
        <v>0.48467019427305136</v>
      </c>
      <c r="E14" s="52">
        <f t="shared" si="0"/>
        <v>247.5046074028937</v>
      </c>
      <c r="F14" s="51">
        <f>'Расчет субсидий'!F16-1</f>
        <v>0</v>
      </c>
      <c r="G14" s="51">
        <f>F14*'Расчет субсидий'!G16</f>
        <v>0</v>
      </c>
      <c r="H14" s="52">
        <f t="shared" si="1"/>
        <v>0</v>
      </c>
      <c r="I14" s="51">
        <f>'Расчет субсидий'!J16-1</f>
        <v>2.6601974234565784E-2</v>
      </c>
      <c r="J14" s="51">
        <f>I14*'Расчет субсидий'!K16</f>
        <v>0.39902961351848676</v>
      </c>
      <c r="K14" s="52">
        <f t="shared" si="2"/>
        <v>203.77087141525678</v>
      </c>
      <c r="L14" s="51">
        <f>'Расчет субсидий'!N16-1</f>
        <v>5.5991041433369748E-3</v>
      </c>
      <c r="M14" s="51">
        <f>L14*'Расчет субсидий'!O16</f>
        <v>0.1119820828667395</v>
      </c>
      <c r="N14" s="52">
        <f t="shared" si="3"/>
        <v>57.185446482141437</v>
      </c>
      <c r="O14" s="51">
        <f>'Расчет субсидий'!R16-1</f>
        <v>-0.15025380710659897</v>
      </c>
      <c r="P14" s="51">
        <f>O14*'Расчет субсидий'!S16</f>
        <v>-2.2538071065989844</v>
      </c>
      <c r="Q14" s="52">
        <f t="shared" si="4"/>
        <v>-1150.9427434821112</v>
      </c>
      <c r="R14" s="53">
        <f t="shared" si="5"/>
        <v>-1.2581252159407068</v>
      </c>
    </row>
    <row r="15" spans="1:18" ht="15" customHeight="1">
      <c r="A15" s="49" t="s">
        <v>12</v>
      </c>
      <c r="B15" s="50">
        <f>'Расчет субсидий'!X17</f>
        <v>-7890.4636363636309</v>
      </c>
      <c r="C15" s="51">
        <f>'Расчет субсидий'!D17-1</f>
        <v>-0.13523959510471018</v>
      </c>
      <c r="D15" s="51">
        <f>C15*'Расчет субсидий'!E17</f>
        <v>-2.7047919020942035</v>
      </c>
      <c r="E15" s="52">
        <f t="shared" si="0"/>
        <v>-1981.9467385778187</v>
      </c>
      <c r="F15" s="51">
        <f>'Расчет субсидий'!F17-1</f>
        <v>0</v>
      </c>
      <c r="G15" s="51">
        <f>F15*'Расчет субсидий'!G17</f>
        <v>0</v>
      </c>
      <c r="H15" s="52">
        <f t="shared" si="1"/>
        <v>0</v>
      </c>
      <c r="I15" s="51">
        <f>'Расчет субсидий'!J17-1</f>
        <v>3.0357957136342817E-2</v>
      </c>
      <c r="J15" s="51">
        <f>I15*'Расчет субсидий'!K17</f>
        <v>0.45536935704514225</v>
      </c>
      <c r="K15" s="52">
        <f t="shared" si="2"/>
        <v>333.67365945791153</v>
      </c>
      <c r="L15" s="51">
        <f>'Расчет субсидий'!N17-1</f>
        <v>-0.60365347356767229</v>
      </c>
      <c r="M15" s="51">
        <f>L15*'Расчет субсидий'!O17</f>
        <v>-12.073069471353445</v>
      </c>
      <c r="N15" s="52">
        <f t="shared" si="3"/>
        <v>-8846.5883992205963</v>
      </c>
      <c r="O15" s="51">
        <f>'Расчет субсидий'!R17-1</f>
        <v>0.23695067264573977</v>
      </c>
      <c r="P15" s="51">
        <f>O15*'Расчет субсидий'!S17</f>
        <v>3.5542600896860965</v>
      </c>
      <c r="Q15" s="52">
        <f t="shared" si="4"/>
        <v>2604.3978419768728</v>
      </c>
      <c r="R15" s="53">
        <f t="shared" si="5"/>
        <v>-10.76823192671641</v>
      </c>
    </row>
    <row r="16" spans="1:18" ht="15" customHeight="1">
      <c r="A16" s="49" t="s">
        <v>13</v>
      </c>
      <c r="B16" s="50">
        <f>'Расчет субсидий'!X18</f>
        <v>3516.754545454547</v>
      </c>
      <c r="C16" s="51">
        <f>'Расчет субсидий'!D18-1</f>
        <v>-0.17178070315530103</v>
      </c>
      <c r="D16" s="51">
        <f>C16*'Расчет субсидий'!E18</f>
        <v>-3.4356140631060206</v>
      </c>
      <c r="E16" s="52">
        <f t="shared" si="0"/>
        <v>-1361.2619545533814</v>
      </c>
      <c r="F16" s="51">
        <f>'Расчет субсидий'!F18-1</f>
        <v>0</v>
      </c>
      <c r="G16" s="51">
        <f>F16*'Расчет субсидий'!G18</f>
        <v>0</v>
      </c>
      <c r="H16" s="52">
        <f t="shared" si="1"/>
        <v>0</v>
      </c>
      <c r="I16" s="51">
        <f>'Расчет субсидий'!J18-1</f>
        <v>0.12075714285714279</v>
      </c>
      <c r="J16" s="51">
        <f>I16*'Расчет субсидий'!K18</f>
        <v>1.8113571428571418</v>
      </c>
      <c r="K16" s="52">
        <f t="shared" si="2"/>
        <v>717.69748271747335</v>
      </c>
      <c r="L16" s="51">
        <f>'Расчет субсидий'!N18-1</f>
        <v>0.30000000000000004</v>
      </c>
      <c r="M16" s="51">
        <f>L16*'Расчет субсидий'!O18</f>
        <v>6.0000000000000009</v>
      </c>
      <c r="N16" s="52">
        <f t="shared" si="3"/>
        <v>2377.3251527374032</v>
      </c>
      <c r="O16" s="51">
        <f>'Расчет субсидий'!R18-1</f>
        <v>0.30000000000000004</v>
      </c>
      <c r="P16" s="51">
        <f>O16*'Расчет субсидий'!S18</f>
        <v>4.5000000000000009</v>
      </c>
      <c r="Q16" s="52">
        <f t="shared" si="4"/>
        <v>1782.9938645530524</v>
      </c>
      <c r="R16" s="53">
        <f t="shared" si="5"/>
        <v>8.875743079751123</v>
      </c>
    </row>
    <row r="17" spans="1:18" ht="15" customHeight="1">
      <c r="A17" s="47" t="s">
        <v>362</v>
      </c>
      <c r="B17" s="48">
        <f>SUM(B18:B26)</f>
        <v>38.690909090909145</v>
      </c>
      <c r="C17" s="48"/>
      <c r="D17" s="48"/>
      <c r="E17" s="48">
        <f>SUM(E18:E26)</f>
        <v>-25.720314076904064</v>
      </c>
      <c r="F17" s="48"/>
      <c r="G17" s="48"/>
      <c r="H17" s="48">
        <f>SUM(H18:H26)</f>
        <v>0</v>
      </c>
      <c r="I17" s="48"/>
      <c r="J17" s="48"/>
      <c r="K17" s="48">
        <f>SUM(K18:K26)</f>
        <v>2.6214559532552544</v>
      </c>
      <c r="L17" s="48"/>
      <c r="M17" s="48"/>
      <c r="N17" s="48">
        <f>SUM(N18:N26)</f>
        <v>45.222335224337357</v>
      </c>
      <c r="O17" s="48"/>
      <c r="P17" s="48"/>
      <c r="Q17" s="48">
        <f>SUM(Q18:Q26)</f>
        <v>16.567431990220591</v>
      </c>
      <c r="R17" s="48"/>
    </row>
    <row r="18" spans="1:18" ht="15" customHeight="1">
      <c r="A18" s="54" t="s">
        <v>363</v>
      </c>
      <c r="B18" s="50">
        <f>'Расчет субсидий'!X20</f>
        <v>0</v>
      </c>
      <c r="C18" s="51">
        <f>'Расчет субсидий'!D20-1</f>
        <v>-0.25728591389979372</v>
      </c>
      <c r="D18" s="51">
        <f>C18*'Расчет субсидий'!E20</f>
        <v>-5.1457182779958739</v>
      </c>
      <c r="E18" s="52">
        <f t="shared" ref="E18:E26" si="6">$B18*D18/$R18</f>
        <v>0</v>
      </c>
      <c r="F18" s="51">
        <f>'Расчет субсидий'!F20-1</f>
        <v>0</v>
      </c>
      <c r="G18" s="51">
        <f>F18*'Расчет субсидий'!G20</f>
        <v>0</v>
      </c>
      <c r="H18" s="52">
        <f t="shared" ref="H18:H26" si="7">$B18*G18/$R18</f>
        <v>0</v>
      </c>
      <c r="I18" s="51">
        <f>'Расчет субсидий'!J20-1</f>
        <v>2.3187267444291226E-2</v>
      </c>
      <c r="J18" s="51">
        <f>I18*'Расчет субсидий'!K20</f>
        <v>0.34780901166436839</v>
      </c>
      <c r="K18" s="52">
        <f t="shared" ref="K18:K26" si="8">$B18*J18/$R18</f>
        <v>0</v>
      </c>
      <c r="L18" s="51">
        <f>'Расчет субсидий'!N20-1</f>
        <v>0.28260416666666655</v>
      </c>
      <c r="M18" s="51">
        <f>L18*'Расчет субсидий'!O20</f>
        <v>5.6520833333333309</v>
      </c>
      <c r="N18" s="52">
        <f t="shared" si="3"/>
        <v>0</v>
      </c>
      <c r="O18" s="51">
        <f>'Расчет субсидий'!R20-1</f>
        <v>0.14654202980039366</v>
      </c>
      <c r="P18" s="51">
        <f>O18*'Расчет субсидий'!S20</f>
        <v>2.1981304470059051</v>
      </c>
      <c r="Q18" s="52">
        <f t="shared" si="4"/>
        <v>0</v>
      </c>
      <c r="R18" s="53">
        <f t="shared" si="5"/>
        <v>3.052304514007731</v>
      </c>
    </row>
    <row r="19" spans="1:18" ht="15" customHeight="1">
      <c r="A19" s="54" t="s">
        <v>364</v>
      </c>
      <c r="B19" s="50">
        <f>'Расчет субсидий'!X21</f>
        <v>0</v>
      </c>
      <c r="C19" s="51">
        <f>'Расчет субсидий'!D21-1</f>
        <v>-0.19823165996711123</v>
      </c>
      <c r="D19" s="51">
        <f>C19*'Расчет субсидий'!E21</f>
        <v>-3.9646331993422246</v>
      </c>
      <c r="E19" s="52">
        <f t="shared" si="6"/>
        <v>0</v>
      </c>
      <c r="F19" s="51">
        <f>'Расчет субсидий'!F21-1</f>
        <v>0</v>
      </c>
      <c r="G19" s="51">
        <f>F19*'Расчет субсидий'!G21</f>
        <v>0</v>
      </c>
      <c r="H19" s="52">
        <f t="shared" si="7"/>
        <v>0</v>
      </c>
      <c r="I19" s="51">
        <f>'Расчет субсидий'!J21-1</f>
        <v>2.3187267444291226E-2</v>
      </c>
      <c r="J19" s="51">
        <f>I19*'Расчет субсидий'!K21</f>
        <v>0.34780901166436839</v>
      </c>
      <c r="K19" s="52">
        <f t="shared" si="8"/>
        <v>0</v>
      </c>
      <c r="L19" s="51">
        <f>'Расчет субсидий'!N21-1</f>
        <v>0.26865979381443283</v>
      </c>
      <c r="M19" s="51">
        <f>L19*'Расчет субсидий'!O21</f>
        <v>5.3731958762886567</v>
      </c>
      <c r="N19" s="52">
        <f t="shared" si="3"/>
        <v>0</v>
      </c>
      <c r="O19" s="51">
        <f>'Расчет субсидий'!R21-1</f>
        <v>0.14654202980039366</v>
      </c>
      <c r="P19" s="51">
        <f>O19*'Расчет субсидий'!S21</f>
        <v>2.1981304470059051</v>
      </c>
      <c r="Q19" s="52">
        <f t="shared" si="4"/>
        <v>0</v>
      </c>
      <c r="R19" s="53">
        <f t="shared" si="5"/>
        <v>3.9545021356167056</v>
      </c>
    </row>
    <row r="20" spans="1:18" ht="15" customHeight="1">
      <c r="A20" s="54" t="s">
        <v>365</v>
      </c>
      <c r="B20" s="50">
        <f>'Расчет субсидий'!X22</f>
        <v>0</v>
      </c>
      <c r="C20" s="51">
        <f>'Расчет субсидий'!D22-1</f>
        <v>6.4335614988356493E-2</v>
      </c>
      <c r="D20" s="51">
        <f>C20*'Расчет субсидий'!E22</f>
        <v>1.2867122997671299</v>
      </c>
      <c r="E20" s="52">
        <f t="shared" si="6"/>
        <v>0</v>
      </c>
      <c r="F20" s="51">
        <f>'Расчет субсидий'!F22-1</f>
        <v>0</v>
      </c>
      <c r="G20" s="51">
        <f>F20*'Расчет субсидий'!G22</f>
        <v>0</v>
      </c>
      <c r="H20" s="52">
        <f t="shared" si="7"/>
        <v>0</v>
      </c>
      <c r="I20" s="51">
        <f>'Расчет субсидий'!J22-1</f>
        <v>2.3187267444291226E-2</v>
      </c>
      <c r="J20" s="51">
        <f>I20*'Расчет субсидий'!K22</f>
        <v>0.34780901166436839</v>
      </c>
      <c r="K20" s="52">
        <f t="shared" si="8"/>
        <v>0</v>
      </c>
      <c r="L20" s="51">
        <f>'Расчет субсидий'!N22-1</f>
        <v>0.24650165016501635</v>
      </c>
      <c r="M20" s="51">
        <f>L20*'Расчет субсидий'!O22</f>
        <v>4.930033003300327</v>
      </c>
      <c r="N20" s="52">
        <f t="shared" si="3"/>
        <v>0</v>
      </c>
      <c r="O20" s="51">
        <f>'Расчет субсидий'!R22-1</f>
        <v>0.14654202980039366</v>
      </c>
      <c r="P20" s="51">
        <f>O20*'Расчет субсидий'!S22</f>
        <v>2.1981304470059051</v>
      </c>
      <c r="Q20" s="52">
        <f t="shared" si="4"/>
        <v>0</v>
      </c>
      <c r="R20" s="53">
        <f t="shared" si="5"/>
        <v>8.7626847617377308</v>
      </c>
    </row>
    <row r="21" spans="1:18" ht="15" customHeight="1">
      <c r="A21" s="54" t="s">
        <v>366</v>
      </c>
      <c r="B21" s="50">
        <f>'Расчет субсидий'!X23</f>
        <v>0</v>
      </c>
      <c r="C21" s="51">
        <f>'Расчет субсидий'!D23-1</f>
        <v>-6.2751995806789695E-2</v>
      </c>
      <c r="D21" s="51">
        <f>C21*'Расчет субсидий'!E23</f>
        <v>-1.2550399161357939</v>
      </c>
      <c r="E21" s="52">
        <f t="shared" si="6"/>
        <v>0</v>
      </c>
      <c r="F21" s="51">
        <f>'Расчет субсидий'!F23-1</f>
        <v>0</v>
      </c>
      <c r="G21" s="51">
        <f>F21*'Расчет субсидий'!G23</f>
        <v>0</v>
      </c>
      <c r="H21" s="52">
        <f t="shared" si="7"/>
        <v>0</v>
      </c>
      <c r="I21" s="51">
        <f>'Расчет субсидий'!J23-1</f>
        <v>2.3187267444291226E-2</v>
      </c>
      <c r="J21" s="51">
        <f>I21*'Расчет субсидий'!K23</f>
        <v>0.34780901166436839</v>
      </c>
      <c r="K21" s="52">
        <f t="shared" si="8"/>
        <v>0</v>
      </c>
      <c r="L21" s="51">
        <f>'Расчет субсидий'!N23-1</f>
        <v>0.18257261410788383</v>
      </c>
      <c r="M21" s="51">
        <f>L21*'Расчет субсидий'!O23</f>
        <v>3.6514522821576767</v>
      </c>
      <c r="N21" s="52">
        <f t="shared" si="3"/>
        <v>0</v>
      </c>
      <c r="O21" s="51">
        <f>'Расчет субсидий'!R23-1</f>
        <v>0.14654202980039366</v>
      </c>
      <c r="P21" s="51">
        <f>O21*'Расчет субсидий'!S23</f>
        <v>2.1981304470059051</v>
      </c>
      <c r="Q21" s="52">
        <f t="shared" si="4"/>
        <v>0</v>
      </c>
      <c r="R21" s="53">
        <f t="shared" si="5"/>
        <v>4.9423518246921567</v>
      </c>
    </row>
    <row r="22" spans="1:18" ht="15" customHeight="1">
      <c r="A22" s="54" t="s">
        <v>367</v>
      </c>
      <c r="B22" s="50">
        <f>'Расчет субсидий'!X24</f>
        <v>0</v>
      </c>
      <c r="C22" s="51">
        <f>'Расчет субсидий'!D24-1</f>
        <v>0.20680230073629446</v>
      </c>
      <c r="D22" s="51">
        <f>C22*'Расчет субсидий'!E24</f>
        <v>4.1360460147258893</v>
      </c>
      <c r="E22" s="52">
        <f t="shared" si="6"/>
        <v>0</v>
      </c>
      <c r="F22" s="51">
        <f>'Расчет субсидий'!F24-1</f>
        <v>0</v>
      </c>
      <c r="G22" s="51">
        <f>F22*'Расчет субсидий'!G24</f>
        <v>0</v>
      </c>
      <c r="H22" s="52">
        <f t="shared" si="7"/>
        <v>0</v>
      </c>
      <c r="I22" s="51">
        <f>'Расчет субсидий'!J24-1</f>
        <v>2.3187267444291226E-2</v>
      </c>
      <c r="J22" s="51">
        <f>I22*'Расчет субсидий'!K24</f>
        <v>0.34780901166436839</v>
      </c>
      <c r="K22" s="52">
        <f t="shared" si="8"/>
        <v>0</v>
      </c>
      <c r="L22" s="51">
        <f>'Расчет субсидий'!N24-1</f>
        <v>0.23478260869565215</v>
      </c>
      <c r="M22" s="51">
        <f>L22*'Расчет субсидий'!O24</f>
        <v>4.695652173913043</v>
      </c>
      <c r="N22" s="52">
        <f t="shared" si="3"/>
        <v>0</v>
      </c>
      <c r="O22" s="51">
        <f>'Расчет субсидий'!R24-1</f>
        <v>0.14654202980039366</v>
      </c>
      <c r="P22" s="51">
        <f>O22*'Расчет субсидий'!S24</f>
        <v>2.1981304470059051</v>
      </c>
      <c r="Q22" s="52">
        <f t="shared" si="4"/>
        <v>0</v>
      </c>
      <c r="R22" s="53">
        <f t="shared" si="5"/>
        <v>11.377637647309205</v>
      </c>
    </row>
    <row r="23" spans="1:18" ht="15" customHeight="1">
      <c r="A23" s="54" t="s">
        <v>368</v>
      </c>
      <c r="B23" s="50">
        <f>'Расчет субсидий'!X25</f>
        <v>0</v>
      </c>
      <c r="C23" s="51">
        <f>'Расчет субсидий'!D25-1</f>
        <v>-0.16077061639221668</v>
      </c>
      <c r="D23" s="51">
        <f>C23*'Расчет субсидий'!E25</f>
        <v>-3.2154123278443336</v>
      </c>
      <c r="E23" s="52">
        <f t="shared" si="6"/>
        <v>0</v>
      </c>
      <c r="F23" s="51">
        <f>'Расчет субсидий'!F25-1</f>
        <v>0</v>
      </c>
      <c r="G23" s="51">
        <f>F23*'Расчет субсидий'!G25</f>
        <v>0</v>
      </c>
      <c r="H23" s="52">
        <f t="shared" si="7"/>
        <v>0</v>
      </c>
      <c r="I23" s="51">
        <f>'Расчет субсидий'!J25-1</f>
        <v>2.3187267444291226E-2</v>
      </c>
      <c r="J23" s="51">
        <f>I23*'Расчет субсидий'!K25</f>
        <v>0.34780901166436839</v>
      </c>
      <c r="K23" s="52">
        <f t="shared" si="8"/>
        <v>0</v>
      </c>
      <c r="L23" s="51">
        <f>'Расчет субсидий'!N25-1</f>
        <v>1.1990407673860837E-2</v>
      </c>
      <c r="M23" s="51">
        <f>L23*'Расчет субсидий'!O25</f>
        <v>0.23980815347721673</v>
      </c>
      <c r="N23" s="52">
        <f t="shared" si="3"/>
        <v>0</v>
      </c>
      <c r="O23" s="51">
        <f>'Расчет субсидий'!R25-1</f>
        <v>0.14654202980039366</v>
      </c>
      <c r="P23" s="51">
        <f>O23*'Расчет субсидий'!S25</f>
        <v>2.1981304470059051</v>
      </c>
      <c r="Q23" s="52">
        <f t="shared" si="4"/>
        <v>0</v>
      </c>
      <c r="R23" s="53">
        <f t="shared" si="5"/>
        <v>-0.42966471569684339</v>
      </c>
    </row>
    <row r="24" spans="1:18" ht="15" customHeight="1">
      <c r="A24" s="54" t="s">
        <v>369</v>
      </c>
      <c r="B24" s="50">
        <f>'Расчет субсидий'!X26</f>
        <v>0</v>
      </c>
      <c r="C24" s="51">
        <f>'Расчет субсидий'!D26-1</f>
        <v>0.22811525096224261</v>
      </c>
      <c r="D24" s="51">
        <f>C24*'Расчет субсидий'!E26</f>
        <v>4.5623050192448522</v>
      </c>
      <c r="E24" s="52">
        <f t="shared" si="6"/>
        <v>0</v>
      </c>
      <c r="F24" s="51">
        <f>'Расчет субсидий'!F26-1</f>
        <v>0</v>
      </c>
      <c r="G24" s="51">
        <f>F24*'Расчет субсидий'!G26</f>
        <v>0</v>
      </c>
      <c r="H24" s="52">
        <f t="shared" si="7"/>
        <v>0</v>
      </c>
      <c r="I24" s="51">
        <f>'Расчет субсидий'!J26-1</f>
        <v>2.3187267444291226E-2</v>
      </c>
      <c r="J24" s="51">
        <f>I24*'Расчет субсидий'!K26</f>
        <v>0.34780901166436839</v>
      </c>
      <c r="K24" s="52">
        <f t="shared" si="8"/>
        <v>0</v>
      </c>
      <c r="L24" s="51">
        <f>'Расчет субсидий'!N26-1</f>
        <v>0.30000000000000004</v>
      </c>
      <c r="M24" s="51">
        <f>L24*'Расчет субсидий'!O26</f>
        <v>6.0000000000000009</v>
      </c>
      <c r="N24" s="52">
        <f t="shared" si="3"/>
        <v>0</v>
      </c>
      <c r="O24" s="51">
        <f>'Расчет субсидий'!R26-1</f>
        <v>0.14654202980039366</v>
      </c>
      <c r="P24" s="51">
        <f>O24*'Расчет субсидий'!S26</f>
        <v>2.1981304470059051</v>
      </c>
      <c r="Q24" s="52">
        <f t="shared" si="4"/>
        <v>0</v>
      </c>
      <c r="R24" s="53">
        <f t="shared" si="5"/>
        <v>13.108244477915125</v>
      </c>
    </row>
    <row r="25" spans="1:18" ht="15" customHeight="1">
      <c r="A25" s="54" t="s">
        <v>371</v>
      </c>
      <c r="B25" s="50">
        <f>'Расчет субсидий'!X27</f>
        <v>0</v>
      </c>
      <c r="C25" s="51">
        <f>'Расчет субсидий'!D27-1</f>
        <v>0.24836000349227327</v>
      </c>
      <c r="D25" s="51">
        <f>C25*'Расчет субсидий'!E27</f>
        <v>4.9672000698454655</v>
      </c>
      <c r="E25" s="52">
        <f t="shared" si="6"/>
        <v>0</v>
      </c>
      <c r="F25" s="51">
        <f>'Расчет субсидий'!F27-1</f>
        <v>0</v>
      </c>
      <c r="G25" s="51">
        <f>F25*'Расчет субсидий'!G27</f>
        <v>0</v>
      </c>
      <c r="H25" s="52">
        <f t="shared" si="7"/>
        <v>0</v>
      </c>
      <c r="I25" s="51">
        <f>'Расчет субсидий'!J27-1</f>
        <v>2.3187267444291226E-2</v>
      </c>
      <c r="J25" s="51">
        <f>I25*'Расчет субсидий'!K27</f>
        <v>0.34780901166436839</v>
      </c>
      <c r="K25" s="52">
        <f t="shared" si="8"/>
        <v>0</v>
      </c>
      <c r="L25" s="51">
        <f>'Расчет субсидий'!N27-1</f>
        <v>0.26518518518518519</v>
      </c>
      <c r="M25" s="51">
        <f>L25*'Расчет субсидий'!O27</f>
        <v>5.3037037037037038</v>
      </c>
      <c r="N25" s="52">
        <f t="shared" si="3"/>
        <v>0</v>
      </c>
      <c r="O25" s="51">
        <f>'Расчет субсидий'!R27-1</f>
        <v>0.14654202980039366</v>
      </c>
      <c r="P25" s="51">
        <f>O25*'Расчет субсидий'!S27</f>
        <v>2.1981304470059051</v>
      </c>
      <c r="Q25" s="52">
        <f t="shared" si="4"/>
        <v>0</v>
      </c>
      <c r="R25" s="53">
        <f t="shared" si="5"/>
        <v>12.816843232219442</v>
      </c>
    </row>
    <row r="26" spans="1:18" ht="15" customHeight="1">
      <c r="A26" s="54" t="s">
        <v>370</v>
      </c>
      <c r="B26" s="50">
        <f>'Расчет субсидий'!X28</f>
        <v>38.690909090909145</v>
      </c>
      <c r="C26" s="51">
        <f>'Расчет субсидий'!D28-1</f>
        <v>-0.17062573581822993</v>
      </c>
      <c r="D26" s="51">
        <f>C26*'Расчет субсидий'!E28</f>
        <v>-3.4125147163645986</v>
      </c>
      <c r="E26" s="52">
        <f t="shared" si="6"/>
        <v>-25.720314076904064</v>
      </c>
      <c r="F26" s="51">
        <f>'Расчет субсидий'!F28-1</f>
        <v>0</v>
      </c>
      <c r="G26" s="51">
        <f>F26*'Расчет субсидий'!G28</f>
        <v>0</v>
      </c>
      <c r="H26" s="52">
        <f t="shared" si="7"/>
        <v>0</v>
      </c>
      <c r="I26" s="51">
        <f>'Расчет субсидий'!J28-1</f>
        <v>2.3187267444291226E-2</v>
      </c>
      <c r="J26" s="51">
        <f>I26*'Расчет субсидий'!K28</f>
        <v>0.34780901166436839</v>
      </c>
      <c r="K26" s="52">
        <f t="shared" si="8"/>
        <v>2.6214559532552544</v>
      </c>
      <c r="L26" s="51">
        <f>'Расчет субсидий'!N28-1</f>
        <v>0.30000000000000004</v>
      </c>
      <c r="M26" s="51">
        <f>L26*'Расчет субсидий'!O28</f>
        <v>6.0000000000000009</v>
      </c>
      <c r="N26" s="52">
        <f t="shared" si="3"/>
        <v>45.222335224337357</v>
      </c>
      <c r="O26" s="51">
        <f>'Расчет субсидий'!R28-1</f>
        <v>0.14654202980039366</v>
      </c>
      <c r="P26" s="51">
        <f>O26*'Расчет субсидий'!S28</f>
        <v>2.1981304470059051</v>
      </c>
      <c r="Q26" s="52">
        <f t="shared" si="4"/>
        <v>16.567431990220591</v>
      </c>
      <c r="R26" s="53">
        <f t="shared" si="5"/>
        <v>5.1334247423056762</v>
      </c>
    </row>
    <row r="27" spans="1:18" ht="15" customHeight="1">
      <c r="A27" s="55" t="s">
        <v>16</v>
      </c>
      <c r="B27" s="48">
        <f>SUM(B28:B54)</f>
        <v>12309.809090909092</v>
      </c>
      <c r="C27" s="48"/>
      <c r="D27" s="48"/>
      <c r="E27" s="48">
        <f>SUM(E28:E54)</f>
        <v>-2612.2104807616538</v>
      </c>
      <c r="F27" s="48"/>
      <c r="G27" s="48"/>
      <c r="H27" s="48">
        <f>SUM(H28:H54)</f>
        <v>0</v>
      </c>
      <c r="I27" s="48"/>
      <c r="J27" s="48"/>
      <c r="K27" s="48">
        <f>SUM(K28:K54)</f>
        <v>-832.21512139693789</v>
      </c>
      <c r="L27" s="48"/>
      <c r="M27" s="48"/>
      <c r="N27" s="48">
        <f>SUM(N28:N54)</f>
        <v>11926.030600080385</v>
      </c>
      <c r="O27" s="48"/>
      <c r="P27" s="48"/>
      <c r="Q27" s="48">
        <f>SUM(Q28:Q54)</f>
        <v>3828.2040929872965</v>
      </c>
      <c r="R27" s="48"/>
    </row>
    <row r="28" spans="1:18" ht="15" customHeight="1">
      <c r="A28" s="54" t="s">
        <v>0</v>
      </c>
      <c r="B28" s="50">
        <f>'Расчет субсидий'!X30</f>
        <v>-3917.9454545454555</v>
      </c>
      <c r="C28" s="51">
        <f>'Расчет субсидий'!D30-1</f>
        <v>9.360389065906416E-2</v>
      </c>
      <c r="D28" s="51">
        <f>C28*'Расчет субсидий'!E30</f>
        <v>1.4040583598859624</v>
      </c>
      <c r="E28" s="52">
        <f t="shared" ref="E28:E54" si="9">$B28*D28/$R28</f>
        <v>383.5093945698934</v>
      </c>
      <c r="F28" s="51">
        <f>'Расчет субсидий'!F30-1</f>
        <v>0</v>
      </c>
      <c r="G28" s="51">
        <f>F28*'Расчет субсидий'!G30</f>
        <v>0</v>
      </c>
      <c r="H28" s="52">
        <f t="shared" ref="H28:H54" si="10">$B28*G28/$R28</f>
        <v>0</v>
      </c>
      <c r="I28" s="51">
        <f>'Расчет субсидий'!J30-1</f>
        <v>8.0909090909091486E-3</v>
      </c>
      <c r="J28" s="51">
        <f>I28*'Расчет субсидий'!K30</f>
        <v>8.0909090909091486E-2</v>
      </c>
      <c r="K28" s="52">
        <f t="shared" ref="K28:K54" si="11">$B28*J28/$R28</f>
        <v>22.099791117134441</v>
      </c>
      <c r="L28" s="51">
        <f>'Расчет субсидий'!N30-1</f>
        <v>-0.87344028520499106</v>
      </c>
      <c r="M28" s="51">
        <f>L28*'Расчет субсидий'!O30</f>
        <v>-13.101604278074866</v>
      </c>
      <c r="N28" s="52">
        <f t="shared" si="3"/>
        <v>-3578.617861003238</v>
      </c>
      <c r="O28" s="51">
        <f>'Расчет субсидий'!R30-1</f>
        <v>-0.18181818181818177</v>
      </c>
      <c r="P28" s="51">
        <f>O28*'Расчет субсидий'!S30</f>
        <v>-2.7272727272727266</v>
      </c>
      <c r="Q28" s="52">
        <f t="shared" si="4"/>
        <v>-744.9367792292453</v>
      </c>
      <c r="R28" s="53">
        <f t="shared" si="5"/>
        <v>-14.343909554552539</v>
      </c>
    </row>
    <row r="29" spans="1:18" ht="15" customHeight="1">
      <c r="A29" s="54" t="s">
        <v>17</v>
      </c>
      <c r="B29" s="50">
        <f>'Расчет субсидий'!X31</f>
        <v>1864.3454545454551</v>
      </c>
      <c r="C29" s="51">
        <f>'Расчет субсидий'!D31-1</f>
        <v>-9.1263944203372249E-2</v>
      </c>
      <c r="D29" s="51">
        <f>C29*'Расчет субсидий'!E31</f>
        <v>-1.3689591630505837</v>
      </c>
      <c r="E29" s="52">
        <f t="shared" si="9"/>
        <v>-441.50875371006646</v>
      </c>
      <c r="F29" s="51">
        <f>'Расчет субсидий'!F31-1</f>
        <v>0</v>
      </c>
      <c r="G29" s="51">
        <f>F29*'Расчет субсидий'!G31</f>
        <v>0</v>
      </c>
      <c r="H29" s="52">
        <f t="shared" si="10"/>
        <v>0</v>
      </c>
      <c r="I29" s="51">
        <f>'Расчет субсидий'!J31-1</f>
        <v>3.1538552367457839E-2</v>
      </c>
      <c r="J29" s="51">
        <f>I29*'Расчет субсидий'!K31</f>
        <v>0.31538552367457839</v>
      </c>
      <c r="K29" s="52">
        <f t="shared" si="11"/>
        <v>101.7163062669201</v>
      </c>
      <c r="L29" s="51">
        <f>'Расчет субсидий'!N31-1</f>
        <v>0.15561569688768606</v>
      </c>
      <c r="M29" s="51">
        <f>L29*'Расчет субсидий'!O31</f>
        <v>2.3342354533152907</v>
      </c>
      <c r="N29" s="52">
        <f t="shared" si="3"/>
        <v>752.82405324826004</v>
      </c>
      <c r="O29" s="51">
        <f>'Расчет субсидий'!R31-1</f>
        <v>0.30000000000000004</v>
      </c>
      <c r="P29" s="51">
        <f>O29*'Расчет субсидий'!S31</f>
        <v>4.5000000000000009</v>
      </c>
      <c r="Q29" s="52">
        <f t="shared" si="4"/>
        <v>1451.3138487403417</v>
      </c>
      <c r="R29" s="53">
        <f t="shared" si="5"/>
        <v>5.780661813939286</v>
      </c>
    </row>
    <row r="30" spans="1:18" ht="15" customHeight="1">
      <c r="A30" s="54" t="s">
        <v>18</v>
      </c>
      <c r="B30" s="50">
        <f>'Расчет субсидий'!X32</f>
        <v>309.21818181818162</v>
      </c>
      <c r="C30" s="51">
        <f>'Расчет субсидий'!D32-1</f>
        <v>-0.11559472134547089</v>
      </c>
      <c r="D30" s="51">
        <f>C30*'Расчет субсидий'!E32</f>
        <v>-1.7339208201820633</v>
      </c>
      <c r="E30" s="52">
        <f t="shared" si="9"/>
        <v>-474.90155034349425</v>
      </c>
      <c r="F30" s="51">
        <f>'Расчет субсидий'!F32-1</f>
        <v>0</v>
      </c>
      <c r="G30" s="51">
        <f>F30*'Расчет субсидий'!G32</f>
        <v>0</v>
      </c>
      <c r="H30" s="52">
        <f t="shared" si="10"/>
        <v>0</v>
      </c>
      <c r="I30" s="51">
        <f>'Расчет субсидий'!J32-1</f>
        <v>-1.147601476014759E-2</v>
      </c>
      <c r="J30" s="51">
        <f>I30*'Расчет субсидий'!K32</f>
        <v>-0.1147601476014759</v>
      </c>
      <c r="K30" s="52">
        <f t="shared" si="11"/>
        <v>-31.431522927250281</v>
      </c>
      <c r="L30" s="51">
        <f>'Расчет субсидий'!N32-1</f>
        <v>-0.10148849797023007</v>
      </c>
      <c r="M30" s="51">
        <f>L30*'Расчет субсидий'!O32</f>
        <v>-1.522327469553451</v>
      </c>
      <c r="N30" s="52">
        <f t="shared" si="3"/>
        <v>-416.94849442174143</v>
      </c>
      <c r="O30" s="51">
        <f>'Расчет субсидий'!R32-1</f>
        <v>0.30000000000000004</v>
      </c>
      <c r="P30" s="51">
        <f>O30*'Расчет субсидий'!S32</f>
        <v>4.5000000000000009</v>
      </c>
      <c r="Q30" s="52">
        <f t="shared" si="4"/>
        <v>1232.4997495106675</v>
      </c>
      <c r="R30" s="53">
        <f t="shared" si="5"/>
        <v>1.1289915626630105</v>
      </c>
    </row>
    <row r="31" spans="1:18" ht="15" customHeight="1">
      <c r="A31" s="54" t="s">
        <v>19</v>
      </c>
      <c r="B31" s="50">
        <f>'Расчет субсидий'!X33</f>
        <v>701.96363636363458</v>
      </c>
      <c r="C31" s="51">
        <f>'Расчет субсидий'!D33-1</f>
        <v>7.5418611615383213E-2</v>
      </c>
      <c r="D31" s="51">
        <f>C31*'Расчет субсидий'!E33</f>
        <v>1.1312791742307482</v>
      </c>
      <c r="E31" s="52">
        <f t="shared" si="9"/>
        <v>283.43401315887417</v>
      </c>
      <c r="F31" s="51">
        <f>'Расчет субсидий'!F33-1</f>
        <v>0</v>
      </c>
      <c r="G31" s="51">
        <f>F31*'Расчет субсидий'!G33</f>
        <v>0</v>
      </c>
      <c r="H31" s="52">
        <f t="shared" si="10"/>
        <v>0</v>
      </c>
      <c r="I31" s="51">
        <f>'Расчет субсидий'!J33-1</f>
        <v>-6.981430264717492E-2</v>
      </c>
      <c r="J31" s="51">
        <f>I31*'Расчет субсидий'!K33</f>
        <v>-0.6981430264717492</v>
      </c>
      <c r="K31" s="52">
        <f t="shared" si="11"/>
        <v>-174.91480817396248</v>
      </c>
      <c r="L31" s="51">
        <f>'Расчет субсидий'!N33-1</f>
        <v>-4.2780748663101553E-2</v>
      </c>
      <c r="M31" s="51">
        <f>L31*'Расчет субсидий'!O33</f>
        <v>-0.6417112299465233</v>
      </c>
      <c r="N31" s="52">
        <f t="shared" si="3"/>
        <v>-160.77621981907129</v>
      </c>
      <c r="O31" s="51">
        <f>'Расчет субсидий'!R33-1</f>
        <v>0.20068965517241377</v>
      </c>
      <c r="P31" s="51">
        <f>O31*'Расчет субсидий'!S33</f>
        <v>3.0103448275862066</v>
      </c>
      <c r="Q31" s="52">
        <f t="shared" si="4"/>
        <v>754.22065119779415</v>
      </c>
      <c r="R31" s="53">
        <f t="shared" si="5"/>
        <v>2.8017697453986825</v>
      </c>
    </row>
    <row r="32" spans="1:18" ht="15" customHeight="1">
      <c r="A32" s="54" t="s">
        <v>20</v>
      </c>
      <c r="B32" s="50">
        <f>'Расчет субсидий'!X34</f>
        <v>-1650.0545454545427</v>
      </c>
      <c r="C32" s="51">
        <f>'Расчет субсидий'!D34-1</f>
        <v>8.7015823774090562E-2</v>
      </c>
      <c r="D32" s="51">
        <f>C32*'Расчет субсидий'!E34</f>
        <v>1.3052373566113584</v>
      </c>
      <c r="E32" s="52">
        <f t="shared" si="9"/>
        <v>459.4020755660552</v>
      </c>
      <c r="F32" s="51">
        <f>'Расчет субсидий'!F34-1</f>
        <v>0</v>
      </c>
      <c r="G32" s="51">
        <f>F32*'Расчет субсидий'!G34</f>
        <v>0</v>
      </c>
      <c r="H32" s="52">
        <f t="shared" si="10"/>
        <v>0</v>
      </c>
      <c r="I32" s="51">
        <f>'Расчет субсидий'!J34-1</f>
        <v>-3.1818181818181746E-2</v>
      </c>
      <c r="J32" s="51">
        <f>I32*'Расчет субсидий'!K34</f>
        <v>-0.31818181818181746</v>
      </c>
      <c r="K32" s="52">
        <f t="shared" si="11"/>
        <v>-111.98988976196767</v>
      </c>
      <c r="L32" s="51">
        <f>'Расчет субсидий'!N34-1</f>
        <v>-0.12834224598930477</v>
      </c>
      <c r="M32" s="51">
        <f>L32*'Расчет субсидий'!O34</f>
        <v>-1.9251336898395714</v>
      </c>
      <c r="N32" s="52">
        <f t="shared" si="3"/>
        <v>-677.58588763543605</v>
      </c>
      <c r="O32" s="51">
        <f>'Расчет субсидий'!R34-1</f>
        <v>-0.25000000000000011</v>
      </c>
      <c r="P32" s="51">
        <f>O32*'Расчет субсидий'!S34</f>
        <v>-3.7500000000000018</v>
      </c>
      <c r="Q32" s="52">
        <f t="shared" si="4"/>
        <v>-1319.8808436231941</v>
      </c>
      <c r="R32" s="53">
        <f t="shared" si="5"/>
        <v>-4.688078151410032</v>
      </c>
    </row>
    <row r="33" spans="1:18" ht="15" customHeight="1">
      <c r="A33" s="54" t="s">
        <v>21</v>
      </c>
      <c r="B33" s="50">
        <f>'Расчет субсидий'!X35</f>
        <v>2345.2000000000007</v>
      </c>
      <c r="C33" s="51">
        <f>'Расчет субсидий'!D35-1</f>
        <v>0.10198307655701622</v>
      </c>
      <c r="D33" s="51">
        <f>C33*'Расчет субсидий'!E35</f>
        <v>1.5297461483552433</v>
      </c>
      <c r="E33" s="52">
        <f t="shared" si="9"/>
        <v>560.32165529777649</v>
      </c>
      <c r="F33" s="51">
        <f>'Расчет субсидий'!F35-1</f>
        <v>0</v>
      </c>
      <c r="G33" s="51">
        <f>F33*'Расчет субсидий'!G35</f>
        <v>0</v>
      </c>
      <c r="H33" s="52">
        <f t="shared" si="10"/>
        <v>0</v>
      </c>
      <c r="I33" s="51">
        <f>'Расчет субсидий'!J35-1</f>
        <v>2.3085068831627309E-2</v>
      </c>
      <c r="J33" s="51">
        <f>I33*'Расчет субсидий'!K35</f>
        <v>0.23085068831627309</v>
      </c>
      <c r="K33" s="52">
        <f t="shared" si="11"/>
        <v>84.556931189583835</v>
      </c>
      <c r="L33" s="51">
        <f>'Расчет субсидий'!N35-1</f>
        <v>9.4722598105547728E-3</v>
      </c>
      <c r="M33" s="51">
        <f>L33*'Расчет субсидий'!O35</f>
        <v>0.14208389715832159</v>
      </c>
      <c r="N33" s="52">
        <f t="shared" si="3"/>
        <v>52.043069062476789</v>
      </c>
      <c r="O33" s="51">
        <f>'Расчет субсидий'!R35-1</f>
        <v>0.30000000000000004</v>
      </c>
      <c r="P33" s="51">
        <f>O33*'Расчет субсидий'!S35</f>
        <v>4.5000000000000009</v>
      </c>
      <c r="Q33" s="52">
        <f t="shared" si="4"/>
        <v>1648.2783444501636</v>
      </c>
      <c r="R33" s="53">
        <f t="shared" si="5"/>
        <v>6.4026807338298388</v>
      </c>
    </row>
    <row r="34" spans="1:18" ht="15" customHeight="1">
      <c r="A34" s="54" t="s">
        <v>22</v>
      </c>
      <c r="B34" s="50">
        <f>'Расчет субсидий'!X36</f>
        <v>1079.8272727272706</v>
      </c>
      <c r="C34" s="51">
        <f>'Расчет субсидий'!D36-1</f>
        <v>-3.4858038370881084E-2</v>
      </c>
      <c r="D34" s="51">
        <f>C34*'Расчет субсидий'!E36</f>
        <v>-0.52287057556321626</v>
      </c>
      <c r="E34" s="52">
        <f t="shared" si="9"/>
        <v>-131.01457213019759</v>
      </c>
      <c r="F34" s="51">
        <f>'Расчет субсидий'!F36-1</f>
        <v>0</v>
      </c>
      <c r="G34" s="51">
        <f>F34*'Расчет субсидий'!G36</f>
        <v>0</v>
      </c>
      <c r="H34" s="52">
        <f t="shared" si="10"/>
        <v>0</v>
      </c>
      <c r="I34" s="51">
        <f>'Расчет субсидий'!J36-1</f>
        <v>8.4414124380397748E-2</v>
      </c>
      <c r="J34" s="51">
        <f>I34*'Расчет субсидий'!K36</f>
        <v>0.84414124380397748</v>
      </c>
      <c r="K34" s="52">
        <f t="shared" si="11"/>
        <v>211.51468268280811</v>
      </c>
      <c r="L34" s="51">
        <f>'Расчет субсидий'!N36-1</f>
        <v>0.29191992720655136</v>
      </c>
      <c r="M34" s="51">
        <f>L34*'Расчет субсидий'!O36</f>
        <v>4.3787989080982701</v>
      </c>
      <c r="N34" s="52">
        <f t="shared" si="3"/>
        <v>1097.1863635101631</v>
      </c>
      <c r="O34" s="51">
        <f>'Расчет субсидий'!R36-1</f>
        <v>-2.6036644165863043E-2</v>
      </c>
      <c r="P34" s="51">
        <f>O34*'Расчет субсидий'!S36</f>
        <v>-0.39054966248794565</v>
      </c>
      <c r="Q34" s="52">
        <f t="shared" si="4"/>
        <v>-97.859201335503329</v>
      </c>
      <c r="R34" s="53">
        <f t="shared" si="5"/>
        <v>4.3095199138510862</v>
      </c>
    </row>
    <row r="35" spans="1:18" ht="15" customHeight="1">
      <c r="A35" s="54" t="s">
        <v>23</v>
      </c>
      <c r="B35" s="50">
        <f>'Расчет субсидий'!X37</f>
        <v>-41.081818181817653</v>
      </c>
      <c r="C35" s="51">
        <f>'Расчет субсидий'!D37-1</f>
        <v>9.7488338105717443E-2</v>
      </c>
      <c r="D35" s="51">
        <f>C35*'Расчет субсидий'!E37</f>
        <v>1.4623250715857616</v>
      </c>
      <c r="E35" s="52">
        <f t="shared" si="9"/>
        <v>229.62111421482246</v>
      </c>
      <c r="F35" s="51">
        <f>'Расчет субсидий'!F37-1</f>
        <v>0</v>
      </c>
      <c r="G35" s="51">
        <f>F35*'Расчет субсидий'!G37</f>
        <v>0</v>
      </c>
      <c r="H35" s="52">
        <f t="shared" si="10"/>
        <v>0</v>
      </c>
      <c r="I35" s="51">
        <f>'Расчет субсидий'!J37-1</f>
        <v>-2.4210526315789349E-2</v>
      </c>
      <c r="J35" s="51">
        <f>I35*'Расчет субсидий'!K37</f>
        <v>-0.24210526315789349</v>
      </c>
      <c r="K35" s="52">
        <f t="shared" si="11"/>
        <v>-38.016499452685444</v>
      </c>
      <c r="L35" s="51">
        <f>'Расчет субсидий'!N37-1</f>
        <v>7.6648841354723718E-2</v>
      </c>
      <c r="M35" s="51">
        <f>L35*'Расчет субсидий'!O37</f>
        <v>1.1497326203208558</v>
      </c>
      <c r="N35" s="52">
        <f t="shared" si="3"/>
        <v>180.53638719393265</v>
      </c>
      <c r="O35" s="51">
        <f>'Расчет субсидий'!R37-1</f>
        <v>-0.17543859649122806</v>
      </c>
      <c r="P35" s="51">
        <f>O35*'Расчет субсидий'!S37</f>
        <v>-2.6315789473684208</v>
      </c>
      <c r="Q35" s="52">
        <f t="shared" si="4"/>
        <v>-413.22282013788737</v>
      </c>
      <c r="R35" s="53">
        <f t="shared" si="5"/>
        <v>-0.26162651861969666</v>
      </c>
    </row>
    <row r="36" spans="1:18" ht="15" customHeight="1">
      <c r="A36" s="54" t="s">
        <v>24</v>
      </c>
      <c r="B36" s="50">
        <f>'Расчет субсидий'!X38</f>
        <v>3250.4090909090919</v>
      </c>
      <c r="C36" s="51">
        <f>'Расчет субсидий'!D38-1</f>
        <v>-7.8968989383054744E-4</v>
      </c>
      <c r="D36" s="51">
        <f>C36*'Расчет субсидий'!E38</f>
        <v>-1.1845348407458212E-2</v>
      </c>
      <c r="E36" s="52">
        <f t="shared" si="9"/>
        <v>-4.4318697599745489</v>
      </c>
      <c r="F36" s="51">
        <f>'Расчет субсидий'!F38-1</f>
        <v>0</v>
      </c>
      <c r="G36" s="51">
        <f>F36*'Расчет субсидий'!G38</f>
        <v>0</v>
      </c>
      <c r="H36" s="52">
        <f t="shared" si="10"/>
        <v>0</v>
      </c>
      <c r="I36" s="51">
        <f>'Расчет субсидий'!J38-1</f>
        <v>1.3899868247694291E-2</v>
      </c>
      <c r="J36" s="51">
        <f>I36*'Расчет субсидий'!K38</f>
        <v>0.13899868247694291</v>
      </c>
      <c r="K36" s="52">
        <f t="shared" si="11"/>
        <v>52.0055667723542</v>
      </c>
      <c r="L36" s="51">
        <f>'Расчет субсидий'!N38-1</f>
        <v>0.2848128342245988</v>
      </c>
      <c r="M36" s="51">
        <f>L36*'Расчет субсидий'!O38</f>
        <v>4.2721925133689815</v>
      </c>
      <c r="N36" s="52">
        <f t="shared" si="3"/>
        <v>1598.4165393453791</v>
      </c>
      <c r="O36" s="51">
        <f>'Расчет субсидий'!R38-1</f>
        <v>0.28588235294117648</v>
      </c>
      <c r="P36" s="51">
        <f>O36*'Расчет субсидий'!S38</f>
        <v>4.2882352941176469</v>
      </c>
      <c r="Q36" s="52">
        <f t="shared" si="4"/>
        <v>1604.4188545513334</v>
      </c>
      <c r="R36" s="53">
        <f t="shared" si="5"/>
        <v>8.6875811415561124</v>
      </c>
    </row>
    <row r="37" spans="1:18" ht="15" customHeight="1">
      <c r="A37" s="54" t="s">
        <v>25</v>
      </c>
      <c r="B37" s="50">
        <f>'Расчет субсидий'!X39</f>
        <v>-266.59999999999854</v>
      </c>
      <c r="C37" s="51">
        <f>'Расчет субсидий'!D39-1</f>
        <v>-5.7078824806527262E-2</v>
      </c>
      <c r="D37" s="51">
        <f>C37*'Расчет субсидий'!E39</f>
        <v>-0.85618237209790893</v>
      </c>
      <c r="E37" s="52">
        <f t="shared" si="9"/>
        <v>-312.47488325253931</v>
      </c>
      <c r="F37" s="51">
        <f>'Расчет субсидий'!F39-1</f>
        <v>0</v>
      </c>
      <c r="G37" s="51">
        <f>F37*'Расчет субсидий'!G39</f>
        <v>0</v>
      </c>
      <c r="H37" s="52">
        <f t="shared" si="10"/>
        <v>0</v>
      </c>
      <c r="I37" s="51">
        <f>'Расчет субсидий'!J39-1</f>
        <v>-0.12</v>
      </c>
      <c r="J37" s="51">
        <f>I37*'Расчет субсидий'!K39</f>
        <v>-1.2</v>
      </c>
      <c r="K37" s="52">
        <f t="shared" si="11"/>
        <v>-437.95559465240592</v>
      </c>
      <c r="L37" s="51">
        <f>'Расчет субсидий'!N39-1</f>
        <v>7.4866310160427885E-2</v>
      </c>
      <c r="M37" s="51">
        <f>L37*'Расчет субсидий'!O39</f>
        <v>1.1229946524064183</v>
      </c>
      <c r="N37" s="52">
        <f t="shared" si="3"/>
        <v>409.85149232177065</v>
      </c>
      <c r="O37" s="51">
        <f>'Расчет субсидий'!R39-1</f>
        <v>1.3513513513513375E-2</v>
      </c>
      <c r="P37" s="51">
        <f>O37*'Расчет субсидий'!S39</f>
        <v>0.20270270270270063</v>
      </c>
      <c r="Q37" s="52">
        <f t="shared" si="4"/>
        <v>73.978985583175927</v>
      </c>
      <c r="R37" s="53">
        <f t="shared" si="5"/>
        <v>-0.73048501698878976</v>
      </c>
    </row>
    <row r="38" spans="1:18" ht="15" customHeight="1">
      <c r="A38" s="54" t="s">
        <v>26</v>
      </c>
      <c r="B38" s="50">
        <f>'Расчет субсидий'!X40</f>
        <v>141.42727272727279</v>
      </c>
      <c r="C38" s="51">
        <f>'Расчет субсидий'!D40-1</f>
        <v>-2.1187979386156353E-2</v>
      </c>
      <c r="D38" s="51">
        <f>C38*'Расчет субсидий'!E40</f>
        <v>-0.31781969079234529</v>
      </c>
      <c r="E38" s="52">
        <f t="shared" si="9"/>
        <v>-19.9921300297319</v>
      </c>
      <c r="F38" s="51">
        <f>'Расчет субсидий'!F40-1</f>
        <v>0</v>
      </c>
      <c r="G38" s="51">
        <f>F38*'Расчет субсидий'!G40</f>
        <v>0</v>
      </c>
      <c r="H38" s="52">
        <f t="shared" si="10"/>
        <v>0</v>
      </c>
      <c r="I38" s="51">
        <f>'Расчет субсидий'!J40-1</f>
        <v>6.5526802218114577E-2</v>
      </c>
      <c r="J38" s="51">
        <f>I38*'Расчет субсидий'!K40</f>
        <v>0.65526802218114577</v>
      </c>
      <c r="K38" s="52">
        <f t="shared" si="11"/>
        <v>41.218980079903325</v>
      </c>
      <c r="L38" s="51">
        <f>'Расчет субсидий'!N40-1</f>
        <v>0.20431340872374792</v>
      </c>
      <c r="M38" s="51">
        <f>L38*'Расчет субсидий'!O40</f>
        <v>3.0647011308562186</v>
      </c>
      <c r="N38" s="52">
        <f t="shared" si="3"/>
        <v>192.78196186521373</v>
      </c>
      <c r="O38" s="51">
        <f>'Расчет субсидий'!R40-1</f>
        <v>-7.6923076923076983E-2</v>
      </c>
      <c r="P38" s="51">
        <f>O38*'Расчет субсидий'!S40</f>
        <v>-1.1538461538461546</v>
      </c>
      <c r="Q38" s="52">
        <f t="shared" si="4"/>
        <v>-72.581539188112359</v>
      </c>
      <c r="R38" s="53">
        <f t="shared" si="5"/>
        <v>2.2483033083988646</v>
      </c>
    </row>
    <row r="39" spans="1:18" ht="15" customHeight="1">
      <c r="A39" s="54" t="s">
        <v>27</v>
      </c>
      <c r="B39" s="50">
        <f>'Расчет субсидий'!X41</f>
        <v>-23.100000000000364</v>
      </c>
      <c r="C39" s="51">
        <f>'Расчет субсидий'!D41-1</f>
        <v>-7.2064899322146991E-2</v>
      </c>
      <c r="D39" s="51">
        <f>C39*'Расчет субсидий'!E41</f>
        <v>-1.0809734898322048</v>
      </c>
      <c r="E39" s="52">
        <f t="shared" si="9"/>
        <v>-176.57745431760682</v>
      </c>
      <c r="F39" s="51">
        <f>'Расчет субсидий'!F41-1</f>
        <v>0</v>
      </c>
      <c r="G39" s="51">
        <f>F39*'Расчет субсидий'!G41</f>
        <v>0</v>
      </c>
      <c r="H39" s="52">
        <f t="shared" si="10"/>
        <v>0</v>
      </c>
      <c r="I39" s="51">
        <f>'Расчет субсидий'!J41-1</f>
        <v>-1.554189085318991E-2</v>
      </c>
      <c r="J39" s="51">
        <f>I39*'Расчет субсидий'!K41</f>
        <v>-0.1554189085318991</v>
      </c>
      <c r="K39" s="52">
        <f t="shared" si="11"/>
        <v>-25.387741216154772</v>
      </c>
      <c r="L39" s="51">
        <f>'Расчет субсидий'!N41-1</f>
        <v>1.8944519621109546E-2</v>
      </c>
      <c r="M39" s="51">
        <f>L39*'Расчет субсидий'!O41</f>
        <v>0.28416779431664319</v>
      </c>
      <c r="N39" s="52">
        <f t="shared" si="3"/>
        <v>46.418923490224564</v>
      </c>
      <c r="O39" s="51">
        <f>'Расчет субсидий'!R41-1</f>
        <v>5.4054054054053946E-2</v>
      </c>
      <c r="P39" s="51">
        <f>O39*'Расчет субсидий'!S41</f>
        <v>0.81081081081080919</v>
      </c>
      <c r="Q39" s="52">
        <f t="shared" si="4"/>
        <v>132.44627204353665</v>
      </c>
      <c r="R39" s="53">
        <f t="shared" si="5"/>
        <v>-0.14141379323665149</v>
      </c>
    </row>
    <row r="40" spans="1:18" ht="15" customHeight="1">
      <c r="A40" s="54" t="s">
        <v>28</v>
      </c>
      <c r="B40" s="50">
        <f>'Расчет субсидий'!X42</f>
        <v>887.32727272727243</v>
      </c>
      <c r="C40" s="51">
        <f>'Расчет субсидий'!D42-1</f>
        <v>-8.9181866849048386E-2</v>
      </c>
      <c r="D40" s="51">
        <f>C40*'Расчет субсидий'!E42</f>
        <v>-1.3377280027357257</v>
      </c>
      <c r="E40" s="52">
        <f t="shared" si="9"/>
        <v>-201.33355199266981</v>
      </c>
      <c r="F40" s="51">
        <f>'Расчет субсидий'!F42-1</f>
        <v>0</v>
      </c>
      <c r="G40" s="51">
        <f>F40*'Расчет субсидий'!G42</f>
        <v>0</v>
      </c>
      <c r="H40" s="52">
        <f t="shared" si="10"/>
        <v>0</v>
      </c>
      <c r="I40" s="51">
        <f>'Расчет субсидий'!J42-1</f>
        <v>-2.0581113801453332E-3</v>
      </c>
      <c r="J40" s="51">
        <f>I40*'Расчет субсидий'!K42</f>
        <v>-2.0581113801453332E-2</v>
      </c>
      <c r="K40" s="52">
        <f t="shared" si="11"/>
        <v>-3.0975420542426662</v>
      </c>
      <c r="L40" s="51">
        <f>'Расчет субсидий'!N42-1</f>
        <v>0.18360071301247771</v>
      </c>
      <c r="M40" s="51">
        <f>L40*'Расчет субсидий'!O42</f>
        <v>2.7540106951871657</v>
      </c>
      <c r="N40" s="52">
        <f t="shared" si="3"/>
        <v>414.48990703185046</v>
      </c>
      <c r="O40" s="51">
        <f>'Расчет субсидий'!R42-1</f>
        <v>0.30000000000000004</v>
      </c>
      <c r="P40" s="51">
        <f>O40*'Расчет субсидий'!S42</f>
        <v>4.5000000000000009</v>
      </c>
      <c r="Q40" s="52">
        <f t="shared" si="4"/>
        <v>677.26845974233447</v>
      </c>
      <c r="R40" s="53">
        <f t="shared" si="5"/>
        <v>5.8957015786499873</v>
      </c>
    </row>
    <row r="41" spans="1:18" ht="15" customHeight="1">
      <c r="A41" s="54" t="s">
        <v>29</v>
      </c>
      <c r="B41" s="50">
        <f>'Расчет субсидий'!X43</f>
        <v>2839.0545454545427</v>
      </c>
      <c r="C41" s="51">
        <f>'Расчет субсидий'!D43-1</f>
        <v>2.7048192331012855E-2</v>
      </c>
      <c r="D41" s="51">
        <f>C41*'Расчет субсидий'!E43</f>
        <v>0.40572288496519282</v>
      </c>
      <c r="E41" s="52">
        <f t="shared" si="9"/>
        <v>141.27090940821816</v>
      </c>
      <c r="F41" s="51">
        <f>'Расчет субсидий'!F43-1</f>
        <v>0</v>
      </c>
      <c r="G41" s="51">
        <f>F41*'Расчет субсидий'!G43</f>
        <v>0</v>
      </c>
      <c r="H41" s="52">
        <f t="shared" si="10"/>
        <v>0</v>
      </c>
      <c r="I41" s="51">
        <f>'Расчет субсидий'!J43-1</f>
        <v>-2.0311714429361416E-2</v>
      </c>
      <c r="J41" s="51">
        <f>I41*'Расчет субсидий'!K43</f>
        <v>-0.20311714429361416</v>
      </c>
      <c r="K41" s="52">
        <f t="shared" si="11"/>
        <v>-70.7244889408219</v>
      </c>
      <c r="L41" s="51">
        <f>'Расчет субсидий'!N43-1</f>
        <v>0.23006765899864678</v>
      </c>
      <c r="M41" s="51">
        <f>L41*'Расчет субсидий'!O43</f>
        <v>3.4510148849797018</v>
      </c>
      <c r="N41" s="52">
        <f t="shared" si="3"/>
        <v>1201.6280797771738</v>
      </c>
      <c r="O41" s="51">
        <f>'Расчет субсидий'!R43-1</f>
        <v>0.30000000000000004</v>
      </c>
      <c r="P41" s="51">
        <f>O41*'Расчет субсидий'!S43</f>
        <v>4.5000000000000009</v>
      </c>
      <c r="Q41" s="52">
        <f t="shared" si="4"/>
        <v>1566.8800452099724</v>
      </c>
      <c r="R41" s="53">
        <f t="shared" si="5"/>
        <v>8.153620625651282</v>
      </c>
    </row>
    <row r="42" spans="1:18" ht="15" customHeight="1">
      <c r="A42" s="54" t="s">
        <v>30</v>
      </c>
      <c r="B42" s="50">
        <f>'Расчет субсидий'!X44</f>
        <v>158.27272727272793</v>
      </c>
      <c r="C42" s="51">
        <f>'Расчет субсидий'!D44-1</f>
        <v>3.8827640591900803E-2</v>
      </c>
      <c r="D42" s="51">
        <f>C42*'Расчет субсидий'!E44</f>
        <v>0.58241460887851204</v>
      </c>
      <c r="E42" s="52">
        <f t="shared" si="9"/>
        <v>149.67801337853567</v>
      </c>
      <c r="F42" s="51">
        <f>'Расчет субсидий'!F44-1</f>
        <v>0</v>
      </c>
      <c r="G42" s="51">
        <f>F42*'Расчет субсидий'!G44</f>
        <v>0</v>
      </c>
      <c r="H42" s="52">
        <f t="shared" si="10"/>
        <v>0</v>
      </c>
      <c r="I42" s="51">
        <f>'Расчет субсидий'!J44-1</f>
        <v>-9.1959578207381432E-2</v>
      </c>
      <c r="J42" s="51">
        <f>I42*'Расчет субсидий'!K44</f>
        <v>-0.91959578207381432</v>
      </c>
      <c r="K42" s="52">
        <f t="shared" si="11"/>
        <v>-236.33210375188384</v>
      </c>
      <c r="L42" s="51">
        <f>'Расчет субсидий'!N44-1</f>
        <v>1.3531799729364913E-3</v>
      </c>
      <c r="M42" s="51">
        <f>L42*'Расчет субсидий'!O44</f>
        <v>2.0297699594047369E-2</v>
      </c>
      <c r="N42" s="52">
        <f t="shared" si="3"/>
        <v>5.2164202358204452</v>
      </c>
      <c r="O42" s="51">
        <f>'Расчет субсидий'!R44-1</f>
        <v>6.2182741116751261E-2</v>
      </c>
      <c r="P42" s="51">
        <f>O42*'Расчет субсидий'!S44</f>
        <v>0.93274111675126892</v>
      </c>
      <c r="Q42" s="52">
        <f t="shared" si="4"/>
        <v>239.71039741025567</v>
      </c>
      <c r="R42" s="53">
        <f t="shared" si="5"/>
        <v>0.61585764315001401</v>
      </c>
    </row>
    <row r="43" spans="1:18" ht="15" customHeight="1">
      <c r="A43" s="54" t="s">
        <v>1</v>
      </c>
      <c r="B43" s="50">
        <f>'Расчет субсидий'!X45</f>
        <v>1109.7272727272721</v>
      </c>
      <c r="C43" s="51">
        <f>'Расчет субсидий'!D45-1</f>
        <v>-0.12044082041786175</v>
      </c>
      <c r="D43" s="51">
        <f>C43*'Расчет субсидий'!E45</f>
        <v>-1.8066123062679262</v>
      </c>
      <c r="E43" s="52">
        <f t="shared" si="9"/>
        <v>-647.63976335932239</v>
      </c>
      <c r="F43" s="51">
        <f>'Расчет субсидий'!F45-1</f>
        <v>0</v>
      </c>
      <c r="G43" s="51">
        <f>F43*'Расчет субсидий'!G45</f>
        <v>0</v>
      </c>
      <c r="H43" s="52">
        <f t="shared" si="10"/>
        <v>0</v>
      </c>
      <c r="I43" s="51">
        <f>'Расчет субсидий'!J45-1</f>
        <v>2.6709770114942577E-2</v>
      </c>
      <c r="J43" s="51">
        <f>I43*'Расчет субсидий'!K45</f>
        <v>0.26709770114942577</v>
      </c>
      <c r="K43" s="52">
        <f t="shared" si="11"/>
        <v>95.749979874530524</v>
      </c>
      <c r="L43" s="51">
        <f>'Расчет субсидий'!N45-1</f>
        <v>0.30000000000000004</v>
      </c>
      <c r="M43" s="51">
        <f>L43*'Расчет субсидий'!O45</f>
        <v>4.5000000000000009</v>
      </c>
      <c r="N43" s="52">
        <f t="shared" si="3"/>
        <v>1613.17341025836</v>
      </c>
      <c r="O43" s="51">
        <f>'Расчет субсидий'!R45-1</f>
        <v>9.009009009008917E-3</v>
      </c>
      <c r="P43" s="51">
        <f>O43*'Расчет субсидий'!S45</f>
        <v>0.13513513513513375</v>
      </c>
      <c r="Q43" s="52">
        <f t="shared" si="4"/>
        <v>48.443645953703999</v>
      </c>
      <c r="R43" s="53">
        <f t="shared" si="5"/>
        <v>3.095620530016634</v>
      </c>
    </row>
    <row r="44" spans="1:18" ht="15" customHeight="1">
      <c r="A44" s="54" t="s">
        <v>31</v>
      </c>
      <c r="B44" s="50">
        <f>'Расчет субсидий'!X46</f>
        <v>-649.20000000000073</v>
      </c>
      <c r="C44" s="51">
        <f>'Расчет субсидий'!D46-1</f>
        <v>-0.1011567546377673</v>
      </c>
      <c r="D44" s="51">
        <f>C44*'Расчет субсидий'!E46</f>
        <v>-1.5173513195665094</v>
      </c>
      <c r="E44" s="52">
        <f t="shared" si="9"/>
        <v>-490.75135428714765</v>
      </c>
      <c r="F44" s="51">
        <f>'Расчет субсидий'!F46-1</f>
        <v>0</v>
      </c>
      <c r="G44" s="51">
        <f>F44*'Расчет субсидий'!G46</f>
        <v>0</v>
      </c>
      <c r="H44" s="52">
        <f t="shared" si="10"/>
        <v>0</v>
      </c>
      <c r="I44" s="51">
        <f>'Расчет субсидий'!J46-1</f>
        <v>-1.6381197681905935E-2</v>
      </c>
      <c r="J44" s="51">
        <f>I44*'Расчет субсидий'!K46</f>
        <v>-0.16381197681905935</v>
      </c>
      <c r="K44" s="52">
        <f t="shared" si="11"/>
        <v>-52.981104926560462</v>
      </c>
      <c r="L44" s="51">
        <f>'Расчет субсидий'!N46-1</f>
        <v>0.17861975642760486</v>
      </c>
      <c r="M44" s="51">
        <f>L44*'Расчет субсидий'!O46</f>
        <v>2.6792963464140729</v>
      </c>
      <c r="N44" s="52">
        <f t="shared" si="3"/>
        <v>866.55495901565916</v>
      </c>
      <c r="O44" s="51">
        <f>'Расчет субсидий'!R46-1</f>
        <v>-0.20035938903863426</v>
      </c>
      <c r="P44" s="51">
        <f>O44*'Расчет субсидий'!S46</f>
        <v>-3.0053908355795138</v>
      </c>
      <c r="Q44" s="52">
        <f t="shared" si="4"/>
        <v>-972.02249980195177</v>
      </c>
      <c r="R44" s="53">
        <f t="shared" si="5"/>
        <v>-2.0072577855510096</v>
      </c>
    </row>
    <row r="45" spans="1:18" ht="15" customHeight="1">
      <c r="A45" s="54" t="s">
        <v>32</v>
      </c>
      <c r="B45" s="50">
        <f>'Расчет субсидий'!X47</f>
        <v>1644.1636363636353</v>
      </c>
      <c r="C45" s="51">
        <f>'Расчет субсидий'!D47-1</f>
        <v>0.21181740660839954</v>
      </c>
      <c r="D45" s="51">
        <f>C45*'Расчет субсидий'!E47</f>
        <v>3.1772610991259933</v>
      </c>
      <c r="E45" s="52">
        <f t="shared" si="9"/>
        <v>727.42673900086413</v>
      </c>
      <c r="F45" s="51">
        <f>'Расчет субсидий'!F47-1</f>
        <v>0</v>
      </c>
      <c r="G45" s="51">
        <f>F45*'Расчет субсидий'!G47</f>
        <v>0</v>
      </c>
      <c r="H45" s="52">
        <f t="shared" si="10"/>
        <v>0</v>
      </c>
      <c r="I45" s="51">
        <f>'Расчет субсидий'!J47-1</f>
        <v>-5.2313554708764198E-2</v>
      </c>
      <c r="J45" s="51">
        <f>I45*'Расчет субсидий'!K47</f>
        <v>-0.52313554708764198</v>
      </c>
      <c r="K45" s="52">
        <f t="shared" si="11"/>
        <v>-119.77069973194109</v>
      </c>
      <c r="L45" s="51">
        <f>'Расчет субсидий'!N47-1</f>
        <v>6.7736185383244107E-2</v>
      </c>
      <c r="M45" s="51">
        <f>L45*'Расчет субсидий'!O47</f>
        <v>1.0160427807486616</v>
      </c>
      <c r="N45" s="52">
        <f t="shared" si="3"/>
        <v>232.62069550679388</v>
      </c>
      <c r="O45" s="51">
        <f>'Расчет субсидий'!R47-1</f>
        <v>0.23408163265306126</v>
      </c>
      <c r="P45" s="51">
        <f>O45*'Расчет субсидий'!S47</f>
        <v>3.5112244897959188</v>
      </c>
      <c r="Q45" s="52">
        <f t="shared" si="4"/>
        <v>803.88690158791826</v>
      </c>
      <c r="R45" s="53">
        <f t="shared" si="5"/>
        <v>7.1813928225829322</v>
      </c>
    </row>
    <row r="46" spans="1:18" ht="15" customHeight="1">
      <c r="A46" s="54" t="s">
        <v>33</v>
      </c>
      <c r="B46" s="50">
        <f>'Расчет субсидий'!X48</f>
        <v>2289.1272727272735</v>
      </c>
      <c r="C46" s="51">
        <f>'Расчет субсидий'!D48-1</f>
        <v>2.7612904189157961E-2</v>
      </c>
      <c r="D46" s="51">
        <f>C46*'Расчет субсидий'!E48</f>
        <v>0.41419356283736941</v>
      </c>
      <c r="E46" s="52">
        <f t="shared" si="9"/>
        <v>179.40882497149249</v>
      </c>
      <c r="F46" s="51">
        <f>'Расчет субсидий'!F48-1</f>
        <v>0</v>
      </c>
      <c r="G46" s="51">
        <f>F46*'Расчет субсидий'!G48</f>
        <v>0</v>
      </c>
      <c r="H46" s="52">
        <f t="shared" si="10"/>
        <v>0</v>
      </c>
      <c r="I46" s="51">
        <f>'Расчет субсидий'!J48-1</f>
        <v>-9.6229379418696359E-3</v>
      </c>
      <c r="J46" s="51">
        <f>I46*'Расчет субсидий'!K48</f>
        <v>-9.6229379418696359E-2</v>
      </c>
      <c r="K46" s="52">
        <f t="shared" si="11"/>
        <v>-41.68196089523245</v>
      </c>
      <c r="L46" s="51">
        <f>'Расчет субсидий'!N48-1</f>
        <v>3.1123139377537301E-2</v>
      </c>
      <c r="M46" s="51">
        <f>L46*'Расчет субсидий'!O48</f>
        <v>0.46684709066305952</v>
      </c>
      <c r="N46" s="52">
        <f t="shared" si="3"/>
        <v>202.21581282784402</v>
      </c>
      <c r="O46" s="51">
        <f>'Расчет субсидий'!R48-1</f>
        <v>0.30000000000000004</v>
      </c>
      <c r="P46" s="51">
        <f>O46*'Расчет субсидий'!S48</f>
        <v>4.5000000000000009</v>
      </c>
      <c r="Q46" s="52">
        <f t="shared" si="4"/>
        <v>1949.1845958231693</v>
      </c>
      <c r="R46" s="53">
        <f t="shared" si="5"/>
        <v>5.2848112740817337</v>
      </c>
    </row>
    <row r="47" spans="1:18" ht="15" customHeight="1">
      <c r="A47" s="54" t="s">
        <v>34</v>
      </c>
      <c r="B47" s="50">
        <f>'Расчет субсидий'!X49</f>
        <v>-1070.7636363636375</v>
      </c>
      <c r="C47" s="51">
        <f>'Расчет субсидий'!D49-1</f>
        <v>-5.8698133752660642E-2</v>
      </c>
      <c r="D47" s="51">
        <f>C47*'Расчет субсидий'!E49</f>
        <v>-0.88047200628990963</v>
      </c>
      <c r="E47" s="52">
        <f t="shared" si="9"/>
        <v>-300.69850426705375</v>
      </c>
      <c r="F47" s="51">
        <f>'Расчет субсидий'!F49-1</f>
        <v>0</v>
      </c>
      <c r="G47" s="51">
        <f>F47*'Расчет субсидий'!G49</f>
        <v>0</v>
      </c>
      <c r="H47" s="52">
        <f t="shared" si="10"/>
        <v>0</v>
      </c>
      <c r="I47" s="51">
        <f>'Расчет субсидий'!J49-1</f>
        <v>6.4659090909090944E-2</v>
      </c>
      <c r="J47" s="51">
        <f>I47*'Расчет субсидий'!K49</f>
        <v>0.64659090909090944</v>
      </c>
      <c r="K47" s="52">
        <f t="shared" si="11"/>
        <v>220.82351039823081</v>
      </c>
      <c r="L47" s="51">
        <f>'Расчет субсидий'!N49-1</f>
        <v>0.25415329768270944</v>
      </c>
      <c r="M47" s="51">
        <f>L47*'Расчет субсидий'!O49</f>
        <v>3.8122994652406419</v>
      </c>
      <c r="N47" s="52">
        <f t="shared" si="3"/>
        <v>1301.9752346771315</v>
      </c>
      <c r="O47" s="51">
        <f>'Расчет субсидий'!R49-1</f>
        <v>-0.44758064516129037</v>
      </c>
      <c r="P47" s="51">
        <f>O47*'Расчет субсидий'!S49</f>
        <v>-6.7137096774193559</v>
      </c>
      <c r="Q47" s="52">
        <f t="shared" si="4"/>
        <v>-2292.8638771719461</v>
      </c>
      <c r="R47" s="53">
        <f t="shared" si="5"/>
        <v>-3.1352913093777142</v>
      </c>
    </row>
    <row r="48" spans="1:18" ht="15" customHeight="1">
      <c r="A48" s="54" t="s">
        <v>35</v>
      </c>
      <c r="B48" s="50">
        <f>'Расчет субсидий'!X50</f>
        <v>2629.5909090909081</v>
      </c>
      <c r="C48" s="51">
        <f>'Расчет субсидий'!D50-1</f>
        <v>3.5732712914784637E-2</v>
      </c>
      <c r="D48" s="51">
        <f>C48*'Расчет субсидий'!E50</f>
        <v>0.53599069372176955</v>
      </c>
      <c r="E48" s="52">
        <f t="shared" si="9"/>
        <v>158.16513633479167</v>
      </c>
      <c r="F48" s="51">
        <f>'Расчет субсидий'!F50-1</f>
        <v>0</v>
      </c>
      <c r="G48" s="51">
        <f>F48*'Расчет субсидий'!G50</f>
        <v>0</v>
      </c>
      <c r="H48" s="52">
        <f t="shared" si="10"/>
        <v>0</v>
      </c>
      <c r="I48" s="51">
        <f>'Расчет субсидий'!J50-1</f>
        <v>1.633858267716537E-2</v>
      </c>
      <c r="J48" s="51">
        <f>I48*'Расчет субсидий'!K50</f>
        <v>0.1633858267716537</v>
      </c>
      <c r="K48" s="52">
        <f t="shared" si="11"/>
        <v>48.213414652915041</v>
      </c>
      <c r="L48" s="51">
        <f>'Расчет субсидий'!N50-1</f>
        <v>0.30000000000000004</v>
      </c>
      <c r="M48" s="51">
        <f>L48*'Расчет субсидий'!O50</f>
        <v>4.5000000000000009</v>
      </c>
      <c r="N48" s="52">
        <f t="shared" si="3"/>
        <v>1327.9019987537795</v>
      </c>
      <c r="O48" s="51">
        <f>'Расчет субсидий'!R50-1</f>
        <v>0.24745283018867914</v>
      </c>
      <c r="P48" s="51">
        <f>O48*'Расчет субсидий'!S50</f>
        <v>3.7117924528301871</v>
      </c>
      <c r="Q48" s="52">
        <f t="shared" si="4"/>
        <v>1095.3103593494218</v>
      </c>
      <c r="R48" s="53">
        <f t="shared" si="5"/>
        <v>8.9111689733236119</v>
      </c>
    </row>
    <row r="49" spans="1:18" ht="15" customHeight="1">
      <c r="A49" s="54" t="s">
        <v>36</v>
      </c>
      <c r="B49" s="50">
        <f>'Расчет субсидий'!X51</f>
        <v>-2958.5090909090868</v>
      </c>
      <c r="C49" s="51">
        <f>'Расчет субсидий'!D51-1</f>
        <v>-0.1879182784449227</v>
      </c>
      <c r="D49" s="51">
        <f>C49*'Расчет субсидий'!E51</f>
        <v>-2.8187741766738403</v>
      </c>
      <c r="E49" s="52">
        <f t="shared" si="9"/>
        <v>-1781.2552166256201</v>
      </c>
      <c r="F49" s="51">
        <f>'Расчет субсидий'!F51-1</f>
        <v>0</v>
      </c>
      <c r="G49" s="51">
        <f>F49*'Расчет субсидий'!G51</f>
        <v>0</v>
      </c>
      <c r="H49" s="52">
        <f t="shared" si="10"/>
        <v>0</v>
      </c>
      <c r="I49" s="51">
        <f>'Расчет субсидий'!J51-1</f>
        <v>-1.9460633675956296E-2</v>
      </c>
      <c r="J49" s="51">
        <f>I49*'Расчет субсидий'!K51</f>
        <v>-0.19460633675956296</v>
      </c>
      <c r="K49" s="52">
        <f t="shared" si="11"/>
        <v>-122.97670221685294</v>
      </c>
      <c r="L49" s="51">
        <f>'Расчет субсидий'!N51-1</f>
        <v>2.5856044723969296E-2</v>
      </c>
      <c r="M49" s="51">
        <f>L49*'Расчет субсидий'!O51</f>
        <v>0.38784067085953944</v>
      </c>
      <c r="N49" s="52">
        <f t="shared" si="3"/>
        <v>245.08640099836987</v>
      </c>
      <c r="O49" s="51">
        <f>'Расчет субсидий'!R51-1</f>
        <v>-0.13707983193277307</v>
      </c>
      <c r="P49" s="51">
        <f>O49*'Расчет субсидий'!S51</f>
        <v>-2.0561974789915958</v>
      </c>
      <c r="Q49" s="52">
        <f t="shared" si="4"/>
        <v>-1299.3635730649837</v>
      </c>
      <c r="R49" s="53">
        <f t="shared" si="5"/>
        <v>-4.6817373215654596</v>
      </c>
    </row>
    <row r="50" spans="1:18" ht="15" customHeight="1">
      <c r="A50" s="54" t="s">
        <v>37</v>
      </c>
      <c r="B50" s="50">
        <f>'Расчет субсидий'!X52</f>
        <v>970.33636363636469</v>
      </c>
      <c r="C50" s="51">
        <f>'Расчет субсидий'!D52-1</f>
        <v>4.2489930923279573E-3</v>
      </c>
      <c r="D50" s="51">
        <f>C50*'Расчет субсидий'!E52</f>
        <v>6.3734896384919359E-2</v>
      </c>
      <c r="E50" s="52">
        <f t="shared" si="9"/>
        <v>19.071973978742164</v>
      </c>
      <c r="F50" s="51">
        <f>'Расчет субсидий'!F52-1</f>
        <v>0</v>
      </c>
      <c r="G50" s="51">
        <f>F50*'Расчет субсидий'!G52</f>
        <v>0</v>
      </c>
      <c r="H50" s="52">
        <f t="shared" si="10"/>
        <v>0</v>
      </c>
      <c r="I50" s="51">
        <f>'Расчет субсидий'!J52-1</f>
        <v>4.4364988558352358E-2</v>
      </c>
      <c r="J50" s="51">
        <f>I50*'Расчет субсидий'!K52</f>
        <v>0.44364988558352358</v>
      </c>
      <c r="K50" s="52">
        <f t="shared" si="11"/>
        <v>132.75739906157543</v>
      </c>
      <c r="L50" s="51">
        <f>'Расчет субсидий'!N52-1</f>
        <v>0.30000000000000004</v>
      </c>
      <c r="M50" s="51">
        <f>L50*'Расчет субсидий'!O52</f>
        <v>4.5000000000000009</v>
      </c>
      <c r="N50" s="52">
        <f t="shared" si="3"/>
        <v>1346.5760167870453</v>
      </c>
      <c r="O50" s="51">
        <f>'Расчет субсидий'!R52-1</f>
        <v>-0.11764705882352944</v>
      </c>
      <c r="P50" s="51">
        <f>O50*'Расчет субсидий'!S52</f>
        <v>-1.7647058823529416</v>
      </c>
      <c r="Q50" s="52">
        <f t="shared" si="4"/>
        <v>-528.0690261909981</v>
      </c>
      <c r="R50" s="53">
        <f t="shared" si="5"/>
        <v>3.2426788996155023</v>
      </c>
    </row>
    <row r="51" spans="1:18" ht="15" customHeight="1">
      <c r="A51" s="54" t="s">
        <v>2</v>
      </c>
      <c r="B51" s="50">
        <f>'Расчет субсидий'!X53</f>
        <v>-585.85454545454559</v>
      </c>
      <c r="C51" s="51">
        <f>'Расчет субсидий'!D53-1</f>
        <v>-9.7200753071740031E-2</v>
      </c>
      <c r="D51" s="51">
        <f>C51*'Расчет субсидий'!E53</f>
        <v>-1.4580112960761005</v>
      </c>
      <c r="E51" s="52">
        <f t="shared" si="9"/>
        <v>-402.5517558435829</v>
      </c>
      <c r="F51" s="51">
        <f>'Расчет субсидий'!F53-1</f>
        <v>0</v>
      </c>
      <c r="G51" s="51">
        <f>F51*'Расчет субсидий'!G53</f>
        <v>0</v>
      </c>
      <c r="H51" s="52">
        <f t="shared" si="10"/>
        <v>0</v>
      </c>
      <c r="I51" s="51">
        <f>'Расчет субсидий'!J53-1</f>
        <v>-5.2441613588110392E-2</v>
      </c>
      <c r="J51" s="51">
        <f>I51*'Расчет субсидий'!K53</f>
        <v>-0.52441613588110392</v>
      </c>
      <c r="K51" s="52">
        <f t="shared" si="11"/>
        <v>-144.78943809268458</v>
      </c>
      <c r="L51" s="51">
        <f>'Расчет субсидий'!N53-1</f>
        <v>0.21458110516934048</v>
      </c>
      <c r="M51" s="51">
        <f>L51*'Расчет субсидий'!O53</f>
        <v>3.218716577540107</v>
      </c>
      <c r="N51" s="52">
        <f t="shared" si="3"/>
        <v>888.67624917495107</v>
      </c>
      <c r="O51" s="51">
        <f>'Расчет субсидий'!R53-1</f>
        <v>-0.22388059701492535</v>
      </c>
      <c r="P51" s="51">
        <f>O51*'Расчет субсидий'!S53</f>
        <v>-3.3582089552238803</v>
      </c>
      <c r="Q51" s="52">
        <f t="shared" si="4"/>
        <v>-927.18960069322918</v>
      </c>
      <c r="R51" s="53">
        <f t="shared" si="5"/>
        <v>-2.1219198096409775</v>
      </c>
    </row>
    <row r="52" spans="1:18" ht="15" customHeight="1">
      <c r="A52" s="54" t="s">
        <v>38</v>
      </c>
      <c r="B52" s="50">
        <f>'Расчет субсидий'!X54</f>
        <v>589.04545454545587</v>
      </c>
      <c r="C52" s="51">
        <f>'Расчет субсидий'!D54-1</f>
        <v>-0.14420396857989137</v>
      </c>
      <c r="D52" s="51">
        <f>C52*'Расчет субсидий'!E54</f>
        <v>-2.1630595286983705</v>
      </c>
      <c r="E52" s="52">
        <f t="shared" si="9"/>
        <v>-643.7470917967604</v>
      </c>
      <c r="F52" s="51">
        <f>'Расчет субсидий'!F54-1</f>
        <v>0</v>
      </c>
      <c r="G52" s="51">
        <f>F52*'Расчет субсидий'!G54</f>
        <v>0</v>
      </c>
      <c r="H52" s="52">
        <f t="shared" si="10"/>
        <v>0</v>
      </c>
      <c r="I52" s="51">
        <f>'Расчет субсидий'!J54-1</f>
        <v>7.3076923076923039E-2</v>
      </c>
      <c r="J52" s="51">
        <f>I52*'Расчет субсидий'!K54</f>
        <v>0.73076923076923039</v>
      </c>
      <c r="K52" s="52">
        <f t="shared" si="11"/>
        <v>217.48387450313547</v>
      </c>
      <c r="L52" s="51">
        <f>'Расчет субсидий'!N54-1</f>
        <v>6.4171122994652441E-2</v>
      </c>
      <c r="M52" s="51">
        <f>L52*'Расчет субсидий'!O54</f>
        <v>0.96256684491978661</v>
      </c>
      <c r="N52" s="52">
        <f t="shared" si="3"/>
        <v>286.46904944404025</v>
      </c>
      <c r="O52" s="51">
        <f>'Расчет субсидий'!R54-1</f>
        <v>0.16326530612244894</v>
      </c>
      <c r="P52" s="51">
        <f>O52*'Расчет субсидий'!S54</f>
        <v>2.4489795918367339</v>
      </c>
      <c r="Q52" s="52">
        <f t="shared" si="4"/>
        <v>728.83962239504058</v>
      </c>
      <c r="R52" s="53">
        <f t="shared" si="5"/>
        <v>1.9792561388273804</v>
      </c>
    </row>
    <row r="53" spans="1:18" ht="15" customHeight="1">
      <c r="A53" s="54" t="s">
        <v>3</v>
      </c>
      <c r="B53" s="50">
        <f>'Расчет субсидий'!X55</f>
        <v>1431.6272727272735</v>
      </c>
      <c r="C53" s="51">
        <f>'Расчет субсидий'!D55-1</f>
        <v>8.5048252280679693E-2</v>
      </c>
      <c r="D53" s="51">
        <f>C53*'Расчет субсидий'!E55</f>
        <v>1.2757237842101954</v>
      </c>
      <c r="E53" s="52">
        <f t="shared" si="9"/>
        <v>354.29577892692907</v>
      </c>
      <c r="F53" s="51">
        <f>'Расчет субсидий'!F55-1</f>
        <v>0</v>
      </c>
      <c r="G53" s="51">
        <f>F53*'Расчет субсидий'!G55</f>
        <v>0</v>
      </c>
      <c r="H53" s="52">
        <f t="shared" si="10"/>
        <v>0</v>
      </c>
      <c r="I53" s="51">
        <f>'Расчет субсидий'!J55-1</f>
        <v>-7.0792548152825985E-2</v>
      </c>
      <c r="J53" s="51">
        <f>I53*'Расчет субсидий'!K55</f>
        <v>-0.70792548152825985</v>
      </c>
      <c r="K53" s="52">
        <f t="shared" si="11"/>
        <v>-196.60604670434716</v>
      </c>
      <c r="L53" s="51">
        <f>'Расчет субсидий'!N55-1</f>
        <v>0.26877005347593586</v>
      </c>
      <c r="M53" s="51">
        <f>L53*'Расчет субсидий'!O55</f>
        <v>4.031550802139038</v>
      </c>
      <c r="N53" s="52">
        <f t="shared" si="3"/>
        <v>1119.6478809961511</v>
      </c>
      <c r="O53" s="51">
        <f>'Расчет субсидий'!R55-1</f>
        <v>3.7037037037036979E-2</v>
      </c>
      <c r="P53" s="51">
        <f>O53*'Расчет субсидий'!S55</f>
        <v>0.55555555555555469</v>
      </c>
      <c r="Q53" s="52">
        <f t="shared" si="4"/>
        <v>154.28965950854069</v>
      </c>
      <c r="R53" s="53">
        <f t="shared" si="5"/>
        <v>5.1549046603765278</v>
      </c>
    </row>
    <row r="54" spans="1:18" ht="15" customHeight="1">
      <c r="A54" s="54" t="s">
        <v>39</v>
      </c>
      <c r="B54" s="50">
        <f>'Расчет субсидий'!X56</f>
        <v>-767.7454545454566</v>
      </c>
      <c r="C54" s="51">
        <f>'Расчет субсидий'!D56-1</f>
        <v>-4.1740048069966229E-2</v>
      </c>
      <c r="D54" s="51">
        <f>C54*'Расчет субсидий'!E56</f>
        <v>-0.62610072104949344</v>
      </c>
      <c r="E54" s="52">
        <f t="shared" si="9"/>
        <v>-228.93765785288107</v>
      </c>
      <c r="F54" s="51">
        <f>'Расчет субсидий'!F56-1</f>
        <v>0</v>
      </c>
      <c r="G54" s="51">
        <f>F54*'Расчет субсидий'!G56</f>
        <v>0</v>
      </c>
      <c r="H54" s="52">
        <f t="shared" si="10"/>
        <v>0</v>
      </c>
      <c r="I54" s="51">
        <f>'Расчет субсидий'!J56-1</f>
        <v>-6.8834977339376158E-2</v>
      </c>
      <c r="J54" s="51">
        <f>I54*'Расчет субсидий'!K56</f>
        <v>-0.68834977339376158</v>
      </c>
      <c r="K54" s="52">
        <f t="shared" si="11"/>
        <v>-251.69941449703546</v>
      </c>
      <c r="L54" s="51">
        <f>'Расчет субсидий'!N56-1</f>
        <v>0.25117726657645467</v>
      </c>
      <c r="M54" s="51">
        <f>L54*'Расчет субсидий'!O56</f>
        <v>3.7676589986468203</v>
      </c>
      <c r="N54" s="52">
        <f t="shared" si="3"/>
        <v>1377.6681574374816</v>
      </c>
      <c r="O54" s="51">
        <f>'Расчет субсидий'!R56-1</f>
        <v>-0.30352303523035229</v>
      </c>
      <c r="P54" s="51">
        <f>O54*'Расчет субсидий'!S56</f>
        <v>-4.5528455284552845</v>
      </c>
      <c r="Q54" s="52">
        <f t="shared" si="4"/>
        <v>-1664.7765396330217</v>
      </c>
      <c r="R54" s="53">
        <f t="shared" si="5"/>
        <v>-2.0996370242517193</v>
      </c>
    </row>
    <row r="55" spans="1:18" ht="15" customHeight="1">
      <c r="A55" s="56" t="s">
        <v>40</v>
      </c>
      <c r="B55" s="48">
        <f>SUM(B57:B378)</f>
        <v>189.85454545454456</v>
      </c>
      <c r="C55" s="48"/>
      <c r="D55" s="48"/>
      <c r="E55" s="48">
        <f>SUM(E57:E378)</f>
        <v>-8881.3832781608508</v>
      </c>
      <c r="F55" s="48"/>
      <c r="G55" s="48"/>
      <c r="H55" s="48">
        <f>SUM(H57:H378)</f>
        <v>0</v>
      </c>
      <c r="I55" s="48"/>
      <c r="J55" s="48"/>
      <c r="K55" s="48">
        <f>SUM(K57:K378)</f>
        <v>-99.970654021149315</v>
      </c>
      <c r="L55" s="48"/>
      <c r="M55" s="48"/>
      <c r="N55" s="48">
        <f>SUM(N57:N378)</f>
        <v>7342.2396668331012</v>
      </c>
      <c r="O55" s="48"/>
      <c r="P55" s="48"/>
      <c r="Q55" s="48">
        <f>SUM(Q57:Q378)</f>
        <v>1828.9688108034416</v>
      </c>
      <c r="R55" s="48"/>
    </row>
    <row r="56" spans="1:18" ht="15" customHeight="1">
      <c r="A56" s="57" t="s">
        <v>41</v>
      </c>
      <c r="B56" s="58"/>
      <c r="C56" s="59"/>
      <c r="D56" s="59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</row>
    <row r="57" spans="1:18" ht="15" customHeight="1">
      <c r="A57" s="61" t="s">
        <v>42</v>
      </c>
      <c r="B57" s="50">
        <f>'Расчет субсидий'!X59</f>
        <v>-273.25454545454545</v>
      </c>
      <c r="C57" s="51">
        <f>'Расчет субсидий'!D59-1</f>
        <v>-0.20804921434924406</v>
      </c>
      <c r="D57" s="51">
        <f>C57*'Расчет субсидий'!E59</f>
        <v>-3.1207382152386609</v>
      </c>
      <c r="E57" s="52">
        <f>$B57*D57/$R57</f>
        <v>-45.194190668242719</v>
      </c>
      <c r="F57" s="51">
        <f>'Расчет субсидий'!F59-1</f>
        <v>0</v>
      </c>
      <c r="G57" s="51">
        <f>F57*'Расчет субсидий'!G59</f>
        <v>0</v>
      </c>
      <c r="H57" s="52">
        <f>$B57*G57/$R57</f>
        <v>0</v>
      </c>
      <c r="I57" s="51">
        <f>'Расчет субсидий'!J59-1</f>
        <v>8.0909090909091486E-3</v>
      </c>
      <c r="J57" s="51">
        <f>I57*'Расчет субсидий'!K59</f>
        <v>8.0909090909091486E-2</v>
      </c>
      <c r="K57" s="52">
        <f>$B57*J57/$R57</f>
        <v>1.1717166353410458</v>
      </c>
      <c r="L57" s="51">
        <f>'Расчет субсидий'!N59-1</f>
        <v>-0.87344028520499106</v>
      </c>
      <c r="M57" s="51">
        <f>L57*'Расчет субсидий'!O59</f>
        <v>-13.101604278074866</v>
      </c>
      <c r="N57" s="52">
        <f t="shared" ref="N57:N120" si="12">$B57*M57/$R57</f>
        <v>-189.73600506183357</v>
      </c>
      <c r="O57" s="51">
        <f>'Расчет субсидий'!R59-1</f>
        <v>-0.18181818181818177</v>
      </c>
      <c r="P57" s="51">
        <f>O57*'Расчет субсидий'!S59</f>
        <v>-2.7272727272727266</v>
      </c>
      <c r="Q57" s="52">
        <f t="shared" ref="Q57:Q120" si="13">$B57*P57/$R57</f>
        <v>-39.496066359810243</v>
      </c>
      <c r="R57" s="53">
        <f t="shared" ref="R57:R120" si="14">D57+G57+J57+M57+P57</f>
        <v>-18.868706129677161</v>
      </c>
    </row>
    <row r="58" spans="1:18" ht="15" customHeight="1">
      <c r="A58" s="61" t="s">
        <v>43</v>
      </c>
      <c r="B58" s="50">
        <f>'Расчет субсидий'!X60</f>
        <v>-325.42727272727279</v>
      </c>
      <c r="C58" s="51">
        <f>'Расчет субсидий'!D60-1</f>
        <v>-0.23813269921868019</v>
      </c>
      <c r="D58" s="51">
        <f>C58*'Расчет субсидий'!E60</f>
        <v>-3.5719904882802029</v>
      </c>
      <c r="E58" s="52">
        <f>$B58*D58/$R58</f>
        <v>-60.166957846307248</v>
      </c>
      <c r="F58" s="51">
        <f>'Расчет субсидий'!F60-1</f>
        <v>0</v>
      </c>
      <c r="G58" s="51">
        <f>F58*'Расчет субсидий'!G60</f>
        <v>0</v>
      </c>
      <c r="H58" s="52">
        <f>$B58*G58/$R58</f>
        <v>0</v>
      </c>
      <c r="I58" s="51">
        <f>'Расчет субсидий'!J60-1</f>
        <v>8.0909090909091486E-3</v>
      </c>
      <c r="J58" s="51">
        <f>I58*'Расчет субсидий'!K60</f>
        <v>8.0909090909091486E-2</v>
      </c>
      <c r="K58" s="52">
        <f>$B58*J58/$R58</f>
        <v>1.3628406565142224</v>
      </c>
      <c r="L58" s="51">
        <f>'Расчет субсидий'!N60-1</f>
        <v>-0.87344028520499106</v>
      </c>
      <c r="M58" s="51">
        <f>L58*'Расчет субсидий'!O60</f>
        <v>-13.101604278074866</v>
      </c>
      <c r="N58" s="52">
        <f t="shared" si="12"/>
        <v>-220.68470644149508</v>
      </c>
      <c r="O58" s="51">
        <f>'Расчет субсидий'!R60-1</f>
        <v>-0.18181818181818177</v>
      </c>
      <c r="P58" s="51">
        <f>O58*'Расчет субсидий'!S60</f>
        <v>-2.7272727272727266</v>
      </c>
      <c r="Q58" s="52">
        <f t="shared" si="13"/>
        <v>-45.93844909598468</v>
      </c>
      <c r="R58" s="53">
        <f t="shared" si="14"/>
        <v>-19.319958402718704</v>
      </c>
    </row>
    <row r="59" spans="1:18" ht="15" customHeight="1">
      <c r="A59" s="61" t="s">
        <v>44</v>
      </c>
      <c r="B59" s="50">
        <f>'Расчет субсидий'!X61</f>
        <v>-289.43636363636369</v>
      </c>
      <c r="C59" s="51">
        <f>'Расчет субсидий'!D61-1</f>
        <v>-0.20722222222222231</v>
      </c>
      <c r="D59" s="51">
        <f>C59*'Расчет субсидий'!E61</f>
        <v>-3.1083333333333347</v>
      </c>
      <c r="E59" s="52">
        <f>$B59*D59/$R59</f>
        <v>-47.711620913778454</v>
      </c>
      <c r="F59" s="51">
        <f>'Расчет субсидий'!F61-1</f>
        <v>0</v>
      </c>
      <c r="G59" s="51">
        <f>F59*'Расчет субсидий'!G61</f>
        <v>0</v>
      </c>
      <c r="H59" s="52">
        <f>$B59*G59/$R59</f>
        <v>0</v>
      </c>
      <c r="I59" s="51">
        <f>'Расчет субсидий'!J61-1</f>
        <v>8.0909090909091486E-3</v>
      </c>
      <c r="J59" s="51">
        <f>I59*'Расчет субсидий'!K61</f>
        <v>8.0909090909091486E-2</v>
      </c>
      <c r="K59" s="52">
        <f>$B59*J59/$R59</f>
        <v>1.2419208173511025</v>
      </c>
      <c r="L59" s="51">
        <f>'Расчет субсидий'!N61-1</f>
        <v>-0.87344028520499106</v>
      </c>
      <c r="M59" s="51">
        <f>L59*'Расчет субсидий'!O61</f>
        <v>-13.101604278074866</v>
      </c>
      <c r="N59" s="52">
        <f t="shared" si="12"/>
        <v>-201.10416407866353</v>
      </c>
      <c r="O59" s="51">
        <f>'Расчет субсидий'!R61-1</f>
        <v>-0.18181818181818177</v>
      </c>
      <c r="P59" s="51">
        <f>O59*'Расчет субсидий'!S61</f>
        <v>-2.7272727272727266</v>
      </c>
      <c r="Q59" s="52">
        <f t="shared" si="13"/>
        <v>-41.862499461272805</v>
      </c>
      <c r="R59" s="53">
        <f t="shared" si="14"/>
        <v>-18.856301247771835</v>
      </c>
    </row>
    <row r="60" spans="1:18" ht="15" customHeight="1">
      <c r="A60" s="61" t="s">
        <v>45</v>
      </c>
      <c r="B60" s="50">
        <f>'Расчет субсидий'!X62</f>
        <v>-109.15454545454548</v>
      </c>
      <c r="C60" s="51">
        <f>'Расчет субсидий'!D62-1</f>
        <v>0.22813838927712227</v>
      </c>
      <c r="D60" s="51">
        <f>C60*'Расчет субсидий'!E62</f>
        <v>3.4220758391568342</v>
      </c>
      <c r="E60" s="52">
        <f>$B60*D60/$R60</f>
        <v>30.304916711321329</v>
      </c>
      <c r="F60" s="51">
        <f>'Расчет субсидий'!F62-1</f>
        <v>0</v>
      </c>
      <c r="G60" s="51">
        <f>F60*'Расчет субсидий'!G62</f>
        <v>0</v>
      </c>
      <c r="H60" s="52">
        <f>$B60*G60/$R60</f>
        <v>0</v>
      </c>
      <c r="I60" s="51">
        <f>'Расчет субсидий'!J62-1</f>
        <v>8.0909090909091486E-3</v>
      </c>
      <c r="J60" s="51">
        <f>I60*'Расчет субсидий'!K62</f>
        <v>8.0909090909091486E-2</v>
      </c>
      <c r="K60" s="52">
        <f>$B60*J60/$R60</f>
        <v>0.71650757506089591</v>
      </c>
      <c r="L60" s="51">
        <f>'Расчет субсидий'!N62-1</f>
        <v>-0.87344028520499106</v>
      </c>
      <c r="M60" s="51">
        <f>L60*'Расчет субсидий'!O62</f>
        <v>-13.101604278074866</v>
      </c>
      <c r="N60" s="52">
        <f t="shared" si="12"/>
        <v>-116.02402900853815</v>
      </c>
      <c r="O60" s="51">
        <f>'Расчет субсидий'!R62-1</f>
        <v>-0.18181818181818177</v>
      </c>
      <c r="P60" s="51">
        <f>O60*'Расчет субсидий'!S62</f>
        <v>-2.7272727272727266</v>
      </c>
      <c r="Q60" s="52">
        <f t="shared" si="13"/>
        <v>-24.151940732389569</v>
      </c>
      <c r="R60" s="53">
        <f t="shared" si="14"/>
        <v>-12.325892075281667</v>
      </c>
    </row>
    <row r="61" spans="1:18" ht="15" customHeight="1">
      <c r="A61" s="61" t="s">
        <v>46</v>
      </c>
      <c r="B61" s="50">
        <f>'Расчет субсидий'!X63</f>
        <v>-313.4454545454546</v>
      </c>
      <c r="C61" s="51">
        <f>'Расчет субсидий'!D63-1</f>
        <v>4.4021164021164072E-2</v>
      </c>
      <c r="D61" s="51">
        <f>C61*'Расчет субсидий'!E63</f>
        <v>0.66031746031746108</v>
      </c>
      <c r="E61" s="52">
        <f>$B61*D61/$R61</f>
        <v>13.71807407143198</v>
      </c>
      <c r="F61" s="51">
        <f>'Расчет субсидий'!F63-1</f>
        <v>0</v>
      </c>
      <c r="G61" s="51">
        <f>F61*'Расчет субсидий'!G63</f>
        <v>0</v>
      </c>
      <c r="H61" s="52">
        <f>$B61*G61/$R61</f>
        <v>0</v>
      </c>
      <c r="I61" s="51">
        <f>'Расчет субсидий'!J63-1</f>
        <v>8.0909090909091486E-3</v>
      </c>
      <c r="J61" s="51">
        <f>I61*'Расчет субсидий'!K63</f>
        <v>8.0909090909091486E-2</v>
      </c>
      <c r="K61" s="52">
        <f>$B61*J61/$R61</f>
        <v>1.680883770072543</v>
      </c>
      <c r="L61" s="51">
        <f>'Расчет субсидий'!N63-1</f>
        <v>-0.87344028520499106</v>
      </c>
      <c r="M61" s="51">
        <f>L61*'Расчет субсидий'!O63</f>
        <v>-13.101604278074866</v>
      </c>
      <c r="N61" s="52">
        <f t="shared" si="12"/>
        <v>-272.18540890136825</v>
      </c>
      <c r="O61" s="51">
        <f>'Расчет субсидий'!R63-1</f>
        <v>-0.18181818181818177</v>
      </c>
      <c r="P61" s="51">
        <f>O61*'Расчет субсидий'!S63</f>
        <v>-2.7272727272727266</v>
      </c>
      <c r="Q61" s="52">
        <f t="shared" si="13"/>
        <v>-56.659003485590915</v>
      </c>
      <c r="R61" s="53">
        <f t="shared" si="14"/>
        <v>-15.087650454121039</v>
      </c>
    </row>
    <row r="62" spans="1:18" ht="15" customHeight="1">
      <c r="A62" s="57" t="s">
        <v>47</v>
      </c>
      <c r="B62" s="58"/>
      <c r="C62" s="59"/>
      <c r="D62" s="59"/>
      <c r="E62" s="60"/>
      <c r="F62" s="60"/>
      <c r="G62" s="60"/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</row>
    <row r="63" spans="1:18" ht="15" customHeight="1">
      <c r="A63" s="61" t="s">
        <v>48</v>
      </c>
      <c r="B63" s="50">
        <f>'Расчет субсидий'!X65</f>
        <v>1.0090909090909115</v>
      </c>
      <c r="C63" s="51">
        <f>'Расчет субсидий'!D65-1</f>
        <v>-0.33093874052688566</v>
      </c>
      <c r="D63" s="51">
        <f>C63*'Расчет субсидий'!E65</f>
        <v>-4.9640811079032847</v>
      </c>
      <c r="E63" s="52">
        <f t="shared" ref="E63:E74" si="15">$B63*D63/$R63</f>
        <v>-2.2919779175973902</v>
      </c>
      <c r="F63" s="51">
        <f>'Расчет субсидий'!F65-1</f>
        <v>0</v>
      </c>
      <c r="G63" s="51">
        <f>F63*'Расчет субсидий'!G65</f>
        <v>0</v>
      </c>
      <c r="H63" s="52">
        <f t="shared" ref="H63:H74" si="16">$B63*G63/$R63</f>
        <v>0</v>
      </c>
      <c r="I63" s="51">
        <f>'Расчет субсидий'!J65-1</f>
        <v>3.1538552367457839E-2</v>
      </c>
      <c r="J63" s="51">
        <f>I63*'Расчет субсидий'!K65</f>
        <v>0.31538552367457839</v>
      </c>
      <c r="K63" s="52">
        <f t="shared" ref="K63:K74" si="17">$B63*J63/$R63</f>
        <v>0.14561741439743334</v>
      </c>
      <c r="L63" s="51">
        <f>'Расчет субсидий'!N65-1</f>
        <v>0.15561569688768606</v>
      </c>
      <c r="M63" s="51">
        <f>L63*'Расчет субсидий'!O65</f>
        <v>2.3342354533152907</v>
      </c>
      <c r="N63" s="52">
        <f t="shared" si="12"/>
        <v>1.0777455076134534</v>
      </c>
      <c r="O63" s="51">
        <f>'Расчет субсидий'!R65-1</f>
        <v>0.30000000000000004</v>
      </c>
      <c r="P63" s="51">
        <f>O63*'Расчет субсидий'!S65</f>
        <v>4.5000000000000009</v>
      </c>
      <c r="Q63" s="52">
        <f t="shared" si="13"/>
        <v>2.0777059046774151</v>
      </c>
      <c r="R63" s="53">
        <f t="shared" si="14"/>
        <v>2.1855398690865853</v>
      </c>
    </row>
    <row r="64" spans="1:18" ht="15" customHeight="1">
      <c r="A64" s="61" t="s">
        <v>49</v>
      </c>
      <c r="B64" s="50">
        <f>'Расчет субсидий'!X66</f>
        <v>86.18181818181813</v>
      </c>
      <c r="C64" s="51">
        <f>'Расчет субсидий'!D66-1</f>
        <v>0.2949425287356322</v>
      </c>
      <c r="D64" s="51">
        <f>C64*'Расчет субсидий'!E66</f>
        <v>4.4241379310344833</v>
      </c>
      <c r="E64" s="52">
        <f t="shared" si="15"/>
        <v>32.943510730930171</v>
      </c>
      <c r="F64" s="51">
        <f>'Расчет субсидий'!F66-1</f>
        <v>0</v>
      </c>
      <c r="G64" s="51">
        <f>F64*'Расчет субсидий'!G66</f>
        <v>0</v>
      </c>
      <c r="H64" s="52">
        <f t="shared" si="16"/>
        <v>0</v>
      </c>
      <c r="I64" s="51">
        <f>'Расчет субсидий'!J66-1</f>
        <v>3.1538552367457839E-2</v>
      </c>
      <c r="J64" s="51">
        <f>I64*'Расчет субсидий'!K66</f>
        <v>0.31538552367457839</v>
      </c>
      <c r="K64" s="52">
        <f t="shared" si="17"/>
        <v>2.3484589643262006</v>
      </c>
      <c r="L64" s="51">
        <f>'Расчет субсидий'!N66-1</f>
        <v>0.15561569688768606</v>
      </c>
      <c r="M64" s="51">
        <f>L64*'Расчет субсидий'!O66</f>
        <v>2.3342354533152907</v>
      </c>
      <c r="N64" s="52">
        <f t="shared" si="12"/>
        <v>17.381445132030301</v>
      </c>
      <c r="O64" s="51">
        <f>'Расчет субсидий'!R66-1</f>
        <v>0.30000000000000004</v>
      </c>
      <c r="P64" s="51">
        <f>O64*'Расчет субсидий'!S66</f>
        <v>4.5000000000000009</v>
      </c>
      <c r="Q64" s="52">
        <f t="shared" si="13"/>
        <v>33.508403354531467</v>
      </c>
      <c r="R64" s="53">
        <f t="shared" si="14"/>
        <v>11.573758908024352</v>
      </c>
    </row>
    <row r="65" spans="1:18" ht="15" customHeight="1">
      <c r="A65" s="61" t="s">
        <v>50</v>
      </c>
      <c r="B65" s="50">
        <f>'Расчет субсидий'!X67</f>
        <v>12.445454545454538</v>
      </c>
      <c r="C65" s="51">
        <f>'Расчет субсидий'!D67-1</f>
        <v>5.4277216874070611E-2</v>
      </c>
      <c r="D65" s="51">
        <f>C65*'Расчет субсидий'!E67</f>
        <v>0.81415825311105916</v>
      </c>
      <c r="E65" s="52">
        <f t="shared" si="15"/>
        <v>1.2723317961404539</v>
      </c>
      <c r="F65" s="51">
        <f>'Расчет субсидий'!F67-1</f>
        <v>0</v>
      </c>
      <c r="G65" s="51">
        <f>F65*'Расчет субсидий'!G67</f>
        <v>0</v>
      </c>
      <c r="H65" s="52">
        <f t="shared" si="16"/>
        <v>0</v>
      </c>
      <c r="I65" s="51">
        <f>'Расчет субсидий'!J67-1</f>
        <v>3.1538552367457839E-2</v>
      </c>
      <c r="J65" s="51">
        <f>I65*'Расчет субсидий'!K67</f>
        <v>0.31538552367457839</v>
      </c>
      <c r="K65" s="52">
        <f t="shared" si="17"/>
        <v>0.49287104599163989</v>
      </c>
      <c r="L65" s="51">
        <f>'Расчет субсидий'!N67-1</f>
        <v>0.15561569688768606</v>
      </c>
      <c r="M65" s="51">
        <f>L65*'Расчет субсидий'!O67</f>
        <v>2.3342354533152907</v>
      </c>
      <c r="N65" s="52">
        <f t="shared" si="12"/>
        <v>3.6478436171133972</v>
      </c>
      <c r="O65" s="51">
        <f>'Расчет субсидий'!R67-1</f>
        <v>0.30000000000000004</v>
      </c>
      <c r="P65" s="51">
        <f>O65*'Расчет субсидий'!S67</f>
        <v>4.5000000000000009</v>
      </c>
      <c r="Q65" s="52">
        <f t="shared" si="13"/>
        <v>7.0324080862090472</v>
      </c>
      <c r="R65" s="53">
        <f t="shared" si="14"/>
        <v>7.9637792301009291</v>
      </c>
    </row>
    <row r="66" spans="1:18" ht="15" customHeight="1">
      <c r="A66" s="61" t="s">
        <v>51</v>
      </c>
      <c r="B66" s="50">
        <f>'Расчет субсидий'!X68</f>
        <v>47.009090909090901</v>
      </c>
      <c r="C66" s="51">
        <f>'Расчет субсидий'!D68-1</f>
        <v>-0.20946895195279558</v>
      </c>
      <c r="D66" s="51">
        <f>C66*'Расчет субсидий'!E68</f>
        <v>-3.1420342792919338</v>
      </c>
      <c r="E66" s="52">
        <f t="shared" si="15"/>
        <v>-36.856139671179065</v>
      </c>
      <c r="F66" s="51">
        <f>'Расчет субсидий'!F68-1</f>
        <v>0</v>
      </c>
      <c r="G66" s="51">
        <f>F66*'Расчет субсидий'!G68</f>
        <v>0</v>
      </c>
      <c r="H66" s="52">
        <f t="shared" si="16"/>
        <v>0</v>
      </c>
      <c r="I66" s="51">
        <f>'Расчет субсидий'!J68-1</f>
        <v>3.1538552367457839E-2</v>
      </c>
      <c r="J66" s="51">
        <f>I66*'Расчет субсидий'!K68</f>
        <v>0.31538552367457839</v>
      </c>
      <c r="K66" s="52">
        <f t="shared" si="17"/>
        <v>3.6994799793965618</v>
      </c>
      <c r="L66" s="51">
        <f>'Расчет субсидий'!N68-1</f>
        <v>0.15561569688768606</v>
      </c>
      <c r="M66" s="51">
        <f>L66*'Расчет субсидий'!O68</f>
        <v>2.3342354533152907</v>
      </c>
      <c r="N66" s="52">
        <f t="shared" si="12"/>
        <v>27.380639498367803</v>
      </c>
      <c r="O66" s="51">
        <f>'Расчет субсидий'!R68-1</f>
        <v>0.30000000000000004</v>
      </c>
      <c r="P66" s="51">
        <f>O66*'Расчет субсидий'!S68</f>
        <v>4.5000000000000009</v>
      </c>
      <c r="Q66" s="52">
        <f t="shared" si="13"/>
        <v>52.785111102505596</v>
      </c>
      <c r="R66" s="53">
        <f t="shared" si="14"/>
        <v>4.0075866976979366</v>
      </c>
    </row>
    <row r="67" spans="1:18" ht="15" customHeight="1">
      <c r="A67" s="61" t="s">
        <v>52</v>
      </c>
      <c r="B67" s="50">
        <f>'Расчет субсидий'!X69</f>
        <v>33.572727272727207</v>
      </c>
      <c r="C67" s="51">
        <f>'Расчет субсидий'!D69-1</f>
        <v>-0.31323259426634653</v>
      </c>
      <c r="D67" s="51">
        <f>C67*'Расчет субсидий'!E69</f>
        <v>-4.698488913995198</v>
      </c>
      <c r="E67" s="52">
        <f t="shared" si="15"/>
        <v>-64.354381098002847</v>
      </c>
      <c r="F67" s="51">
        <f>'Расчет субсидий'!F69-1</f>
        <v>0</v>
      </c>
      <c r="G67" s="51">
        <f>F67*'Расчет субсидий'!G69</f>
        <v>0</v>
      </c>
      <c r="H67" s="52">
        <f t="shared" si="16"/>
        <v>0</v>
      </c>
      <c r="I67" s="51">
        <f>'Расчет субсидий'!J69-1</f>
        <v>3.1538552367457839E-2</v>
      </c>
      <c r="J67" s="51">
        <f>I67*'Расчет субсидий'!K69</f>
        <v>0.31538552367457839</v>
      </c>
      <c r="K67" s="52">
        <f t="shared" si="17"/>
        <v>4.3197803708530271</v>
      </c>
      <c r="L67" s="51">
        <f>'Расчет субсидий'!N69-1</f>
        <v>0.15561569688768606</v>
      </c>
      <c r="M67" s="51">
        <f>L67*'Расчет субсидий'!O69</f>
        <v>2.3342354533152907</v>
      </c>
      <c r="N67" s="52">
        <f t="shared" si="12"/>
        <v>31.971614849972838</v>
      </c>
      <c r="O67" s="51">
        <f>'Расчет субсидий'!R69-1</f>
        <v>0.30000000000000004</v>
      </c>
      <c r="P67" s="51">
        <f>O67*'Расчет субсидий'!S69</f>
        <v>4.5000000000000009</v>
      </c>
      <c r="Q67" s="52">
        <f t="shared" si="13"/>
        <v>61.635713149904177</v>
      </c>
      <c r="R67" s="53">
        <f t="shared" si="14"/>
        <v>2.451132062994672</v>
      </c>
    </row>
    <row r="68" spans="1:18" ht="15" customHeight="1">
      <c r="A68" s="61" t="s">
        <v>53</v>
      </c>
      <c r="B68" s="50">
        <f>'Расчет субсидий'!X70</f>
        <v>-40.399999999999977</v>
      </c>
      <c r="C68" s="51">
        <f>'Расчет субсидий'!D70-1</f>
        <v>-0.77104874446085669</v>
      </c>
      <c r="D68" s="51">
        <f>C68*'Расчет субсидий'!E70</f>
        <v>-11.565731166912851</v>
      </c>
      <c r="E68" s="52">
        <f t="shared" si="15"/>
        <v>-105.80703810550253</v>
      </c>
      <c r="F68" s="51">
        <f>'Расчет субсидий'!F70-1</f>
        <v>0</v>
      </c>
      <c r="G68" s="51">
        <f>F68*'Расчет субсидий'!G70</f>
        <v>0</v>
      </c>
      <c r="H68" s="52">
        <f t="shared" si="16"/>
        <v>0</v>
      </c>
      <c r="I68" s="51">
        <f>'Расчет субсидий'!J70-1</f>
        <v>3.1538552367457839E-2</v>
      </c>
      <c r="J68" s="51">
        <f>I68*'Расчет субсидий'!K70</f>
        <v>0.31538552367457839</v>
      </c>
      <c r="K68" s="52">
        <f t="shared" si="17"/>
        <v>2.8852484671980476</v>
      </c>
      <c r="L68" s="51">
        <f>'Расчет субсидий'!N70-1</f>
        <v>0.15561569688768606</v>
      </c>
      <c r="M68" s="51">
        <f>L68*'Расчет субсидий'!O70</f>
        <v>2.3342354533152907</v>
      </c>
      <c r="N68" s="52">
        <f t="shared" si="12"/>
        <v>21.354338605301507</v>
      </c>
      <c r="O68" s="51">
        <f>'Расчет субсидий'!R70-1</f>
        <v>0.30000000000000004</v>
      </c>
      <c r="P68" s="51">
        <f>O68*'Расчет субсидий'!S70</f>
        <v>4.5000000000000009</v>
      </c>
      <c r="Q68" s="52">
        <f t="shared" si="13"/>
        <v>41.167451033003005</v>
      </c>
      <c r="R68" s="53">
        <f t="shared" si="14"/>
        <v>-4.4161101899229811</v>
      </c>
    </row>
    <row r="69" spans="1:18" ht="15" customHeight="1">
      <c r="A69" s="61" t="s">
        <v>54</v>
      </c>
      <c r="B69" s="50">
        <f>'Расчет субсидий'!X71</f>
        <v>69.681818181818244</v>
      </c>
      <c r="C69" s="51">
        <f>'Расчет субсидий'!D71-1</f>
        <v>-9.1450216450216448E-2</v>
      </c>
      <c r="D69" s="51">
        <f>C69*'Расчет субсидий'!E71</f>
        <v>-1.3717532467532467</v>
      </c>
      <c r="E69" s="52">
        <f t="shared" si="15"/>
        <v>-16.543518265459497</v>
      </c>
      <c r="F69" s="51">
        <f>'Расчет субсидий'!F71-1</f>
        <v>0</v>
      </c>
      <c r="G69" s="51">
        <f>F69*'Расчет субсидий'!G71</f>
        <v>0</v>
      </c>
      <c r="H69" s="52">
        <f t="shared" si="16"/>
        <v>0</v>
      </c>
      <c r="I69" s="51">
        <f>'Расчет субсидий'!J71-1</f>
        <v>3.1538552367457839E-2</v>
      </c>
      <c r="J69" s="51">
        <f>I69*'Расчет субсидий'!K71</f>
        <v>0.31538552367457839</v>
      </c>
      <c r="K69" s="52">
        <f t="shared" si="17"/>
        <v>3.8035894457849562</v>
      </c>
      <c r="L69" s="51">
        <f>'Расчет субсидий'!N71-1</f>
        <v>0.15561569688768606</v>
      </c>
      <c r="M69" s="51">
        <f>L69*'Расчет субсидий'!O71</f>
        <v>2.3342354533152907</v>
      </c>
      <c r="N69" s="52">
        <f t="shared" si="12"/>
        <v>28.151175839535693</v>
      </c>
      <c r="O69" s="51">
        <f>'Расчет субсидий'!R71-1</f>
        <v>0.30000000000000004</v>
      </c>
      <c r="P69" s="51">
        <f>O69*'Расчет субсидий'!S71</f>
        <v>4.5000000000000009</v>
      </c>
      <c r="Q69" s="52">
        <f t="shared" si="13"/>
        <v>54.270571161957086</v>
      </c>
      <c r="R69" s="53">
        <f t="shared" si="14"/>
        <v>5.7778677302366237</v>
      </c>
    </row>
    <row r="70" spans="1:18" ht="15" customHeight="1">
      <c r="A70" s="61" t="s">
        <v>55</v>
      </c>
      <c r="B70" s="50">
        <f>'Расчет субсидий'!X72</f>
        <v>2.8999999999999986</v>
      </c>
      <c r="C70" s="51">
        <f>'Расчет субсидий'!D72-1</f>
        <v>-0.1825125494054668</v>
      </c>
      <c r="D70" s="51">
        <f>C70*'Расчет субсидий'!E72</f>
        <v>-2.7376882410820018</v>
      </c>
      <c r="E70" s="52">
        <f t="shared" si="15"/>
        <v>-1.7995051997328531</v>
      </c>
      <c r="F70" s="51">
        <f>'Расчет субсидий'!F72-1</f>
        <v>0</v>
      </c>
      <c r="G70" s="51">
        <f>F70*'Расчет субсидий'!G72</f>
        <v>0</v>
      </c>
      <c r="H70" s="52">
        <f t="shared" si="16"/>
        <v>0</v>
      </c>
      <c r="I70" s="51">
        <f>'Расчет субсидий'!J72-1</f>
        <v>3.1538552367457839E-2</v>
      </c>
      <c r="J70" s="51">
        <f>I70*'Расчет субсидий'!K72</f>
        <v>0.31538552367457839</v>
      </c>
      <c r="K70" s="52">
        <f t="shared" si="17"/>
        <v>0.20730552195693683</v>
      </c>
      <c r="L70" s="51">
        <f>'Расчет субсидий'!N72-1</f>
        <v>0.15561569688768606</v>
      </c>
      <c r="M70" s="51">
        <f>L70*'Расчет субсидий'!O72</f>
        <v>2.3342354533152907</v>
      </c>
      <c r="N70" s="52">
        <f t="shared" si="12"/>
        <v>1.5343123342566978</v>
      </c>
      <c r="O70" s="51">
        <f>'Расчет субсидий'!R72-1</f>
        <v>0.30000000000000004</v>
      </c>
      <c r="P70" s="51">
        <f>O70*'Расчет субсидий'!S72</f>
        <v>4.5000000000000009</v>
      </c>
      <c r="Q70" s="52">
        <f t="shared" si="13"/>
        <v>2.957887343519217</v>
      </c>
      <c r="R70" s="53">
        <f t="shared" si="14"/>
        <v>4.4119327359078682</v>
      </c>
    </row>
    <row r="71" spans="1:18" ht="15" customHeight="1">
      <c r="A71" s="61" t="s">
        <v>56</v>
      </c>
      <c r="B71" s="50">
        <f>'Расчет субсидий'!X73</f>
        <v>36.072727272727263</v>
      </c>
      <c r="C71" s="51">
        <f>'Расчет субсидий'!D73-1</f>
        <v>-0.13990174672489075</v>
      </c>
      <c r="D71" s="51">
        <f>C71*'Расчет субсидий'!E73</f>
        <v>-2.0985262008733612</v>
      </c>
      <c r="E71" s="52">
        <f t="shared" si="15"/>
        <v>-14.986763597609267</v>
      </c>
      <c r="F71" s="51">
        <f>'Расчет субсидий'!F73-1</f>
        <v>0</v>
      </c>
      <c r="G71" s="51">
        <f>F71*'Расчет субсидий'!G73</f>
        <v>0</v>
      </c>
      <c r="H71" s="52">
        <f t="shared" si="16"/>
        <v>0</v>
      </c>
      <c r="I71" s="51">
        <f>'Расчет субсидий'!J73-1</f>
        <v>3.1538552367457839E-2</v>
      </c>
      <c r="J71" s="51">
        <f>I71*'Расчет субсидий'!K73</f>
        <v>0.31538552367457839</v>
      </c>
      <c r="K71" s="52">
        <f t="shared" si="17"/>
        <v>2.2523465675348704</v>
      </c>
      <c r="L71" s="51">
        <f>'Расчет субсидий'!N73-1</f>
        <v>0.15561569688768606</v>
      </c>
      <c r="M71" s="51">
        <f>L71*'Расчет субсидий'!O73</f>
        <v>2.3342354533152907</v>
      </c>
      <c r="N71" s="52">
        <f t="shared" si="12"/>
        <v>16.670096806718711</v>
      </c>
      <c r="O71" s="51">
        <f>'Расчет субсидий'!R73-1</f>
        <v>0.30000000000000004</v>
      </c>
      <c r="P71" s="51">
        <f>O71*'Расчет субсидий'!S73</f>
        <v>4.5000000000000009</v>
      </c>
      <c r="Q71" s="52">
        <f t="shared" si="13"/>
        <v>32.13704749608295</v>
      </c>
      <c r="R71" s="53">
        <f t="shared" si="14"/>
        <v>5.0510947761165088</v>
      </c>
    </row>
    <row r="72" spans="1:18" ht="15" customHeight="1">
      <c r="A72" s="61" t="s">
        <v>57</v>
      </c>
      <c r="B72" s="50">
        <f>'Расчет субсидий'!X74</f>
        <v>35.727272727272748</v>
      </c>
      <c r="C72" s="51">
        <f>'Расчет субсидий'!D74-1</f>
        <v>-0.18541996830427898</v>
      </c>
      <c r="D72" s="51">
        <f>C72*'Расчет субсидий'!E74</f>
        <v>-2.7812995245641847</v>
      </c>
      <c r="E72" s="52">
        <f t="shared" si="15"/>
        <v>-22.747466671703034</v>
      </c>
      <c r="F72" s="51">
        <f>'Расчет субсидий'!F74-1</f>
        <v>0</v>
      </c>
      <c r="G72" s="51">
        <f>F72*'Расчет субсидий'!G74</f>
        <v>0</v>
      </c>
      <c r="H72" s="52">
        <f t="shared" si="16"/>
        <v>0</v>
      </c>
      <c r="I72" s="51">
        <f>'Расчет субсидий'!J74-1</f>
        <v>3.1538552367457839E-2</v>
      </c>
      <c r="J72" s="51">
        <f>I72*'Расчет субсидий'!K74</f>
        <v>0.31538552367457839</v>
      </c>
      <c r="K72" s="52">
        <f t="shared" si="17"/>
        <v>2.5794495073842301</v>
      </c>
      <c r="L72" s="51">
        <f>'Расчет субсидий'!N74-1</f>
        <v>0.15561569688768606</v>
      </c>
      <c r="M72" s="51">
        <f>L72*'Расчет субсидий'!O74</f>
        <v>2.3342354533152907</v>
      </c>
      <c r="N72" s="52">
        <f t="shared" si="12"/>
        <v>19.091055353528443</v>
      </c>
      <c r="O72" s="51">
        <f>'Расчет субсидий'!R74-1</f>
        <v>0.30000000000000004</v>
      </c>
      <c r="P72" s="51">
        <f>O72*'Расчет субсидий'!S74</f>
        <v>4.5000000000000009</v>
      </c>
      <c r="Q72" s="52">
        <f t="shared" si="13"/>
        <v>36.804234538063106</v>
      </c>
      <c r="R72" s="53">
        <f t="shared" si="14"/>
        <v>4.3683214524256853</v>
      </c>
    </row>
    <row r="73" spans="1:18" ht="15" customHeight="1">
      <c r="A73" s="61" t="s">
        <v>58</v>
      </c>
      <c r="B73" s="50">
        <f>'Расчет субсидий'!X75</f>
        <v>96.290909090909167</v>
      </c>
      <c r="C73" s="51">
        <f>'Расчет субсидий'!D75-1</f>
        <v>0.28112387002198869</v>
      </c>
      <c r="D73" s="51">
        <f>C73*'Расчет субсидий'!E75</f>
        <v>4.2168580503298303</v>
      </c>
      <c r="E73" s="52">
        <f t="shared" si="15"/>
        <v>35.723032101465691</v>
      </c>
      <c r="F73" s="51">
        <f>'Расчет субсидий'!F75-1</f>
        <v>0</v>
      </c>
      <c r="G73" s="51">
        <f>F73*'Расчет субсидий'!G75</f>
        <v>0</v>
      </c>
      <c r="H73" s="52">
        <f t="shared" si="16"/>
        <v>0</v>
      </c>
      <c r="I73" s="51">
        <f>'Расчет субсидий'!J75-1</f>
        <v>3.1538552367457839E-2</v>
      </c>
      <c r="J73" s="51">
        <f>I73*'Расчет субсидий'!K75</f>
        <v>0.31538552367457839</v>
      </c>
      <c r="K73" s="52">
        <f t="shared" si="17"/>
        <v>2.6717824152708429</v>
      </c>
      <c r="L73" s="51">
        <f>'Расчет субсидий'!N75-1</f>
        <v>0.15561569688768606</v>
      </c>
      <c r="M73" s="51">
        <f>L73*'Расчет субсидий'!O75</f>
        <v>2.3342354533152907</v>
      </c>
      <c r="N73" s="52">
        <f t="shared" si="12"/>
        <v>19.774430876239535</v>
      </c>
      <c r="O73" s="51">
        <f>'Расчет субсидий'!R75-1</f>
        <v>0.30000000000000004</v>
      </c>
      <c r="P73" s="51">
        <f>O73*'Расчет субсидий'!S75</f>
        <v>4.5000000000000009</v>
      </c>
      <c r="Q73" s="52">
        <f t="shared" si="13"/>
        <v>38.121663697933101</v>
      </c>
      <c r="R73" s="53">
        <f t="shared" si="14"/>
        <v>11.3664790273197</v>
      </c>
    </row>
    <row r="74" spans="1:18" ht="15" customHeight="1">
      <c r="A74" s="61" t="s">
        <v>59</v>
      </c>
      <c r="B74" s="50">
        <f>'Расчет субсидий'!X76</f>
        <v>-91.190909090909145</v>
      </c>
      <c r="C74" s="51">
        <f>'Расчет субсидий'!D76-1</f>
        <v>-0.98668625470572036</v>
      </c>
      <c r="D74" s="51">
        <f>C74*'Расчет субсидий'!E76</f>
        <v>-14.800293820585805</v>
      </c>
      <c r="E74" s="52">
        <f t="shared" si="15"/>
        <v>-176.40961467088783</v>
      </c>
      <c r="F74" s="51">
        <f>'Расчет субсидий'!F76-1</f>
        <v>0</v>
      </c>
      <c r="G74" s="51">
        <f>F74*'Расчет субсидий'!G76</f>
        <v>0</v>
      </c>
      <c r="H74" s="52">
        <f t="shared" si="16"/>
        <v>0</v>
      </c>
      <c r="I74" s="51">
        <f>'Расчет субсидий'!J76-1</f>
        <v>3.1538552367457839E-2</v>
      </c>
      <c r="J74" s="51">
        <f>I74*'Расчет субсидий'!K76</f>
        <v>0.31538552367457839</v>
      </c>
      <c r="K74" s="52">
        <f t="shared" si="17"/>
        <v>3.7591847417801052</v>
      </c>
      <c r="L74" s="51">
        <f>'Расчет субсидий'!N76-1</f>
        <v>0.15561569688768606</v>
      </c>
      <c r="M74" s="51">
        <f>L74*'Расчет субсидий'!O76</f>
        <v>2.3342354533152907</v>
      </c>
      <c r="N74" s="52">
        <f t="shared" si="12"/>
        <v>27.822527164813881</v>
      </c>
      <c r="O74" s="51">
        <f>'Расчет субсидий'!R76-1</f>
        <v>0.30000000000000004</v>
      </c>
      <c r="P74" s="51">
        <f>O74*'Расчет субсидий'!S76</f>
        <v>4.5000000000000009</v>
      </c>
      <c r="Q74" s="52">
        <f t="shared" si="13"/>
        <v>53.636993673384687</v>
      </c>
      <c r="R74" s="53">
        <f t="shared" si="14"/>
        <v>-7.6506728435959355</v>
      </c>
    </row>
    <row r="75" spans="1:18" ht="15" customHeight="1">
      <c r="A75" s="57" t="s">
        <v>60</v>
      </c>
      <c r="B75" s="58"/>
      <c r="C75" s="59"/>
      <c r="D75" s="59"/>
      <c r="E75" s="60"/>
      <c r="F75" s="60"/>
      <c r="G75" s="60"/>
      <c r="H75" s="60"/>
      <c r="I75" s="60"/>
      <c r="J75" s="60"/>
      <c r="K75" s="60"/>
      <c r="L75" s="60"/>
      <c r="M75" s="60"/>
      <c r="N75" s="60"/>
      <c r="O75" s="60"/>
      <c r="P75" s="60"/>
      <c r="Q75" s="60"/>
      <c r="R75" s="60"/>
    </row>
    <row r="76" spans="1:18" ht="15" customHeight="1">
      <c r="A76" s="61" t="s">
        <v>61</v>
      </c>
      <c r="B76" s="50">
        <f>'Расчет субсидий'!X78</f>
        <v>-5.1454545454544132</v>
      </c>
      <c r="C76" s="51">
        <f>'Расчет субсидий'!D78-1</f>
        <v>-0.20858683926645094</v>
      </c>
      <c r="D76" s="51">
        <f>C76*'Расчет субсидий'!E78</f>
        <v>-3.1288025889967641</v>
      </c>
      <c r="E76" s="52">
        <f>$B76*D76/$R76</f>
        <v>-60.547967284655861</v>
      </c>
      <c r="F76" s="51">
        <f>'Расчет субсидий'!F78-1</f>
        <v>0</v>
      </c>
      <c r="G76" s="51">
        <f>F76*'Расчет субсидий'!G78</f>
        <v>0</v>
      </c>
      <c r="H76" s="52">
        <f>$B76*G76/$R76</f>
        <v>0</v>
      </c>
      <c r="I76" s="51">
        <f>'Расчет субсидий'!J78-1</f>
        <v>-1.147601476014759E-2</v>
      </c>
      <c r="J76" s="51">
        <f>I76*'Расчет субсидий'!K78</f>
        <v>-0.1147601476014759</v>
      </c>
      <c r="K76" s="52">
        <f>$B76*J76/$R76</f>
        <v>-2.2208156203247209</v>
      </c>
      <c r="L76" s="51">
        <f>'Расчет субсидий'!N78-1</f>
        <v>-0.10148849797023007</v>
      </c>
      <c r="M76" s="51">
        <f>L76*'Расчет субсидий'!O78</f>
        <v>-1.522327469553451</v>
      </c>
      <c r="N76" s="52">
        <f t="shared" si="12"/>
        <v>-29.459779324911132</v>
      </c>
      <c r="O76" s="51">
        <f>'Расчет субсидий'!R78-1</f>
        <v>0.30000000000000004</v>
      </c>
      <c r="P76" s="51">
        <f>O76*'Расчет субсидий'!S78</f>
        <v>4.5000000000000009</v>
      </c>
      <c r="Q76" s="52">
        <f t="shared" si="13"/>
        <v>87.083107684437294</v>
      </c>
      <c r="R76" s="53">
        <f t="shared" si="14"/>
        <v>-0.26589020615169012</v>
      </c>
    </row>
    <row r="77" spans="1:18" ht="15" customHeight="1">
      <c r="A77" s="61" t="s">
        <v>62</v>
      </c>
      <c r="B77" s="50">
        <f>'Расчет субсидий'!X79</f>
        <v>-7.7545454545454504</v>
      </c>
      <c r="C77" s="51">
        <f>'Расчет субсидий'!D79-1</f>
        <v>-0.22497022858636617</v>
      </c>
      <c r="D77" s="51">
        <f>C77*'Расчет субсидий'!E79</f>
        <v>-3.3745534287954926</v>
      </c>
      <c r="E77" s="52">
        <f>$B77*D77/$R77</f>
        <v>-51.145482090431649</v>
      </c>
      <c r="F77" s="51">
        <f>'Расчет субсидий'!F79-1</f>
        <v>0</v>
      </c>
      <c r="G77" s="51">
        <f>F77*'Расчет субсидий'!G79</f>
        <v>0</v>
      </c>
      <c r="H77" s="52">
        <f>$B77*G77/$R77</f>
        <v>0</v>
      </c>
      <c r="I77" s="51">
        <f>'Расчет субсидий'!J79-1</f>
        <v>-1.147601476014759E-2</v>
      </c>
      <c r="J77" s="51">
        <f>I77*'Расчет субсидий'!K79</f>
        <v>-0.1147601476014759</v>
      </c>
      <c r="K77" s="52">
        <f>$B77*J77/$R77</f>
        <v>-1.7393303136829026</v>
      </c>
      <c r="L77" s="51">
        <f>'Расчет субсидий'!N79-1</f>
        <v>-0.10148849797023007</v>
      </c>
      <c r="M77" s="51">
        <f>L77*'Расчет субсидий'!O79</f>
        <v>-1.522327469553451</v>
      </c>
      <c r="N77" s="52">
        <f t="shared" si="12"/>
        <v>-23.072733614299132</v>
      </c>
      <c r="O77" s="51">
        <f>'Расчет субсидий'!R79-1</f>
        <v>0.30000000000000004</v>
      </c>
      <c r="P77" s="51">
        <f>O77*'Расчет субсидий'!S79</f>
        <v>4.5000000000000009</v>
      </c>
      <c r="Q77" s="52">
        <f t="shared" si="13"/>
        <v>68.203000563868244</v>
      </c>
      <c r="R77" s="53">
        <f t="shared" si="14"/>
        <v>-0.51164104595041859</v>
      </c>
    </row>
    <row r="78" spans="1:18" ht="15" customHeight="1">
      <c r="A78" s="61" t="s">
        <v>63</v>
      </c>
      <c r="B78" s="50">
        <f>'Расчет субсидий'!X80</f>
        <v>-82.045454545454504</v>
      </c>
      <c r="C78" s="51">
        <f>'Расчет субсидий'!D80-1</f>
        <v>-0.48982464371591106</v>
      </c>
      <c r="D78" s="51">
        <f>C78*'Расчет субсидий'!E80</f>
        <v>-7.3473696557386656</v>
      </c>
      <c r="E78" s="52">
        <f>$B78*D78/$R78</f>
        <v>-134.42391050580585</v>
      </c>
      <c r="F78" s="51">
        <f>'Расчет субсидий'!F80-1</f>
        <v>0</v>
      </c>
      <c r="G78" s="51">
        <f>F78*'Расчет субсидий'!G80</f>
        <v>0</v>
      </c>
      <c r="H78" s="52">
        <f>$B78*G78/$R78</f>
        <v>0</v>
      </c>
      <c r="I78" s="51">
        <f>'Расчет субсидий'!J80-1</f>
        <v>-1.147601476014759E-2</v>
      </c>
      <c r="J78" s="51">
        <f>I78*'Расчет субсидий'!K80</f>
        <v>-0.1147601476014759</v>
      </c>
      <c r="K78" s="52">
        <f>$B78*J78/$R78</f>
        <v>-2.0995959824567954</v>
      </c>
      <c r="L78" s="51">
        <f>'Расчет субсидий'!N80-1</f>
        <v>-0.10148849797023007</v>
      </c>
      <c r="M78" s="51">
        <f>L78*'Расчет субсидий'!O80</f>
        <v>-1.522327469553451</v>
      </c>
      <c r="N78" s="52">
        <f t="shared" si="12"/>
        <v>-27.851764796936685</v>
      </c>
      <c r="O78" s="51">
        <f>'Расчет субсидий'!R80-1</f>
        <v>0.30000000000000004</v>
      </c>
      <c r="P78" s="51">
        <f>O78*'Расчет субсидий'!S80</f>
        <v>4.5000000000000009</v>
      </c>
      <c r="Q78" s="52">
        <f t="shared" si="13"/>
        <v>82.329816739744828</v>
      </c>
      <c r="R78" s="53">
        <f t="shared" si="14"/>
        <v>-4.4844572728935921</v>
      </c>
    </row>
    <row r="79" spans="1:18" ht="15" customHeight="1">
      <c r="A79" s="61" t="s">
        <v>64</v>
      </c>
      <c r="B79" s="50">
        <f>'Расчет субсидий'!X81</f>
        <v>22.218181818181847</v>
      </c>
      <c r="C79" s="51">
        <f>'Расчет субсидий'!D81-1</f>
        <v>-9.4259019375465547E-3</v>
      </c>
      <c r="D79" s="51">
        <f>C79*'Расчет субсидий'!E81</f>
        <v>-0.14138852906319832</v>
      </c>
      <c r="E79" s="52">
        <f>$B79*D79/$R79</f>
        <v>-1.1542783434971886</v>
      </c>
      <c r="F79" s="51">
        <f>'Расчет субсидий'!F81-1</f>
        <v>0</v>
      </c>
      <c r="G79" s="51">
        <f>F79*'Расчет субсидий'!G81</f>
        <v>0</v>
      </c>
      <c r="H79" s="52">
        <f>$B79*G79/$R79</f>
        <v>0</v>
      </c>
      <c r="I79" s="51">
        <f>'Расчет субсидий'!J81-1</f>
        <v>-1.147601476014759E-2</v>
      </c>
      <c r="J79" s="51">
        <f>I79*'Расчет субсидий'!K81</f>
        <v>-0.1147601476014759</v>
      </c>
      <c r="K79" s="52">
        <f>$B79*J79/$R79</f>
        <v>-0.9368875534005644</v>
      </c>
      <c r="L79" s="51">
        <f>'Расчет субсидий'!N81-1</f>
        <v>-0.10148849797023007</v>
      </c>
      <c r="M79" s="51">
        <f>L79*'Расчет субсидий'!O81</f>
        <v>-1.522327469553451</v>
      </c>
      <c r="N79" s="52">
        <f t="shared" si="12"/>
        <v>-12.428091878875051</v>
      </c>
      <c r="O79" s="51">
        <f>'Расчет субсидий'!R81-1</f>
        <v>0.30000000000000004</v>
      </c>
      <c r="P79" s="51">
        <f>O79*'Расчет субсидий'!S81</f>
        <v>4.5000000000000009</v>
      </c>
      <c r="Q79" s="52">
        <f t="shared" si="13"/>
        <v>36.737439593954647</v>
      </c>
      <c r="R79" s="53">
        <f t="shared" si="14"/>
        <v>2.7215238537818758</v>
      </c>
    </row>
    <row r="80" spans="1:18" ht="15" customHeight="1">
      <c r="A80" s="61" t="s">
        <v>65</v>
      </c>
      <c r="B80" s="50">
        <f>'Расчет субсидий'!X82</f>
        <v>138.92727272727279</v>
      </c>
      <c r="C80" s="51">
        <f>'Расчет субсидий'!D82-1</f>
        <v>0.23327688930699275</v>
      </c>
      <c r="D80" s="51">
        <f>C80*'Расчет субсидий'!E82</f>
        <v>3.4991533396048915</v>
      </c>
      <c r="E80" s="52">
        <f>$B80*D80/$R80</f>
        <v>76.410375424200012</v>
      </c>
      <c r="F80" s="51">
        <f>'Расчет субсидий'!F82-1</f>
        <v>0</v>
      </c>
      <c r="G80" s="51">
        <f>F80*'Расчет субсидий'!G82</f>
        <v>0</v>
      </c>
      <c r="H80" s="52">
        <f>$B80*G80/$R80</f>
        <v>0</v>
      </c>
      <c r="I80" s="51">
        <f>'Расчет субсидий'!J82-1</f>
        <v>-1.147601476014759E-2</v>
      </c>
      <c r="J80" s="51">
        <f>I80*'Расчет субсидий'!K82</f>
        <v>-0.1147601476014759</v>
      </c>
      <c r="K80" s="52">
        <f>$B80*J80/$R80</f>
        <v>-2.5059964828393375</v>
      </c>
      <c r="L80" s="51">
        <f>'Расчет субсидий'!N82-1</f>
        <v>-0.10148849797023007</v>
      </c>
      <c r="M80" s="51">
        <f>L80*'Расчет субсидий'!O82</f>
        <v>-1.522327469553451</v>
      </c>
      <c r="N80" s="52">
        <f t="shared" si="12"/>
        <v>-33.242788234106399</v>
      </c>
      <c r="O80" s="51">
        <f>'Расчет субсидий'!R82-1</f>
        <v>0.30000000000000004</v>
      </c>
      <c r="P80" s="51">
        <f>O80*'Расчет субсидий'!S82</f>
        <v>4.5000000000000009</v>
      </c>
      <c r="Q80" s="52">
        <f t="shared" si="13"/>
        <v>98.265682020018502</v>
      </c>
      <c r="R80" s="53">
        <f t="shared" si="14"/>
        <v>6.3620657224499659</v>
      </c>
    </row>
    <row r="81" spans="1:18" ht="15" customHeight="1">
      <c r="A81" s="57" t="s">
        <v>66</v>
      </c>
      <c r="B81" s="58"/>
      <c r="C81" s="59"/>
      <c r="D81" s="59"/>
      <c r="E81" s="60"/>
      <c r="F81" s="60"/>
      <c r="G81" s="60"/>
      <c r="H81" s="60"/>
      <c r="I81" s="60"/>
      <c r="J81" s="60"/>
      <c r="K81" s="60"/>
      <c r="L81" s="60"/>
      <c r="M81" s="60"/>
      <c r="N81" s="60"/>
      <c r="O81" s="60"/>
      <c r="P81" s="60"/>
      <c r="Q81" s="60"/>
      <c r="R81" s="60"/>
    </row>
    <row r="82" spans="1:18" ht="15" customHeight="1">
      <c r="A82" s="61" t="s">
        <v>67</v>
      </c>
      <c r="B82" s="50">
        <f>'Расчет субсидий'!X84</f>
        <v>28.436363636363637</v>
      </c>
      <c r="C82" s="51">
        <f>'Расчет субсидий'!D84-1</f>
        <v>0.26371339487681111</v>
      </c>
      <c r="D82" s="51">
        <f>C82*'Расчет субсидий'!E84</f>
        <v>3.9557009231521665</v>
      </c>
      <c r="E82" s="52">
        <f t="shared" ref="E82:E89" si="18">$B82*D82/$R82</f>
        <v>19.993231656088113</v>
      </c>
      <c r="F82" s="51">
        <f>'Расчет субсидий'!F84-1</f>
        <v>0</v>
      </c>
      <c r="G82" s="51">
        <f>F82*'Расчет субсидий'!G84</f>
        <v>0</v>
      </c>
      <c r="H82" s="52">
        <f t="shared" ref="H82:H89" si="19">$B82*G82/$R82</f>
        <v>0</v>
      </c>
      <c r="I82" s="51">
        <f>'Расчет субсидий'!J84-1</f>
        <v>-6.981430264717492E-2</v>
      </c>
      <c r="J82" s="51">
        <f>I82*'Расчет субсидий'!K84</f>
        <v>-0.6981430264717492</v>
      </c>
      <c r="K82" s="52">
        <f t="shared" ref="K82:K89" si="20">$B82*J82/$R82</f>
        <v>-3.5286123821032875</v>
      </c>
      <c r="L82" s="51">
        <f>'Расчет субсидий'!N84-1</f>
        <v>-4.2780748663101553E-2</v>
      </c>
      <c r="M82" s="51">
        <f>L82*'Расчет субсидий'!O84</f>
        <v>-0.6417112299465233</v>
      </c>
      <c r="N82" s="52">
        <f t="shared" si="12"/>
        <v>-3.2433901161593286</v>
      </c>
      <c r="O82" s="51">
        <f>'Расчет субсидий'!R84-1</f>
        <v>0.20068965517241377</v>
      </c>
      <c r="P82" s="51">
        <f>O82*'Расчет субсидий'!S84</f>
        <v>3.0103448275862066</v>
      </c>
      <c r="Q82" s="52">
        <f t="shared" si="13"/>
        <v>15.215134478538138</v>
      </c>
      <c r="R82" s="53">
        <f t="shared" si="14"/>
        <v>5.6261914943201008</v>
      </c>
    </row>
    <row r="83" spans="1:18" ht="15" customHeight="1">
      <c r="A83" s="61" t="s">
        <v>68</v>
      </c>
      <c r="B83" s="50">
        <f>'Расчет субсидий'!X85</f>
        <v>1.8909090909090764</v>
      </c>
      <c r="C83" s="51">
        <f>'Расчет субсидий'!D85-1</f>
        <v>-8.5249172924434236E-2</v>
      </c>
      <c r="D83" s="51">
        <f>C83*'Расчет субсидий'!E85</f>
        <v>-1.2787375938665135</v>
      </c>
      <c r="E83" s="52">
        <f t="shared" si="18"/>
        <v>-6.1721969741890739</v>
      </c>
      <c r="F83" s="51">
        <f>'Расчет субсидий'!F85-1</f>
        <v>0</v>
      </c>
      <c r="G83" s="51">
        <f>F83*'Расчет субсидий'!G85</f>
        <v>0</v>
      </c>
      <c r="H83" s="52">
        <f t="shared" si="19"/>
        <v>0</v>
      </c>
      <c r="I83" s="51">
        <f>'Расчет субсидий'!J85-1</f>
        <v>-6.981430264717492E-2</v>
      </c>
      <c r="J83" s="51">
        <f>I83*'Расчет субсидий'!K85</f>
        <v>-0.6981430264717492</v>
      </c>
      <c r="K83" s="52">
        <f t="shared" si="20"/>
        <v>-3.3697893111211323</v>
      </c>
      <c r="L83" s="51">
        <f>'Расчет субсидий'!N85-1</f>
        <v>-4.2780748663101553E-2</v>
      </c>
      <c r="M83" s="51">
        <f>L83*'Расчет субсидий'!O85</f>
        <v>-0.6417112299465233</v>
      </c>
      <c r="N83" s="52">
        <f t="shared" si="12"/>
        <v>-3.097404917769659</v>
      </c>
      <c r="O83" s="51">
        <f>'Расчет субсидий'!R85-1</f>
        <v>0.20068965517241377</v>
      </c>
      <c r="P83" s="51">
        <f>O83*'Расчет субсидий'!S85</f>
        <v>3.0103448275862066</v>
      </c>
      <c r="Q83" s="52">
        <f t="shared" si="13"/>
        <v>14.530300293988942</v>
      </c>
      <c r="R83" s="53">
        <f t="shared" si="14"/>
        <v>0.39175297730142056</v>
      </c>
    </row>
    <row r="84" spans="1:18" ht="15" customHeight="1">
      <c r="A84" s="61" t="s">
        <v>69</v>
      </c>
      <c r="B84" s="50">
        <f>'Расчет субсидий'!X86</f>
        <v>37.609090909090867</v>
      </c>
      <c r="C84" s="51">
        <f>'Расчет субсидий'!D86-1</f>
        <v>0.24023013304566687</v>
      </c>
      <c r="D84" s="51">
        <f>C84*'Расчет субсидий'!E86</f>
        <v>3.6034519956850031</v>
      </c>
      <c r="E84" s="52">
        <f t="shared" si="18"/>
        <v>25.696630551881629</v>
      </c>
      <c r="F84" s="51">
        <f>'Расчет субсидий'!F86-1</f>
        <v>0</v>
      </c>
      <c r="G84" s="51">
        <f>F84*'Расчет субсидий'!G86</f>
        <v>0</v>
      </c>
      <c r="H84" s="52">
        <f t="shared" si="19"/>
        <v>0</v>
      </c>
      <c r="I84" s="51">
        <f>'Расчет субсидий'!J86-1</f>
        <v>-6.981430264717492E-2</v>
      </c>
      <c r="J84" s="51">
        <f>I84*'Расчет субсидий'!K86</f>
        <v>-0.6981430264717492</v>
      </c>
      <c r="K84" s="52">
        <f t="shared" si="20"/>
        <v>-4.9785382031172967</v>
      </c>
      <c r="L84" s="51">
        <f>'Расчет субсидий'!N86-1</f>
        <v>-4.2780748663101553E-2</v>
      </c>
      <c r="M84" s="51">
        <f>L84*'Расчет субсидий'!O86</f>
        <v>-0.6417112299465233</v>
      </c>
      <c r="N84" s="52">
        <f t="shared" si="12"/>
        <v>-4.576116572851614</v>
      </c>
      <c r="O84" s="51">
        <f>'Расчет субсидий'!R86-1</f>
        <v>0.20068965517241377</v>
      </c>
      <c r="P84" s="51">
        <f>O84*'Расчет субсидий'!S86</f>
        <v>3.0103448275862066</v>
      </c>
      <c r="Q84" s="52">
        <f t="shared" si="13"/>
        <v>21.467115133178154</v>
      </c>
      <c r="R84" s="53">
        <f t="shared" si="14"/>
        <v>5.2739425668529369</v>
      </c>
    </row>
    <row r="85" spans="1:18" ht="15" customHeight="1">
      <c r="A85" s="61" t="s">
        <v>70</v>
      </c>
      <c r="B85" s="50">
        <f>'Расчет субсидий'!X87</f>
        <v>6.5818181818181074</v>
      </c>
      <c r="C85" s="51">
        <f>'Расчет субсидий'!D87-1</f>
        <v>-6.3672391017173036E-2</v>
      </c>
      <c r="D85" s="51">
        <f>C85*'Расчет субсидий'!E87</f>
        <v>-0.95508586525759553</v>
      </c>
      <c r="E85" s="52">
        <f t="shared" si="18"/>
        <v>-8.7869166378362742</v>
      </c>
      <c r="F85" s="51">
        <f>'Расчет субсидий'!F87-1</f>
        <v>0</v>
      </c>
      <c r="G85" s="51">
        <f>F85*'Расчет субсидий'!G87</f>
        <v>0</v>
      </c>
      <c r="H85" s="52">
        <f t="shared" si="19"/>
        <v>0</v>
      </c>
      <c r="I85" s="51">
        <f>'Расчет субсидий'!J87-1</f>
        <v>-6.981430264717492E-2</v>
      </c>
      <c r="J85" s="51">
        <f>I85*'Расчет субсидий'!K87</f>
        <v>-0.6981430264717492</v>
      </c>
      <c r="K85" s="52">
        <f t="shared" si="20"/>
        <v>-6.4230084414865107</v>
      </c>
      <c r="L85" s="51">
        <f>'Расчет субсидий'!N87-1</f>
        <v>-4.2780748663101553E-2</v>
      </c>
      <c r="M85" s="51">
        <f>L85*'Расчет субсидий'!O87</f>
        <v>-0.6417112299465233</v>
      </c>
      <c r="N85" s="52">
        <f t="shared" si="12"/>
        <v>-5.9038284286436227</v>
      </c>
      <c r="O85" s="51">
        <f>'Расчет субсидий'!R87-1</f>
        <v>0.20068965517241377</v>
      </c>
      <c r="P85" s="51">
        <f>O85*'Расчет субсидий'!S87</f>
        <v>3.0103448275862066</v>
      </c>
      <c r="Q85" s="52">
        <f t="shared" si="13"/>
        <v>27.695571689784515</v>
      </c>
      <c r="R85" s="53">
        <f t="shared" si="14"/>
        <v>0.71540470591033856</v>
      </c>
    </row>
    <row r="86" spans="1:18" ht="15" customHeight="1">
      <c r="A86" s="61" t="s">
        <v>71</v>
      </c>
      <c r="B86" s="50">
        <f>'Расчет субсидий'!X88</f>
        <v>8.4181818181818073</v>
      </c>
      <c r="C86" s="51">
        <f>'Расчет субсидий'!D88-1</f>
        <v>4.3440561865949912E-2</v>
      </c>
      <c r="D86" s="51">
        <f>C86*'Расчет субсидий'!E88</f>
        <v>0.65160842798924867</v>
      </c>
      <c r="E86" s="52">
        <f t="shared" si="18"/>
        <v>2.3622413269477573</v>
      </c>
      <c r="F86" s="51">
        <f>'Расчет субсидий'!F88-1</f>
        <v>0</v>
      </c>
      <c r="G86" s="51">
        <f>F86*'Расчет субсидий'!G88</f>
        <v>0</v>
      </c>
      <c r="H86" s="52">
        <f t="shared" si="19"/>
        <v>0</v>
      </c>
      <c r="I86" s="51">
        <f>'Расчет субсидий'!J88-1</f>
        <v>-6.981430264717492E-2</v>
      </c>
      <c r="J86" s="51">
        <f>I86*'Расчет субсидий'!K88</f>
        <v>-0.6981430264717492</v>
      </c>
      <c r="K86" s="52">
        <f t="shared" si="20"/>
        <v>-2.5309407282239129</v>
      </c>
      <c r="L86" s="51">
        <f>'Расчет субсидий'!N88-1</f>
        <v>-4.2780748663101553E-2</v>
      </c>
      <c r="M86" s="51">
        <f>L86*'Расчет субсидий'!O88</f>
        <v>-0.6417112299465233</v>
      </c>
      <c r="N86" s="52">
        <f t="shared" si="12"/>
        <v>-2.3263615420443338</v>
      </c>
      <c r="O86" s="51">
        <f>'Расчет субсидий'!R88-1</f>
        <v>0.20068965517241377</v>
      </c>
      <c r="P86" s="51">
        <f>O86*'Расчет субсидий'!S88</f>
        <v>3.0103448275862066</v>
      </c>
      <c r="Q86" s="52">
        <f t="shared" si="13"/>
        <v>10.913242761502296</v>
      </c>
      <c r="R86" s="53">
        <f t="shared" si="14"/>
        <v>2.3220989991571828</v>
      </c>
    </row>
    <row r="87" spans="1:18" ht="15" customHeight="1">
      <c r="A87" s="61" t="s">
        <v>72</v>
      </c>
      <c r="B87" s="50">
        <f>'Расчет субсидий'!X89</f>
        <v>-51.036363636363717</v>
      </c>
      <c r="C87" s="51">
        <f>'Расчет субсидий'!D89-1</f>
        <v>-0.36861167002012074</v>
      </c>
      <c r="D87" s="51">
        <f>C87*'Расчет субсидий'!E89</f>
        <v>-5.5291750503018111</v>
      </c>
      <c r="E87" s="52">
        <f t="shared" si="18"/>
        <v>-73.130879190115394</v>
      </c>
      <c r="F87" s="51">
        <f>'Расчет субсидий'!F89-1</f>
        <v>0</v>
      </c>
      <c r="G87" s="51">
        <f>F87*'Расчет субсидий'!G89</f>
        <v>0</v>
      </c>
      <c r="H87" s="52">
        <f t="shared" si="19"/>
        <v>0</v>
      </c>
      <c r="I87" s="51">
        <f>'Расчет субсидий'!J89-1</f>
        <v>-6.981430264717492E-2</v>
      </c>
      <c r="J87" s="51">
        <f>I87*'Расчет субсидий'!K89</f>
        <v>-0.6981430264717492</v>
      </c>
      <c r="K87" s="52">
        <f t="shared" si="20"/>
        <v>-9.2338934582185335</v>
      </c>
      <c r="L87" s="51">
        <f>'Расчет субсидий'!N89-1</f>
        <v>-4.2780748663101553E-2</v>
      </c>
      <c r="M87" s="51">
        <f>L87*'Расчет субсидий'!O89</f>
        <v>-0.6417112299465233</v>
      </c>
      <c r="N87" s="52">
        <f t="shared" si="12"/>
        <v>-8.4875060031962519</v>
      </c>
      <c r="O87" s="51">
        <f>'Расчет субсидий'!R89-1</f>
        <v>0.20068965517241377</v>
      </c>
      <c r="P87" s="51">
        <f>O87*'Расчет субсидий'!S89</f>
        <v>3.0103448275862066</v>
      </c>
      <c r="Q87" s="52">
        <f t="shared" si="13"/>
        <v>39.81591501516646</v>
      </c>
      <c r="R87" s="53">
        <f t="shared" si="14"/>
        <v>-3.8586844791338768</v>
      </c>
    </row>
    <row r="88" spans="1:18" ht="15" customHeight="1">
      <c r="A88" s="61" t="s">
        <v>73</v>
      </c>
      <c r="B88" s="50">
        <f>'Расчет субсидий'!X90</f>
        <v>57.036363636363717</v>
      </c>
      <c r="C88" s="51">
        <f>'Расчет субсидий'!D90-1</f>
        <v>0.18342121676021983</v>
      </c>
      <c r="D88" s="51">
        <f>C88*'Расчет субсидий'!E90</f>
        <v>2.7513182514032977</v>
      </c>
      <c r="E88" s="52">
        <f t="shared" si="18"/>
        <v>35.488912923004349</v>
      </c>
      <c r="F88" s="51">
        <f>'Расчет субсидий'!F90-1</f>
        <v>0</v>
      </c>
      <c r="G88" s="51">
        <f>F88*'Расчет субсидий'!G90</f>
        <v>0</v>
      </c>
      <c r="H88" s="52">
        <f t="shared" si="19"/>
        <v>0</v>
      </c>
      <c r="I88" s="51">
        <f>'Расчет субсидий'!J90-1</f>
        <v>-6.981430264717492E-2</v>
      </c>
      <c r="J88" s="51">
        <f>I88*'Расчет субсидий'!K90</f>
        <v>-0.6981430264717492</v>
      </c>
      <c r="K88" s="52">
        <f t="shared" si="20"/>
        <v>-9.0052603189840248</v>
      </c>
      <c r="L88" s="51">
        <f>'Расчет субсидий'!N90-1</f>
        <v>-4.2780748663101553E-2</v>
      </c>
      <c r="M88" s="51">
        <f>L88*'Расчет субсидий'!O90</f>
        <v>-0.6417112299465233</v>
      </c>
      <c r="N88" s="52">
        <f t="shared" si="12"/>
        <v>-8.2773535739351853</v>
      </c>
      <c r="O88" s="51">
        <f>'Расчет субсидий'!R90-1</f>
        <v>0.20068965517241377</v>
      </c>
      <c r="P88" s="51">
        <f>O88*'Расчет субсидий'!S90</f>
        <v>3.0103448275862066</v>
      </c>
      <c r="Q88" s="52">
        <f t="shared" si="13"/>
        <v>38.830064606278569</v>
      </c>
      <c r="R88" s="53">
        <f t="shared" si="14"/>
        <v>4.421808822571232</v>
      </c>
    </row>
    <row r="89" spans="1:18" ht="15" customHeight="1">
      <c r="A89" s="61" t="s">
        <v>74</v>
      </c>
      <c r="B89" s="50">
        <f>'Расчет субсидий'!X91</f>
        <v>34.154545454545428</v>
      </c>
      <c r="C89" s="51">
        <f>'Расчет субсидий'!D91-1</f>
        <v>0.25118393858872157</v>
      </c>
      <c r="D89" s="51">
        <f>C89*'Расчет субсидий'!E91</f>
        <v>3.7677590788308235</v>
      </c>
      <c r="E89" s="52">
        <f t="shared" si="18"/>
        <v>23.663146600806193</v>
      </c>
      <c r="F89" s="51">
        <f>'Расчет субсидий'!F91-1</f>
        <v>0</v>
      </c>
      <c r="G89" s="51">
        <f>F89*'Расчет субсидий'!G91</f>
        <v>0</v>
      </c>
      <c r="H89" s="52">
        <f t="shared" si="19"/>
        <v>0</v>
      </c>
      <c r="I89" s="51">
        <f>'Расчет субсидий'!J91-1</f>
        <v>-6.981430264717492E-2</v>
      </c>
      <c r="J89" s="51">
        <f>I89*'Расчет субсидий'!K91</f>
        <v>-0.6981430264717492</v>
      </c>
      <c r="K89" s="52">
        <f t="shared" si="20"/>
        <v>-4.3846383057108671</v>
      </c>
      <c r="L89" s="51">
        <f>'Расчет субсидий'!N91-1</f>
        <v>-4.2780748663101553E-2</v>
      </c>
      <c r="M89" s="51">
        <f>L89*'Расчет субсидий'!O91</f>
        <v>-0.6417112299465233</v>
      </c>
      <c r="N89" s="52">
        <f t="shared" si="12"/>
        <v>-4.0302223661074095</v>
      </c>
      <c r="O89" s="51">
        <f>'Расчет субсидий'!R91-1</f>
        <v>0.20068965517241377</v>
      </c>
      <c r="P89" s="51">
        <f>O89*'Расчет субсидий'!S91</f>
        <v>3.0103448275862066</v>
      </c>
      <c r="Q89" s="52">
        <f t="shared" si="13"/>
        <v>18.906259525557509</v>
      </c>
      <c r="R89" s="53">
        <f t="shared" si="14"/>
        <v>5.4382496499987578</v>
      </c>
    </row>
    <row r="90" spans="1:18" ht="15" customHeight="1">
      <c r="A90" s="57" t="s">
        <v>75</v>
      </c>
      <c r="B90" s="58"/>
      <c r="C90" s="59"/>
      <c r="D90" s="59"/>
      <c r="E90" s="60"/>
      <c r="F90" s="60"/>
      <c r="G90" s="60"/>
      <c r="H90" s="60"/>
      <c r="I90" s="60"/>
      <c r="J90" s="60"/>
      <c r="K90" s="60"/>
      <c r="L90" s="60"/>
      <c r="M90" s="60"/>
      <c r="N90" s="60"/>
      <c r="O90" s="60"/>
      <c r="P90" s="60"/>
      <c r="Q90" s="60"/>
      <c r="R90" s="60"/>
    </row>
    <row r="91" spans="1:18" ht="15" customHeight="1">
      <c r="A91" s="61" t="s">
        <v>76</v>
      </c>
      <c r="B91" s="50">
        <f>'Расчет субсидий'!X93</f>
        <v>-58.890909090909076</v>
      </c>
      <c r="C91" s="51">
        <f>'Расчет субсидий'!D93-1</f>
        <v>0.11829644461280364</v>
      </c>
      <c r="D91" s="51">
        <f>C91*'Расчет субсидий'!E93</f>
        <v>1.7744466691920546</v>
      </c>
      <c r="E91" s="52">
        <f t="shared" ref="E91:E99" si="21">$B91*D91/$R91</f>
        <v>24.769382854540773</v>
      </c>
      <c r="F91" s="51">
        <f>'Расчет субсидий'!F93-1</f>
        <v>0</v>
      </c>
      <c r="G91" s="51">
        <f>F91*'Расчет субсидий'!G93</f>
        <v>0</v>
      </c>
      <c r="H91" s="52">
        <f t="shared" ref="H91:H99" si="22">$B91*G91/$R91</f>
        <v>0</v>
      </c>
      <c r="I91" s="51">
        <f>'Расчет субсидий'!J93-1</f>
        <v>-3.1818181818181746E-2</v>
      </c>
      <c r="J91" s="51">
        <f>I91*'Расчет субсидий'!K93</f>
        <v>-0.31818181818181746</v>
      </c>
      <c r="K91" s="52">
        <f t="shared" ref="K91:K99" si="23">$B91*J91/$R91</f>
        <v>-4.4414788050450635</v>
      </c>
      <c r="L91" s="51">
        <f>'Расчет субсидий'!N93-1</f>
        <v>-0.12834224598930477</v>
      </c>
      <c r="M91" s="51">
        <f>L91*'Расчет субсидий'!O93</f>
        <v>-1.9251336898395714</v>
      </c>
      <c r="N91" s="52">
        <f t="shared" si="12"/>
        <v>-26.872812938087829</v>
      </c>
      <c r="O91" s="51">
        <f>'Расчет субсидий'!R93-1</f>
        <v>-0.25000000000000011</v>
      </c>
      <c r="P91" s="51">
        <f>O91*'Расчет субсидий'!S93</f>
        <v>-3.7500000000000018</v>
      </c>
      <c r="Q91" s="52">
        <f t="shared" si="13"/>
        <v>-52.346000202316958</v>
      </c>
      <c r="R91" s="53">
        <f t="shared" si="14"/>
        <v>-4.2188688388293363</v>
      </c>
    </row>
    <row r="92" spans="1:18" ht="15" customHeight="1">
      <c r="A92" s="61" t="s">
        <v>77</v>
      </c>
      <c r="B92" s="50">
        <f>'Расчет субсидий'!X94</f>
        <v>-75.981818181818085</v>
      </c>
      <c r="C92" s="51">
        <f>'Расчет субсидий'!D94-1</f>
        <v>-0.12659066119565776</v>
      </c>
      <c r="D92" s="51">
        <f>C92*'Расчет субсидий'!E94</f>
        <v>-1.8988599179348664</v>
      </c>
      <c r="E92" s="52">
        <f t="shared" si="21"/>
        <v>-18.281249623868749</v>
      </c>
      <c r="F92" s="51">
        <f>'Расчет субсидий'!F94-1</f>
        <v>0</v>
      </c>
      <c r="G92" s="51">
        <f>F92*'Расчет субсидий'!G94</f>
        <v>0</v>
      </c>
      <c r="H92" s="52">
        <f t="shared" si="22"/>
        <v>0</v>
      </c>
      <c r="I92" s="51">
        <f>'Расчет субсидий'!J94-1</f>
        <v>-3.1818181818181746E-2</v>
      </c>
      <c r="J92" s="51">
        <f>I92*'Расчет субсидий'!K94</f>
        <v>-0.31818181818181746</v>
      </c>
      <c r="K92" s="52">
        <f t="shared" si="23"/>
        <v>-3.0632913934400867</v>
      </c>
      <c r="L92" s="51">
        <f>'Расчет субсидий'!N94-1</f>
        <v>-0.12834224598930477</v>
      </c>
      <c r="M92" s="51">
        <f>L92*'Расчет субсидий'!O94</f>
        <v>-1.9251336898395714</v>
      </c>
      <c r="N92" s="52">
        <f t="shared" si="12"/>
        <v>-18.534200027536695</v>
      </c>
      <c r="O92" s="51">
        <f>'Расчет субсидий'!R94-1</f>
        <v>-0.25000000000000011</v>
      </c>
      <c r="P92" s="51">
        <f>O92*'Расчет субсидий'!S94</f>
        <v>-3.7500000000000018</v>
      </c>
      <c r="Q92" s="52">
        <f t="shared" si="13"/>
        <v>-36.103077136972551</v>
      </c>
      <c r="R92" s="53">
        <f t="shared" si="14"/>
        <v>-7.8921754259562569</v>
      </c>
    </row>
    <row r="93" spans="1:18" ht="15" customHeight="1">
      <c r="A93" s="61" t="s">
        <v>78</v>
      </c>
      <c r="B93" s="50">
        <f>'Расчет субсидий'!X95</f>
        <v>-251.79999999999995</v>
      </c>
      <c r="C93" s="51">
        <f>'Расчет субсидий'!D95-1</f>
        <v>-0.28407851690294439</v>
      </c>
      <c r="D93" s="51">
        <f>C93*'Расчет субсидий'!E95</f>
        <v>-4.2611777535441657</v>
      </c>
      <c r="E93" s="52">
        <f t="shared" si="21"/>
        <v>-104.63360119060734</v>
      </c>
      <c r="F93" s="51">
        <f>'Расчет субсидий'!F95-1</f>
        <v>0</v>
      </c>
      <c r="G93" s="51">
        <f>F93*'Расчет субсидий'!G95</f>
        <v>0</v>
      </c>
      <c r="H93" s="52">
        <f t="shared" si="22"/>
        <v>0</v>
      </c>
      <c r="I93" s="51">
        <f>'Расчет субсидий'!J95-1</f>
        <v>-3.1818181818181746E-2</v>
      </c>
      <c r="J93" s="51">
        <f>I93*'Расчет субсидий'!K95</f>
        <v>-0.31818181818181746</v>
      </c>
      <c r="K93" s="52">
        <f t="shared" si="23"/>
        <v>-7.8129830284709705</v>
      </c>
      <c r="L93" s="51">
        <f>'Расчет субсидий'!N95-1</f>
        <v>-0.12834224598930477</v>
      </c>
      <c r="M93" s="51">
        <f>L93*'Расчет субсидий'!O95</f>
        <v>-1.9251336898395714</v>
      </c>
      <c r="N93" s="52">
        <f t="shared" si="12"/>
        <v>-47.271830088227809</v>
      </c>
      <c r="O93" s="51">
        <f>'Расчет субсидий'!R95-1</f>
        <v>-0.25000000000000011</v>
      </c>
      <c r="P93" s="51">
        <f>O93*'Расчет субсидий'!S95</f>
        <v>-3.7500000000000018</v>
      </c>
      <c r="Q93" s="52">
        <f t="shared" si="13"/>
        <v>-92.081585692693821</v>
      </c>
      <c r="R93" s="53">
        <f t="shared" si="14"/>
        <v>-10.254493261565557</v>
      </c>
    </row>
    <row r="94" spans="1:18" ht="15" customHeight="1">
      <c r="A94" s="61" t="s">
        <v>79</v>
      </c>
      <c r="B94" s="50">
        <f>'Расчет субсидий'!X96</f>
        <v>-176.5181818181818</v>
      </c>
      <c r="C94" s="51">
        <f>'Расчет субсидий'!D96-1</f>
        <v>-7.8482616615189738E-2</v>
      </c>
      <c r="D94" s="51">
        <f>C94*'Расчет субсидий'!E96</f>
        <v>-1.1772392492278461</v>
      </c>
      <c r="E94" s="52">
        <f t="shared" si="21"/>
        <v>-28.980202909491268</v>
      </c>
      <c r="F94" s="51">
        <f>'Расчет субсидий'!F96-1</f>
        <v>0</v>
      </c>
      <c r="G94" s="51">
        <f>F94*'Расчет субсидий'!G96</f>
        <v>0</v>
      </c>
      <c r="H94" s="52">
        <f t="shared" si="22"/>
        <v>0</v>
      </c>
      <c r="I94" s="51">
        <f>'Расчет субсидий'!J96-1</f>
        <v>-3.1818181818181746E-2</v>
      </c>
      <c r="J94" s="51">
        <f>I94*'Расчет субсидий'!K96</f>
        <v>-0.31818181818181746</v>
      </c>
      <c r="K94" s="52">
        <f t="shared" si="23"/>
        <v>-7.8327100112130861</v>
      </c>
      <c r="L94" s="51">
        <f>'Расчет субсидий'!N96-1</f>
        <v>-0.12834224598930477</v>
      </c>
      <c r="M94" s="51">
        <f>L94*'Расчет субсидий'!O96</f>
        <v>-1.9251336898395714</v>
      </c>
      <c r="N94" s="52">
        <f t="shared" si="12"/>
        <v>-47.391186622465817</v>
      </c>
      <c r="O94" s="51">
        <f>'Расчет субсидий'!R96-1</f>
        <v>-0.25000000000000011</v>
      </c>
      <c r="P94" s="51">
        <f>O94*'Расчет субсидий'!S96</f>
        <v>-3.7500000000000018</v>
      </c>
      <c r="Q94" s="52">
        <f t="shared" si="13"/>
        <v>-92.314082275011629</v>
      </c>
      <c r="R94" s="53">
        <f t="shared" si="14"/>
        <v>-7.1705547572492367</v>
      </c>
    </row>
    <row r="95" spans="1:18">
      <c r="A95" s="61" t="s">
        <v>80</v>
      </c>
      <c r="B95" s="50">
        <f>'Расчет субсидий'!X97</f>
        <v>-223.86363636363626</v>
      </c>
      <c r="C95" s="51">
        <f>'Расчет субсидий'!D97-1</f>
        <v>-0.46162893266686267</v>
      </c>
      <c r="D95" s="51">
        <f>C95*'Расчет субсидий'!E97</f>
        <v>-6.9244339900029397</v>
      </c>
      <c r="E95" s="52">
        <f t="shared" si="21"/>
        <v>-119.99992514168983</v>
      </c>
      <c r="F95" s="51">
        <f>'Расчет субсидий'!F97-1</f>
        <v>0</v>
      </c>
      <c r="G95" s="51">
        <f>F95*'Расчет субсидий'!G97</f>
        <v>0</v>
      </c>
      <c r="H95" s="52">
        <f t="shared" si="22"/>
        <v>0</v>
      </c>
      <c r="I95" s="51">
        <f>'Расчет субсидий'!J97-1</f>
        <v>-3.1818181818181746E-2</v>
      </c>
      <c r="J95" s="51">
        <f>I95*'Расчет субсидий'!K97</f>
        <v>-0.31818181818181746</v>
      </c>
      <c r="K95" s="52">
        <f t="shared" si="23"/>
        <v>-5.5140672029496303</v>
      </c>
      <c r="L95" s="51">
        <f>'Расчет субсидий'!N97-1</f>
        <v>-0.12834224598930477</v>
      </c>
      <c r="M95" s="51">
        <f>L95*'Расчет субсидий'!O97</f>
        <v>-1.9251336898395714</v>
      </c>
      <c r="N95" s="52">
        <f t="shared" si="12"/>
        <v>-33.362423412804553</v>
      </c>
      <c r="O95" s="51">
        <f>'Расчет субсидий'!R97-1</f>
        <v>-0.25000000000000011</v>
      </c>
      <c r="P95" s="51">
        <f>O95*'Расчет субсидий'!S97</f>
        <v>-3.7500000000000018</v>
      </c>
      <c r="Q95" s="52">
        <f t="shared" si="13"/>
        <v>-64.987220606192253</v>
      </c>
      <c r="R95" s="53">
        <f t="shared" si="14"/>
        <v>-12.91774949802433</v>
      </c>
    </row>
    <row r="96" spans="1:18" ht="15" customHeight="1">
      <c r="A96" s="61" t="s">
        <v>81</v>
      </c>
      <c r="B96" s="50">
        <f>'Расчет субсидий'!X98</f>
        <v>-43.163636363636215</v>
      </c>
      <c r="C96" s="51">
        <f>'Расчет субсидий'!D98-1</f>
        <v>0.20202181661086516</v>
      </c>
      <c r="D96" s="51">
        <f>C96*'Расчет субсидий'!E98</f>
        <v>3.0303272491629771</v>
      </c>
      <c r="E96" s="52">
        <f t="shared" si="21"/>
        <v>44.144604034335138</v>
      </c>
      <c r="F96" s="51">
        <f>'Расчет субсидий'!F98-1</f>
        <v>0</v>
      </c>
      <c r="G96" s="51">
        <f>F96*'Расчет субсидий'!G98</f>
        <v>0</v>
      </c>
      <c r="H96" s="52">
        <f t="shared" si="22"/>
        <v>0</v>
      </c>
      <c r="I96" s="51">
        <f>'Расчет субсидий'!J98-1</f>
        <v>-3.1818181818181746E-2</v>
      </c>
      <c r="J96" s="51">
        <f>I96*'Расчет субсидий'!K98</f>
        <v>-0.31818181818181746</v>
      </c>
      <c r="K96" s="52">
        <f t="shared" si="23"/>
        <v>-4.6351463784780575</v>
      </c>
      <c r="L96" s="51">
        <f>'Расчет субсидий'!N98-1</f>
        <v>-0.12834224598930477</v>
      </c>
      <c r="M96" s="51">
        <f>L96*'Расчет субсидий'!O98</f>
        <v>-1.9251336898395714</v>
      </c>
      <c r="N96" s="52">
        <f t="shared" si="12"/>
        <v>-28.044583130287464</v>
      </c>
      <c r="O96" s="51">
        <f>'Расчет субсидий'!R98-1</f>
        <v>-0.25000000000000011</v>
      </c>
      <c r="P96" s="51">
        <f>O96*'Расчет субсидий'!S98</f>
        <v>-3.7500000000000018</v>
      </c>
      <c r="Q96" s="52">
        <f t="shared" si="13"/>
        <v>-54.628510889205835</v>
      </c>
      <c r="R96" s="53">
        <f t="shared" si="14"/>
        <v>-2.9629882588584135</v>
      </c>
    </row>
    <row r="97" spans="1:18" ht="15" customHeight="1">
      <c r="A97" s="61" t="s">
        <v>82</v>
      </c>
      <c r="B97" s="50">
        <f>'Расчет субсидий'!X99</f>
        <v>-104.0454545454545</v>
      </c>
      <c r="C97" s="51">
        <f>'Расчет субсидий'!D99-1</f>
        <v>-2.1141649048623812E-3</v>
      </c>
      <c r="D97" s="51">
        <f>C97*'Расчет субсидий'!E99</f>
        <v>-3.1712473572935718E-2</v>
      </c>
      <c r="E97" s="52">
        <f t="shared" si="21"/>
        <v>-0.54763873922850992</v>
      </c>
      <c r="F97" s="51">
        <f>'Расчет субсидий'!F99-1</f>
        <v>0</v>
      </c>
      <c r="G97" s="51">
        <f>F97*'Расчет субсидий'!G99</f>
        <v>0</v>
      </c>
      <c r="H97" s="52">
        <f t="shared" si="22"/>
        <v>0</v>
      </c>
      <c r="I97" s="51">
        <f>'Расчет субсидий'!J99-1</f>
        <v>-3.1818181818181746E-2</v>
      </c>
      <c r="J97" s="51">
        <f>I97*'Расчет субсидий'!K99</f>
        <v>-0.31818181818181746</v>
      </c>
      <c r="K97" s="52">
        <f t="shared" si="23"/>
        <v>-5.4946420169265506</v>
      </c>
      <c r="L97" s="51">
        <f>'Расчет субсидий'!N99-1</f>
        <v>-0.12834224598930477</v>
      </c>
      <c r="M97" s="51">
        <f>L97*'Расчет субсидий'!O99</f>
        <v>-1.9251336898395714</v>
      </c>
      <c r="N97" s="52">
        <f t="shared" si="12"/>
        <v>-33.244892875522055</v>
      </c>
      <c r="O97" s="51">
        <f>'Расчет субсидий'!R99-1</f>
        <v>-0.25000000000000011</v>
      </c>
      <c r="P97" s="51">
        <f>O97*'Расчет субсидий'!S99</f>
        <v>-3.7500000000000018</v>
      </c>
      <c r="Q97" s="52">
        <f t="shared" si="13"/>
        <v>-64.758280913777384</v>
      </c>
      <c r="R97" s="53">
        <f t="shared" si="14"/>
        <v>-6.0250279815943264</v>
      </c>
    </row>
    <row r="98" spans="1:18" ht="15" customHeight="1">
      <c r="A98" s="61" t="s">
        <v>83</v>
      </c>
      <c r="B98" s="50">
        <f>'Расчет субсидий'!X100</f>
        <v>-25.536363636363831</v>
      </c>
      <c r="C98" s="51">
        <f>'Расчет субсидий'!D100-1</f>
        <v>0.30000000000000004</v>
      </c>
      <c r="D98" s="51">
        <f>C98*'Расчет субсидий'!E100</f>
        <v>4.5000000000000009</v>
      </c>
      <c r="E98" s="52">
        <f t="shared" si="21"/>
        <v>76.952014324082995</v>
      </c>
      <c r="F98" s="51">
        <f>'Расчет субсидий'!F100-1</f>
        <v>0</v>
      </c>
      <c r="G98" s="51">
        <f>F98*'Расчет субсидий'!G100</f>
        <v>0</v>
      </c>
      <c r="H98" s="52">
        <f t="shared" si="22"/>
        <v>0</v>
      </c>
      <c r="I98" s="51">
        <f>'Расчет субсидий'!J100-1</f>
        <v>-3.1818181818181746E-2</v>
      </c>
      <c r="J98" s="51">
        <f>I98*'Расчет субсидий'!K100</f>
        <v>-0.31818181818181746</v>
      </c>
      <c r="K98" s="52">
        <f t="shared" si="23"/>
        <v>-5.441051517864441</v>
      </c>
      <c r="L98" s="51">
        <f>'Расчет субсидий'!N100-1</f>
        <v>-0.12834224598930477</v>
      </c>
      <c r="M98" s="51">
        <f>L98*'Расчет субсидий'!O100</f>
        <v>-1.9251336898395714</v>
      </c>
      <c r="N98" s="52">
        <f t="shared" si="12"/>
        <v>-32.920647839179871</v>
      </c>
      <c r="O98" s="51">
        <f>'Расчет субсидий'!R100-1</f>
        <v>-0.25000000000000011</v>
      </c>
      <c r="P98" s="51">
        <f>O98*'Расчет субсидий'!S100</f>
        <v>-3.7500000000000018</v>
      </c>
      <c r="Q98" s="52">
        <f t="shared" si="13"/>
        <v>-64.12667860340251</v>
      </c>
      <c r="R98" s="53">
        <f t="shared" si="14"/>
        <v>-1.4933155080213898</v>
      </c>
    </row>
    <row r="99" spans="1:18" ht="15" customHeight="1">
      <c r="A99" s="61" t="s">
        <v>84</v>
      </c>
      <c r="B99" s="50">
        <f>'Расчет субсидий'!X101</f>
        <v>-161.13636363636374</v>
      </c>
      <c r="C99" s="51">
        <f>'Расчет субсидий'!D101-1</f>
        <v>-0.21193378206294355</v>
      </c>
      <c r="D99" s="51">
        <f>C99*'Расчет субсидий'!E101</f>
        <v>-3.1790067309441534</v>
      </c>
      <c r="E99" s="52">
        <f t="shared" si="21"/>
        <v>-55.847752755973502</v>
      </c>
      <c r="F99" s="51">
        <f>'Расчет субсидий'!F101-1</f>
        <v>0</v>
      </c>
      <c r="G99" s="51">
        <f>F99*'Расчет субсидий'!G101</f>
        <v>0</v>
      </c>
      <c r="H99" s="52">
        <f t="shared" si="22"/>
        <v>0</v>
      </c>
      <c r="I99" s="51">
        <f>'Расчет субсидий'!J101-1</f>
        <v>-3.1818181818181746E-2</v>
      </c>
      <c r="J99" s="51">
        <f>I99*'Расчет субсидий'!K101</f>
        <v>-0.31818181818181746</v>
      </c>
      <c r="K99" s="52">
        <f t="shared" si="23"/>
        <v>-5.5897143407389738</v>
      </c>
      <c r="L99" s="51">
        <f>'Расчет субсидий'!N101-1</f>
        <v>-0.12834224598930477</v>
      </c>
      <c r="M99" s="51">
        <f>L99*'Расчет субсидий'!O101</f>
        <v>-1.9251336898395714</v>
      </c>
      <c r="N99" s="52">
        <f t="shared" si="12"/>
        <v>-33.820120380941752</v>
      </c>
      <c r="O99" s="51">
        <f>'Расчет субсидий'!R101-1</f>
        <v>-0.25000000000000011</v>
      </c>
      <c r="P99" s="51">
        <f>O99*'Расчет субсидий'!S101</f>
        <v>-3.7500000000000018</v>
      </c>
      <c r="Q99" s="52">
        <f t="shared" si="13"/>
        <v>-65.878776158709513</v>
      </c>
      <c r="R99" s="53">
        <f t="shared" si="14"/>
        <v>-9.1723222389655437</v>
      </c>
    </row>
    <row r="100" spans="1:18" ht="15" customHeight="1">
      <c r="A100" s="57" t="s">
        <v>85</v>
      </c>
      <c r="B100" s="58"/>
      <c r="C100" s="59"/>
      <c r="D100" s="59"/>
      <c r="E100" s="60"/>
      <c r="F100" s="60"/>
      <c r="G100" s="60"/>
      <c r="H100" s="60"/>
      <c r="I100" s="60"/>
      <c r="J100" s="60"/>
      <c r="K100" s="60"/>
      <c r="L100" s="60"/>
      <c r="M100" s="60"/>
      <c r="N100" s="60"/>
      <c r="O100" s="60"/>
      <c r="P100" s="60"/>
      <c r="Q100" s="60"/>
      <c r="R100" s="60"/>
    </row>
    <row r="101" spans="1:18" ht="15" customHeight="1">
      <c r="A101" s="61" t="s">
        <v>86</v>
      </c>
      <c r="B101" s="50">
        <f>'Расчет субсидий'!X103</f>
        <v>-12.718181818181847</v>
      </c>
      <c r="C101" s="51">
        <f>'Расчет субсидий'!D103-1</f>
        <v>-0.41995981245813807</v>
      </c>
      <c r="D101" s="51">
        <f>C101*'Расчет субсидий'!E103</f>
        <v>-6.2993971868720706</v>
      </c>
      <c r="E101" s="52">
        <f t="shared" ref="E101:E113" si="24">$B101*D101/$R101</f>
        <v>-56.164724325119678</v>
      </c>
      <c r="F101" s="51">
        <f>'Расчет субсидий'!F103-1</f>
        <v>0</v>
      </c>
      <c r="G101" s="51">
        <f>F101*'Расчет субсидий'!G103</f>
        <v>0</v>
      </c>
      <c r="H101" s="52">
        <f t="shared" ref="H101:H113" si="25">$B101*G101/$R101</f>
        <v>0</v>
      </c>
      <c r="I101" s="51">
        <f>'Расчет субсидий'!J103-1</f>
        <v>2.3085068831627309E-2</v>
      </c>
      <c r="J101" s="51">
        <f>I101*'Расчет субсидий'!K103</f>
        <v>0.23085068831627309</v>
      </c>
      <c r="K101" s="52">
        <f t="shared" ref="K101:K113" si="26">$B101*J101/$R101</f>
        <v>2.0582390481057491</v>
      </c>
      <c r="L101" s="51">
        <f>'Расчет субсидий'!N103-1</f>
        <v>9.4722598105547728E-3</v>
      </c>
      <c r="M101" s="51">
        <f>L101*'Расчет субсидий'!O103</f>
        <v>0.14208389715832159</v>
      </c>
      <c r="N101" s="52">
        <f t="shared" si="12"/>
        <v>1.2668042160551969</v>
      </c>
      <c r="O101" s="51">
        <f>'Расчет субсидий'!R103-1</f>
        <v>0.30000000000000004</v>
      </c>
      <c r="P101" s="51">
        <f>O101*'Расчет субсидий'!S103</f>
        <v>4.5000000000000009</v>
      </c>
      <c r="Q101" s="52">
        <f t="shared" si="13"/>
        <v>40.121499242776878</v>
      </c>
      <c r="R101" s="53">
        <f t="shared" si="14"/>
        <v>-1.4264626013974748</v>
      </c>
    </row>
    <row r="102" spans="1:18" ht="15" customHeight="1">
      <c r="A102" s="61" t="s">
        <v>87</v>
      </c>
      <c r="B102" s="50">
        <f>'Расчет субсидий'!X104</f>
        <v>39.672727272727343</v>
      </c>
      <c r="C102" s="51">
        <f>'Расчет субсидий'!D104-1</f>
        <v>-0.19067568550440039</v>
      </c>
      <c r="D102" s="51">
        <f>C102*'Расчет субсидий'!E104</f>
        <v>-2.8601352825660058</v>
      </c>
      <c r="E102" s="52">
        <f t="shared" si="24"/>
        <v>-56.373910138172995</v>
      </c>
      <c r="F102" s="51">
        <f>'Расчет субсидий'!F104-1</f>
        <v>0</v>
      </c>
      <c r="G102" s="51">
        <f>F102*'Расчет субсидий'!G104</f>
        <v>0</v>
      </c>
      <c r="H102" s="52">
        <f t="shared" si="25"/>
        <v>0</v>
      </c>
      <c r="I102" s="51">
        <f>'Расчет субсидий'!J104-1</f>
        <v>2.3085068831627309E-2</v>
      </c>
      <c r="J102" s="51">
        <f>I102*'Расчет субсидий'!K104</f>
        <v>0.23085068831627309</v>
      </c>
      <c r="K102" s="52">
        <f t="shared" si="26"/>
        <v>4.5501190233216278</v>
      </c>
      <c r="L102" s="51">
        <f>'Расчет субсидий'!N104-1</f>
        <v>9.4722598105547728E-3</v>
      </c>
      <c r="M102" s="51">
        <f>L102*'Расчет субсидий'!O104</f>
        <v>0.14208389715832159</v>
      </c>
      <c r="N102" s="52">
        <f t="shared" si="12"/>
        <v>2.8005055912245247</v>
      </c>
      <c r="O102" s="51">
        <f>'Расчет субсидий'!R104-1</f>
        <v>0.30000000000000004</v>
      </c>
      <c r="P102" s="51">
        <f>O102*'Расчет субсидий'!S104</f>
        <v>4.5000000000000009</v>
      </c>
      <c r="Q102" s="52">
        <f t="shared" si="13"/>
        <v>88.696012796354182</v>
      </c>
      <c r="R102" s="53">
        <f t="shared" si="14"/>
        <v>2.01279930290859</v>
      </c>
    </row>
    <row r="103" spans="1:18" ht="15" customHeight="1">
      <c r="A103" s="61" t="s">
        <v>88</v>
      </c>
      <c r="B103" s="50">
        <f>'Расчет субсидий'!X105</f>
        <v>-25.25454545454545</v>
      </c>
      <c r="C103" s="51">
        <f>'Расчет субсидий'!D105-1</f>
        <v>-0.5002764513696909</v>
      </c>
      <c r="D103" s="51">
        <f>C103*'Расчет субсидий'!E105</f>
        <v>-7.5041467705453631</v>
      </c>
      <c r="E103" s="52">
        <f t="shared" si="24"/>
        <v>-72.025288112300714</v>
      </c>
      <c r="F103" s="51">
        <f>'Расчет субсидий'!F105-1</f>
        <v>0</v>
      </c>
      <c r="G103" s="51">
        <f>F103*'Расчет субсидий'!G105</f>
        <v>0</v>
      </c>
      <c r="H103" s="52">
        <f t="shared" si="25"/>
        <v>0</v>
      </c>
      <c r="I103" s="51">
        <f>'Расчет субсидий'!J105-1</f>
        <v>2.3085068831627309E-2</v>
      </c>
      <c r="J103" s="51">
        <f>I103*'Расчет субсидий'!K105</f>
        <v>0.23085068831627309</v>
      </c>
      <c r="K103" s="52">
        <f t="shared" si="26"/>
        <v>2.2157199006508943</v>
      </c>
      <c r="L103" s="51">
        <f>'Расчет субсидий'!N105-1</f>
        <v>9.4722598105547728E-3</v>
      </c>
      <c r="M103" s="51">
        <f>L103*'Расчет субсидий'!O105</f>
        <v>0.14208389715832159</v>
      </c>
      <c r="N103" s="52">
        <f t="shared" si="12"/>
        <v>1.3637304735449476</v>
      </c>
      <c r="O103" s="51">
        <f>'Расчет субсидий'!R105-1</f>
        <v>0.30000000000000004</v>
      </c>
      <c r="P103" s="51">
        <f>O103*'Расчет субсидий'!S105</f>
        <v>4.5000000000000009</v>
      </c>
      <c r="Q103" s="52">
        <f t="shared" si="13"/>
        <v>43.19129228355942</v>
      </c>
      <c r="R103" s="53">
        <f t="shared" si="14"/>
        <v>-2.6312121850707673</v>
      </c>
    </row>
    <row r="104" spans="1:18" ht="15" customHeight="1">
      <c r="A104" s="61" t="s">
        <v>89</v>
      </c>
      <c r="B104" s="50">
        <f>'Расчет субсидий'!X106</f>
        <v>82.372727272727275</v>
      </c>
      <c r="C104" s="51">
        <f>'Расчет субсидий'!D106-1</f>
        <v>0.20872210333231411</v>
      </c>
      <c r="D104" s="51">
        <f>C104*'Расчет субсидий'!E106</f>
        <v>3.1308315499847117</v>
      </c>
      <c r="E104" s="52">
        <f t="shared" si="24"/>
        <v>32.221722753889651</v>
      </c>
      <c r="F104" s="51">
        <f>'Расчет субсидий'!F106-1</f>
        <v>0</v>
      </c>
      <c r="G104" s="51">
        <f>F104*'Расчет субсидий'!G106</f>
        <v>0</v>
      </c>
      <c r="H104" s="52">
        <f t="shared" si="25"/>
        <v>0</v>
      </c>
      <c r="I104" s="51">
        <f>'Расчет субсидий'!J106-1</f>
        <v>2.3085068831627309E-2</v>
      </c>
      <c r="J104" s="51">
        <f>I104*'Расчет субсидий'!K106</f>
        <v>0.23085068831627309</v>
      </c>
      <c r="K104" s="52">
        <f t="shared" si="26"/>
        <v>2.3758566239400101</v>
      </c>
      <c r="L104" s="51">
        <f>'Расчет субсидий'!N106-1</f>
        <v>9.4722598105547728E-3</v>
      </c>
      <c r="M104" s="51">
        <f>L104*'Расчет субсидий'!O106</f>
        <v>0.14208389715832159</v>
      </c>
      <c r="N104" s="52">
        <f t="shared" si="12"/>
        <v>1.462291365388203</v>
      </c>
      <c r="O104" s="51">
        <f>'Расчет субсидий'!R106-1</f>
        <v>0.30000000000000004</v>
      </c>
      <c r="P104" s="51">
        <f>O104*'Расчет субсидий'!S106</f>
        <v>4.5000000000000009</v>
      </c>
      <c r="Q104" s="52">
        <f t="shared" si="13"/>
        <v>46.312856529509396</v>
      </c>
      <c r="R104" s="53">
        <f t="shared" si="14"/>
        <v>8.0037661354593084</v>
      </c>
    </row>
    <row r="105" spans="1:18" ht="15" customHeight="1">
      <c r="A105" s="61" t="s">
        <v>90</v>
      </c>
      <c r="B105" s="50">
        <f>'Расчет субсидий'!X107</f>
        <v>129.42727272727279</v>
      </c>
      <c r="C105" s="51">
        <f>'Расчет субсидий'!D107-1</f>
        <v>0.25717247463608284</v>
      </c>
      <c r="D105" s="51">
        <f>C105*'Расчет субсидий'!E107</f>
        <v>3.8575871195412423</v>
      </c>
      <c r="E105" s="52">
        <f t="shared" si="24"/>
        <v>57.187530947118049</v>
      </c>
      <c r="F105" s="51">
        <f>'Расчет субсидий'!F107-1</f>
        <v>0</v>
      </c>
      <c r="G105" s="51">
        <f>F105*'Расчет субсидий'!G107</f>
        <v>0</v>
      </c>
      <c r="H105" s="52">
        <f t="shared" si="25"/>
        <v>0</v>
      </c>
      <c r="I105" s="51">
        <f>'Расчет субсидий'!J107-1</f>
        <v>2.3085068831627309E-2</v>
      </c>
      <c r="J105" s="51">
        <f>I105*'Расчет субсидий'!K107</f>
        <v>0.23085068831627309</v>
      </c>
      <c r="K105" s="52">
        <f t="shared" si="26"/>
        <v>3.4222897560432473</v>
      </c>
      <c r="L105" s="51">
        <f>'Расчет субсидий'!N107-1</f>
        <v>9.4722598105547728E-3</v>
      </c>
      <c r="M105" s="51">
        <f>L105*'Расчет субсидий'!O107</f>
        <v>0.14208389715832159</v>
      </c>
      <c r="N105" s="52">
        <f t="shared" si="12"/>
        <v>2.1063496465622165</v>
      </c>
      <c r="O105" s="51">
        <f>'Расчет субсидий'!R107-1</f>
        <v>0.30000000000000004</v>
      </c>
      <c r="P105" s="51">
        <f>O105*'Расчет субсидий'!S107</f>
        <v>4.5000000000000009</v>
      </c>
      <c r="Q105" s="52">
        <f t="shared" si="13"/>
        <v>66.711102377549281</v>
      </c>
      <c r="R105" s="53">
        <f t="shared" si="14"/>
        <v>8.7305217050158372</v>
      </c>
    </row>
    <row r="106" spans="1:18" ht="15" customHeight="1">
      <c r="A106" s="61" t="s">
        <v>91</v>
      </c>
      <c r="B106" s="50">
        <f>'Расчет субсидий'!X108</f>
        <v>17.127272727272725</v>
      </c>
      <c r="C106" s="51">
        <f>'Расчет субсидий'!D108-1</f>
        <v>-0.21796087218822713</v>
      </c>
      <c r="D106" s="51">
        <f>C106*'Расчет субсидий'!E108</f>
        <v>-3.2694130828234069</v>
      </c>
      <c r="E106" s="52">
        <f t="shared" si="24"/>
        <v>-34.92072256907597</v>
      </c>
      <c r="F106" s="51">
        <f>'Расчет субсидий'!F108-1</f>
        <v>0</v>
      </c>
      <c r="G106" s="51">
        <f>F106*'Расчет субсидий'!G108</f>
        <v>0</v>
      </c>
      <c r="H106" s="52">
        <f t="shared" si="25"/>
        <v>0</v>
      </c>
      <c r="I106" s="51">
        <f>'Расчет субсидий'!J108-1</f>
        <v>2.3085068831627309E-2</v>
      </c>
      <c r="J106" s="51">
        <f>I106*'Расчет субсидий'!K108</f>
        <v>0.23085068831627309</v>
      </c>
      <c r="K106" s="52">
        <f t="shared" si="26"/>
        <v>2.4657247760845977</v>
      </c>
      <c r="L106" s="51">
        <f>'Расчет субсидий'!N108-1</f>
        <v>9.4722598105547728E-3</v>
      </c>
      <c r="M106" s="51">
        <f>L106*'Расчет субсидий'!O108</f>
        <v>0.14208389715832159</v>
      </c>
      <c r="N106" s="52">
        <f t="shared" si="12"/>
        <v>1.5176033827802689</v>
      </c>
      <c r="O106" s="51">
        <f>'Расчет субсидий'!R108-1</f>
        <v>0.30000000000000004</v>
      </c>
      <c r="P106" s="51">
        <f>O106*'Расчет субсидий'!S108</f>
        <v>4.5000000000000009</v>
      </c>
      <c r="Q106" s="52">
        <f t="shared" si="13"/>
        <v>48.064667137483823</v>
      </c>
      <c r="R106" s="53">
        <f t="shared" si="14"/>
        <v>1.6035215026511889</v>
      </c>
    </row>
    <row r="107" spans="1:18" ht="15" customHeight="1">
      <c r="A107" s="61" t="s">
        <v>92</v>
      </c>
      <c r="B107" s="50">
        <f>'Расчет субсидий'!X109</f>
        <v>122.12727272727284</v>
      </c>
      <c r="C107" s="51">
        <f>'Расчет субсидий'!D109-1</f>
        <v>0.20465138265185523</v>
      </c>
      <c r="D107" s="51">
        <f>C107*'Расчет субсидий'!E109</f>
        <v>3.0697707397778284</v>
      </c>
      <c r="E107" s="52">
        <f t="shared" si="24"/>
        <v>47.200885969559032</v>
      </c>
      <c r="F107" s="51">
        <f>'Расчет субсидий'!F109-1</f>
        <v>0</v>
      </c>
      <c r="G107" s="51">
        <f>F107*'Расчет субсидий'!G109</f>
        <v>0</v>
      </c>
      <c r="H107" s="52">
        <f t="shared" si="25"/>
        <v>0</v>
      </c>
      <c r="I107" s="51">
        <f>'Расчет субсидий'!J109-1</f>
        <v>2.3085068831627309E-2</v>
      </c>
      <c r="J107" s="51">
        <f>I107*'Расчет субсидий'!K109</f>
        <v>0.23085068831627309</v>
      </c>
      <c r="K107" s="52">
        <f t="shared" si="26"/>
        <v>3.5495670324876549</v>
      </c>
      <c r="L107" s="51">
        <f>'Расчет субсидий'!N109-1</f>
        <v>9.4722598105547728E-3</v>
      </c>
      <c r="M107" s="51">
        <f>L107*'Расчет субсидий'!O109</f>
        <v>0.14208389715832159</v>
      </c>
      <c r="N107" s="52">
        <f t="shared" si="12"/>
        <v>2.1846862180873696</v>
      </c>
      <c r="O107" s="51">
        <f>'Расчет субсидий'!R109-1</f>
        <v>0.30000000000000004</v>
      </c>
      <c r="P107" s="51">
        <f>O107*'Расчет субсидий'!S109</f>
        <v>4.5000000000000009</v>
      </c>
      <c r="Q107" s="52">
        <f t="shared" si="13"/>
        <v>69.192133507138777</v>
      </c>
      <c r="R107" s="53">
        <f t="shared" si="14"/>
        <v>7.9427053252524242</v>
      </c>
    </row>
    <row r="108" spans="1:18" ht="15" customHeight="1">
      <c r="A108" s="61" t="s">
        <v>93</v>
      </c>
      <c r="B108" s="50">
        <f>'Расчет субсидий'!X110</f>
        <v>143.33636363636379</v>
      </c>
      <c r="C108" s="51">
        <f>'Расчет субсидий'!D110-1</f>
        <v>0.30000000000000004</v>
      </c>
      <c r="D108" s="51">
        <f>C108*'Расчет субсидий'!E110</f>
        <v>4.5000000000000009</v>
      </c>
      <c r="E108" s="52">
        <f t="shared" si="24"/>
        <v>68.81661559478141</v>
      </c>
      <c r="F108" s="51">
        <f>'Расчет субсидий'!F110-1</f>
        <v>0</v>
      </c>
      <c r="G108" s="51">
        <f>F108*'Расчет субсидий'!G110</f>
        <v>0</v>
      </c>
      <c r="H108" s="52">
        <f t="shared" si="25"/>
        <v>0</v>
      </c>
      <c r="I108" s="51">
        <f>'Расчет субсидий'!J110-1</f>
        <v>2.3085068831627309E-2</v>
      </c>
      <c r="J108" s="51">
        <f>I108*'Расчет субсидий'!K110</f>
        <v>0.23085068831627309</v>
      </c>
      <c r="K108" s="52">
        <f t="shared" si="26"/>
        <v>3.5303029061448132</v>
      </c>
      <c r="L108" s="51">
        <f>'Расчет субсидий'!N110-1</f>
        <v>9.4722598105547728E-3</v>
      </c>
      <c r="M108" s="51">
        <f>L108*'Расчет субсидий'!O110</f>
        <v>0.14208389715832159</v>
      </c>
      <c r="N108" s="52">
        <f t="shared" si="12"/>
        <v>2.1728295406561493</v>
      </c>
      <c r="O108" s="51">
        <f>'Расчет субсидий'!R110-1</f>
        <v>0.30000000000000004</v>
      </c>
      <c r="P108" s="51">
        <f>O108*'Расчет субсидий'!S110</f>
        <v>4.5000000000000009</v>
      </c>
      <c r="Q108" s="52">
        <f t="shared" si="13"/>
        <v>68.81661559478141</v>
      </c>
      <c r="R108" s="53">
        <f t="shared" si="14"/>
        <v>9.3729345854745958</v>
      </c>
    </row>
    <row r="109" spans="1:18" ht="15" customHeight="1">
      <c r="A109" s="61" t="s">
        <v>94</v>
      </c>
      <c r="B109" s="50">
        <f>'Расчет субсидий'!X111</f>
        <v>-4.7636363636363512</v>
      </c>
      <c r="C109" s="51">
        <f>'Расчет субсидий'!D111-1</f>
        <v>-0.35488702220485768</v>
      </c>
      <c r="D109" s="51">
        <f>C109*'Расчет субсидий'!E111</f>
        <v>-5.3233053330728648</v>
      </c>
      <c r="E109" s="52">
        <f t="shared" si="24"/>
        <v>-56.305368398359718</v>
      </c>
      <c r="F109" s="51">
        <f>'Расчет субсидий'!F111-1</f>
        <v>0</v>
      </c>
      <c r="G109" s="51">
        <f>F109*'Расчет субсидий'!G111</f>
        <v>0</v>
      </c>
      <c r="H109" s="52">
        <f t="shared" si="25"/>
        <v>0</v>
      </c>
      <c r="I109" s="51">
        <f>'Расчет субсидий'!J111-1</f>
        <v>2.3085068831627309E-2</v>
      </c>
      <c r="J109" s="51">
        <f>I109*'Расчет субсидий'!K111</f>
        <v>0.23085068831627309</v>
      </c>
      <c r="K109" s="52">
        <f t="shared" si="26"/>
        <v>2.4417410306914582</v>
      </c>
      <c r="L109" s="51">
        <f>'Расчет субсидий'!N111-1</f>
        <v>9.4722598105547728E-3</v>
      </c>
      <c r="M109" s="51">
        <f>L109*'Расчет субсидий'!O111</f>
        <v>0.14208389715832159</v>
      </c>
      <c r="N109" s="52">
        <f t="shared" si="12"/>
        <v>1.502841875943254</v>
      </c>
      <c r="O109" s="51">
        <f>'Расчет субсидий'!R111-1</f>
        <v>0.30000000000000004</v>
      </c>
      <c r="P109" s="51">
        <f>O109*'Расчет субсидий'!S111</f>
        <v>4.5000000000000009</v>
      </c>
      <c r="Q109" s="52">
        <f t="shared" si="13"/>
        <v>47.597149128088653</v>
      </c>
      <c r="R109" s="53">
        <f t="shared" si="14"/>
        <v>-0.45037074759826901</v>
      </c>
    </row>
    <row r="110" spans="1:18" ht="15" customHeight="1">
      <c r="A110" s="61" t="s">
        <v>95</v>
      </c>
      <c r="B110" s="50">
        <f>'Расчет субсидий'!X112</f>
        <v>88.172727272727343</v>
      </c>
      <c r="C110" s="51">
        <f>'Расчет субсидий'!D112-1</f>
        <v>6.4840499306518806E-2</v>
      </c>
      <c r="D110" s="51">
        <f>C110*'Расчет субсидий'!E112</f>
        <v>0.97260748959778209</v>
      </c>
      <c r="E110" s="52">
        <f t="shared" si="24"/>
        <v>14.670573545166965</v>
      </c>
      <c r="F110" s="51">
        <f>'Расчет субсидий'!F112-1</f>
        <v>0</v>
      </c>
      <c r="G110" s="51">
        <f>F110*'Расчет субсидий'!G112</f>
        <v>0</v>
      </c>
      <c r="H110" s="52">
        <f t="shared" si="25"/>
        <v>0</v>
      </c>
      <c r="I110" s="51">
        <f>'Расчет субсидий'!J112-1</f>
        <v>2.3085068831627309E-2</v>
      </c>
      <c r="J110" s="51">
        <f>I110*'Расчет субсидий'!K112</f>
        <v>0.23085068831627309</v>
      </c>
      <c r="K110" s="52">
        <f t="shared" si="26"/>
        <v>3.482095333541861</v>
      </c>
      <c r="L110" s="51">
        <f>'Расчет субсидий'!N112-1</f>
        <v>9.4722598105547728E-3</v>
      </c>
      <c r="M110" s="51">
        <f>L110*'Расчет субсидий'!O112</f>
        <v>0.14208389715832159</v>
      </c>
      <c r="N110" s="52">
        <f t="shared" si="12"/>
        <v>2.1431587615134586</v>
      </c>
      <c r="O110" s="51">
        <f>'Расчет субсидий'!R112-1</f>
        <v>0.30000000000000004</v>
      </c>
      <c r="P110" s="51">
        <f>O110*'Расчет субсидий'!S112</f>
        <v>4.5000000000000009</v>
      </c>
      <c r="Q110" s="52">
        <f t="shared" si="13"/>
        <v>67.876899632505058</v>
      </c>
      <c r="R110" s="53">
        <f t="shared" si="14"/>
        <v>5.8455420750723777</v>
      </c>
    </row>
    <row r="111" spans="1:18" ht="15" customHeight="1">
      <c r="A111" s="61" t="s">
        <v>96</v>
      </c>
      <c r="B111" s="50">
        <f>'Расчет субсидий'!X113</f>
        <v>23.463636363636397</v>
      </c>
      <c r="C111" s="51">
        <f>'Расчет субсидий'!D113-1</f>
        <v>-0.11848903193021099</v>
      </c>
      <c r="D111" s="51">
        <f>C111*'Расчет субсидий'!E113</f>
        <v>-1.7773354789531648</v>
      </c>
      <c r="E111" s="52">
        <f t="shared" si="24"/>
        <v>-13.471625988808537</v>
      </c>
      <c r="F111" s="51">
        <f>'Расчет субсидий'!F113-1</f>
        <v>0</v>
      </c>
      <c r="G111" s="51">
        <f>F111*'Расчет субсидий'!G113</f>
        <v>0</v>
      </c>
      <c r="H111" s="52">
        <f t="shared" si="25"/>
        <v>0</v>
      </c>
      <c r="I111" s="51">
        <f>'Расчет субсидий'!J113-1</f>
        <v>2.3085068831627309E-2</v>
      </c>
      <c r="J111" s="51">
        <f>I111*'Расчет субсидий'!K113</f>
        <v>0.23085068831627309</v>
      </c>
      <c r="K111" s="52">
        <f t="shared" si="26"/>
        <v>1.7497732808932436</v>
      </c>
      <c r="L111" s="51">
        <f>'Расчет субсидий'!N113-1</f>
        <v>9.4722598105547728E-3</v>
      </c>
      <c r="M111" s="51">
        <f>L111*'Расчет субсидий'!O113</f>
        <v>0.14208389715832159</v>
      </c>
      <c r="N111" s="52">
        <f t="shared" si="12"/>
        <v>1.0769498185433362</v>
      </c>
      <c r="O111" s="51">
        <f>'Расчет субсидий'!R113-1</f>
        <v>0.30000000000000004</v>
      </c>
      <c r="P111" s="51">
        <f>O111*'Расчет субсидий'!S113</f>
        <v>4.5000000000000009</v>
      </c>
      <c r="Q111" s="52">
        <f t="shared" si="13"/>
        <v>34.108539253008352</v>
      </c>
      <c r="R111" s="53">
        <f t="shared" si="14"/>
        <v>3.0955991065214308</v>
      </c>
    </row>
    <row r="112" spans="1:18" ht="15" customHeight="1">
      <c r="A112" s="61" t="s">
        <v>97</v>
      </c>
      <c r="B112" s="50">
        <f>'Расчет субсидий'!X114</f>
        <v>16.981818181818085</v>
      </c>
      <c r="C112" s="51">
        <f>'Расчет субсидий'!D114-1</f>
        <v>-0.20905134899912969</v>
      </c>
      <c r="D112" s="51">
        <f>C112*'Расчет субсидий'!E114</f>
        <v>-3.1357702349869454</v>
      </c>
      <c r="E112" s="52">
        <f t="shared" si="24"/>
        <v>-30.654025323255585</v>
      </c>
      <c r="F112" s="51">
        <f>'Расчет субсидий'!F114-1</f>
        <v>0</v>
      </c>
      <c r="G112" s="51">
        <f>F112*'Расчет субсидий'!G114</f>
        <v>0</v>
      </c>
      <c r="H112" s="52">
        <f t="shared" si="25"/>
        <v>0</v>
      </c>
      <c r="I112" s="51">
        <f>'Расчет субсидий'!J114-1</f>
        <v>2.3085068831627309E-2</v>
      </c>
      <c r="J112" s="51">
        <f>I112*'Расчет субсидий'!K114</f>
        <v>0.23085068831627309</v>
      </c>
      <c r="K112" s="52">
        <f t="shared" si="26"/>
        <v>2.256703238835188</v>
      </c>
      <c r="L112" s="51">
        <f>'Расчет субсидий'!N114-1</f>
        <v>9.4722598105547728E-3</v>
      </c>
      <c r="M112" s="51">
        <f>L112*'Расчет субсидий'!O114</f>
        <v>0.14208389715832159</v>
      </c>
      <c r="N112" s="52">
        <f t="shared" si="12"/>
        <v>1.3889548835315622</v>
      </c>
      <c r="O112" s="51">
        <f>'Расчет субсидий'!R114-1</f>
        <v>0.30000000000000004</v>
      </c>
      <c r="P112" s="51">
        <f>O112*'Расчет субсидий'!S114</f>
        <v>4.5000000000000009</v>
      </c>
      <c r="Q112" s="52">
        <f t="shared" si="13"/>
        <v>43.990185382706919</v>
      </c>
      <c r="R112" s="53">
        <f t="shared" si="14"/>
        <v>1.7371643504876504</v>
      </c>
    </row>
    <row r="113" spans="1:18" ht="15" customHeight="1">
      <c r="A113" s="61" t="s">
        <v>98</v>
      </c>
      <c r="B113" s="50">
        <f>'Расчет субсидий'!X115</f>
        <v>59.354545454545416</v>
      </c>
      <c r="C113" s="51">
        <f>'Расчет субсидий'!D115-1</f>
        <v>0.21070621468926554</v>
      </c>
      <c r="D113" s="51">
        <f>C113*'Расчет субсидий'!E115</f>
        <v>3.160593220338983</v>
      </c>
      <c r="E113" s="52">
        <f t="shared" si="24"/>
        <v>23.351580836526388</v>
      </c>
      <c r="F113" s="51">
        <f>'Расчет субсидий'!F115-1</f>
        <v>0</v>
      </c>
      <c r="G113" s="51">
        <f>F113*'Расчет субсидий'!G115</f>
        <v>0</v>
      </c>
      <c r="H113" s="52">
        <f t="shared" si="25"/>
        <v>0</v>
      </c>
      <c r="I113" s="51">
        <f>'Расчет субсидий'!J115-1</f>
        <v>2.3085068831627309E-2</v>
      </c>
      <c r="J113" s="51">
        <f>I113*'Расчет субсидий'!K115</f>
        <v>0.23085068831627309</v>
      </c>
      <c r="K113" s="52">
        <f t="shared" si="26"/>
        <v>1.7056065534453806</v>
      </c>
      <c r="L113" s="51">
        <f>'Расчет субсидий'!N115-1</f>
        <v>9.4722598105547728E-3</v>
      </c>
      <c r="M113" s="51">
        <f>L113*'Расчет субсидий'!O115</f>
        <v>0.14208389715832159</v>
      </c>
      <c r="N113" s="52">
        <f t="shared" si="12"/>
        <v>1.0497660972978342</v>
      </c>
      <c r="O113" s="51">
        <f>'Расчет субсидий'!R115-1</f>
        <v>0.30000000000000004</v>
      </c>
      <c r="P113" s="51">
        <f>O113*'Расчет субсидий'!S115</f>
        <v>4.5000000000000009</v>
      </c>
      <c r="Q113" s="52">
        <f t="shared" si="13"/>
        <v>33.24759196727581</v>
      </c>
      <c r="R113" s="53">
        <f t="shared" si="14"/>
        <v>8.0335278058135788</v>
      </c>
    </row>
    <row r="114" spans="1:18" ht="15" customHeight="1">
      <c r="A114" s="57" t="s">
        <v>99</v>
      </c>
      <c r="B114" s="58"/>
      <c r="C114" s="59"/>
      <c r="D114" s="59"/>
      <c r="E114" s="60"/>
      <c r="F114" s="60"/>
      <c r="G114" s="60"/>
      <c r="H114" s="60"/>
      <c r="I114" s="60"/>
      <c r="J114" s="60"/>
      <c r="K114" s="60"/>
      <c r="L114" s="60"/>
      <c r="M114" s="60"/>
      <c r="N114" s="60"/>
      <c r="O114" s="60"/>
      <c r="P114" s="60"/>
      <c r="Q114" s="60"/>
      <c r="R114" s="60"/>
    </row>
    <row r="115" spans="1:18" ht="15" customHeight="1">
      <c r="A115" s="61" t="s">
        <v>100</v>
      </c>
      <c r="B115" s="50">
        <f>'Расчет субсидий'!X117</f>
        <v>132.76363636363635</v>
      </c>
      <c r="C115" s="51">
        <f>'Расчет субсидий'!D117-1</f>
        <v>6.410379625180207E-2</v>
      </c>
      <c r="D115" s="51">
        <f>C115*'Расчет субсидий'!E117</f>
        <v>0.96155694377703105</v>
      </c>
      <c r="E115" s="52">
        <f t="shared" ref="E115:E129" si="27">$B115*D115/$R115</f>
        <v>22.033302493431094</v>
      </c>
      <c r="F115" s="51">
        <f>'Расчет субсидий'!F117-1</f>
        <v>0</v>
      </c>
      <c r="G115" s="51">
        <f>F115*'Расчет субсидий'!G117</f>
        <v>0</v>
      </c>
      <c r="H115" s="52">
        <f t="shared" ref="H115:H129" si="28">$B115*G115/$R115</f>
        <v>0</v>
      </c>
      <c r="I115" s="51">
        <f>'Расчет субсидий'!J117-1</f>
        <v>8.4414124380397748E-2</v>
      </c>
      <c r="J115" s="51">
        <f>I115*'Расчет субсидий'!K117</f>
        <v>0.84414124380397748</v>
      </c>
      <c r="K115" s="52">
        <f t="shared" ref="K115:K129" si="29">$B115*J115/$R115</f>
        <v>19.342816348302559</v>
      </c>
      <c r="L115" s="51">
        <f>'Расчет субсидий'!N117-1</f>
        <v>0.29191992720655136</v>
      </c>
      <c r="M115" s="51">
        <f>L115*'Расчет субсидий'!O117</f>
        <v>4.3787989080982701</v>
      </c>
      <c r="N115" s="52">
        <f t="shared" si="12"/>
        <v>100.33664831233014</v>
      </c>
      <c r="O115" s="51">
        <f>'Расчет субсидий'!R117-1</f>
        <v>-2.6036644165863043E-2</v>
      </c>
      <c r="P115" s="51">
        <f>O115*'Расчет субсидий'!S117</f>
        <v>-0.39054966248794565</v>
      </c>
      <c r="Q115" s="52">
        <f t="shared" si="13"/>
        <v>-8.9491307904274286</v>
      </c>
      <c r="R115" s="53">
        <f t="shared" si="14"/>
        <v>5.7939474331913328</v>
      </c>
    </row>
    <row r="116" spans="1:18" ht="15" customHeight="1">
      <c r="A116" s="61" t="s">
        <v>101</v>
      </c>
      <c r="B116" s="50">
        <f>'Расчет субсидий'!X118</f>
        <v>71.86363636363626</v>
      </c>
      <c r="C116" s="51">
        <f>'Расчет субсидий'!D118-1</f>
        <v>-0.10606224141032561</v>
      </c>
      <c r="D116" s="51">
        <f>C116*'Расчет субсидий'!E118</f>
        <v>-1.5909336211548841</v>
      </c>
      <c r="E116" s="52">
        <f t="shared" si="27"/>
        <v>-35.271262236708452</v>
      </c>
      <c r="F116" s="51">
        <f>'Расчет субсидий'!F118-1</f>
        <v>0</v>
      </c>
      <c r="G116" s="51">
        <f>F116*'Расчет субсидий'!G118</f>
        <v>0</v>
      </c>
      <c r="H116" s="52">
        <f t="shared" si="28"/>
        <v>0</v>
      </c>
      <c r="I116" s="51">
        <f>'Расчет субсидий'!J118-1</f>
        <v>8.4414124380397748E-2</v>
      </c>
      <c r="J116" s="51">
        <f>I116*'Расчет субсидий'!K118</f>
        <v>0.84414124380397748</v>
      </c>
      <c r="K116" s="52">
        <f t="shared" si="29"/>
        <v>18.714751375621798</v>
      </c>
      <c r="L116" s="51">
        <f>'Расчет субсидий'!N118-1</f>
        <v>0.29191992720655136</v>
      </c>
      <c r="M116" s="51">
        <f>L116*'Расчет субсидий'!O118</f>
        <v>4.3787989080982701</v>
      </c>
      <c r="N116" s="52">
        <f t="shared" si="12"/>
        <v>97.078698014585967</v>
      </c>
      <c r="O116" s="51">
        <f>'Расчет субсидий'!R118-1</f>
        <v>-2.6036644165863043E-2</v>
      </c>
      <c r="P116" s="51">
        <f>O116*'Расчет субсидий'!S118</f>
        <v>-0.39054966248794565</v>
      </c>
      <c r="Q116" s="52">
        <f t="shared" si="13"/>
        <v>-8.6585507898630532</v>
      </c>
      <c r="R116" s="53">
        <f t="shared" si="14"/>
        <v>3.2414568682594176</v>
      </c>
    </row>
    <row r="117" spans="1:18" ht="15" customHeight="1">
      <c r="A117" s="61" t="s">
        <v>102</v>
      </c>
      <c r="B117" s="50">
        <f>'Расчет субсидий'!X119</f>
        <v>-169.27272727272748</v>
      </c>
      <c r="C117" s="51">
        <f>'Расчет субсидий'!D119-1</f>
        <v>-0.65127748113798911</v>
      </c>
      <c r="D117" s="51">
        <f>C117*'Расчет субсидий'!E119</f>
        <v>-9.7691622170698373</v>
      </c>
      <c r="E117" s="52">
        <f t="shared" si="27"/>
        <v>-334.96641588457919</v>
      </c>
      <c r="F117" s="51">
        <f>'Расчет субсидий'!F119-1</f>
        <v>0</v>
      </c>
      <c r="G117" s="51">
        <f>F117*'Расчет субсидий'!G119</f>
        <v>0</v>
      </c>
      <c r="H117" s="52">
        <f t="shared" si="28"/>
        <v>0</v>
      </c>
      <c r="I117" s="51">
        <f>'Расчет субсидий'!J119-1</f>
        <v>8.4414124380397748E-2</v>
      </c>
      <c r="J117" s="51">
        <f>I117*'Расчет субсидий'!K119</f>
        <v>0.84414124380397748</v>
      </c>
      <c r="K117" s="52">
        <f t="shared" si="29"/>
        <v>28.944034365945846</v>
      </c>
      <c r="L117" s="51">
        <f>'Расчет субсидий'!N119-1</f>
        <v>0.29191992720655136</v>
      </c>
      <c r="M117" s="51">
        <f>L117*'Расчет субсидий'!O119</f>
        <v>4.3787989080982701</v>
      </c>
      <c r="N117" s="52">
        <f t="shared" si="12"/>
        <v>150.14087631405138</v>
      </c>
      <c r="O117" s="51">
        <f>'Расчет субсидий'!R119-1</f>
        <v>-2.6036644165863043E-2</v>
      </c>
      <c r="P117" s="51">
        <f>O117*'Расчет субсидий'!S119</f>
        <v>-0.39054966248794565</v>
      </c>
      <c r="Q117" s="52">
        <f t="shared" si="13"/>
        <v>-13.391222068145543</v>
      </c>
      <c r="R117" s="53">
        <f t="shared" si="14"/>
        <v>-4.9367717276555343</v>
      </c>
    </row>
    <row r="118" spans="1:18" ht="15" customHeight="1">
      <c r="A118" s="61" t="s">
        <v>103</v>
      </c>
      <c r="B118" s="50">
        <f>'Расчет субсидий'!X120</f>
        <v>21.181818181818244</v>
      </c>
      <c r="C118" s="51">
        <f>'Расчет субсидий'!D120-1</f>
        <v>-0.26065840223939329</v>
      </c>
      <c r="D118" s="51">
        <f>C118*'Расчет субсидий'!E120</f>
        <v>-3.9098760335908995</v>
      </c>
      <c r="E118" s="52">
        <f t="shared" si="27"/>
        <v>-89.774510018979129</v>
      </c>
      <c r="F118" s="51">
        <f>'Расчет субсидий'!F120-1</f>
        <v>0</v>
      </c>
      <c r="G118" s="51">
        <f>F118*'Расчет субсидий'!G120</f>
        <v>0</v>
      </c>
      <c r="H118" s="52">
        <f t="shared" si="28"/>
        <v>0</v>
      </c>
      <c r="I118" s="51">
        <f>'Расчет субсидий'!J120-1</f>
        <v>8.4414124380397748E-2</v>
      </c>
      <c r="J118" s="51">
        <f>I118*'Расчет субсидий'!K120</f>
        <v>0.84414124380397748</v>
      </c>
      <c r="K118" s="52">
        <f t="shared" si="29"/>
        <v>19.38229393930779</v>
      </c>
      <c r="L118" s="51">
        <f>'Расчет субсидий'!N120-1</f>
        <v>0.29191992720655136</v>
      </c>
      <c r="M118" s="51">
        <f>L118*'Расчет субсидий'!O120</f>
        <v>4.3787989080982701</v>
      </c>
      <c r="N118" s="52">
        <f t="shared" si="12"/>
        <v>100.54142972024839</v>
      </c>
      <c r="O118" s="51">
        <f>'Расчет субсидий'!R120-1</f>
        <v>-2.6036644165863043E-2</v>
      </c>
      <c r="P118" s="51">
        <f>O118*'Расчет субсидий'!S120</f>
        <v>-0.39054966248794565</v>
      </c>
      <c r="Q118" s="52">
        <f t="shared" si="13"/>
        <v>-8.9673954587588245</v>
      </c>
      <c r="R118" s="53">
        <f t="shared" si="14"/>
        <v>0.92251445582340241</v>
      </c>
    </row>
    <row r="119" spans="1:18" ht="15" customHeight="1">
      <c r="A119" s="61" t="s">
        <v>104</v>
      </c>
      <c r="B119" s="50">
        <f>'Расчет субсидий'!X121</f>
        <v>158.0181818181818</v>
      </c>
      <c r="C119" s="51">
        <f>'Расчет субсидий'!D121-1</f>
        <v>7.3584501219773557E-2</v>
      </c>
      <c r="D119" s="51">
        <f>C119*'Расчет субсидий'!E121</f>
        <v>1.1037675182966034</v>
      </c>
      <c r="E119" s="52">
        <f t="shared" si="27"/>
        <v>29.381855429831091</v>
      </c>
      <c r="F119" s="51">
        <f>'Расчет субсидий'!F121-1</f>
        <v>0</v>
      </c>
      <c r="G119" s="51">
        <f>F119*'Расчет субсидий'!G121</f>
        <v>0</v>
      </c>
      <c r="H119" s="52">
        <f t="shared" si="28"/>
        <v>0</v>
      </c>
      <c r="I119" s="51">
        <f>'Расчет субсидий'!J121-1</f>
        <v>8.4414124380397748E-2</v>
      </c>
      <c r="J119" s="51">
        <f>I119*'Расчет субсидий'!K121</f>
        <v>0.84414124380397748</v>
      </c>
      <c r="K119" s="52">
        <f t="shared" si="29"/>
        <v>22.470706536176017</v>
      </c>
      <c r="L119" s="51">
        <f>'Расчет субсидий'!N121-1</f>
        <v>0.29191992720655136</v>
      </c>
      <c r="M119" s="51">
        <f>L119*'Расчет субсидий'!O121</f>
        <v>4.3787989080982701</v>
      </c>
      <c r="N119" s="52">
        <f t="shared" si="12"/>
        <v>116.56189762912824</v>
      </c>
      <c r="O119" s="51">
        <f>'Расчет субсидий'!R121-1</f>
        <v>-2.6036644165863043E-2</v>
      </c>
      <c r="P119" s="51">
        <f>O119*'Расчет субсидий'!S121</f>
        <v>-0.39054966248794565</v>
      </c>
      <c r="Q119" s="52">
        <f t="shared" si="13"/>
        <v>-10.396277776953548</v>
      </c>
      <c r="R119" s="53">
        <f t="shared" si="14"/>
        <v>5.9361580077109055</v>
      </c>
    </row>
    <row r="120" spans="1:18" ht="15" customHeight="1">
      <c r="A120" s="61" t="s">
        <v>105</v>
      </c>
      <c r="B120" s="50">
        <f>'Расчет субсидий'!X122</f>
        <v>119.69999999999982</v>
      </c>
      <c r="C120" s="51">
        <f>'Расчет субсидий'!D122-1</f>
        <v>-9.5884037222619956E-2</v>
      </c>
      <c r="D120" s="51">
        <f>C120*'Расчет субсидий'!E122</f>
        <v>-1.4382605583392993</v>
      </c>
      <c r="E120" s="52">
        <f t="shared" si="27"/>
        <v>-50.722804468091397</v>
      </c>
      <c r="F120" s="51">
        <f>'Расчет субсидий'!F122-1</f>
        <v>0</v>
      </c>
      <c r="G120" s="51">
        <f>F120*'Расчет субсидий'!G122</f>
        <v>0</v>
      </c>
      <c r="H120" s="52">
        <f t="shared" si="28"/>
        <v>0</v>
      </c>
      <c r="I120" s="51">
        <f>'Расчет субсидий'!J122-1</f>
        <v>8.4414124380397748E-2</v>
      </c>
      <c r="J120" s="51">
        <f>I120*'Расчет субсидий'!K122</f>
        <v>0.84414124380397748</v>
      </c>
      <c r="K120" s="52">
        <f t="shared" si="29"/>
        <v>29.770135184934713</v>
      </c>
      <c r="L120" s="51">
        <f>'Расчет субсидий'!N122-1</f>
        <v>0.29191992720655136</v>
      </c>
      <c r="M120" s="51">
        <f>L120*'Расчет субсидий'!O122</f>
        <v>4.3787989080982701</v>
      </c>
      <c r="N120" s="52">
        <f t="shared" si="12"/>
        <v>154.42609444634718</v>
      </c>
      <c r="O120" s="51">
        <f>'Расчет субсидий'!R122-1</f>
        <v>-2.6036644165863043E-2</v>
      </c>
      <c r="P120" s="51">
        <f>O120*'Расчет субсидий'!S122</f>
        <v>-0.39054966248794565</v>
      </c>
      <c r="Q120" s="52">
        <f t="shared" si="13"/>
        <v>-13.773425163190661</v>
      </c>
      <c r="R120" s="53">
        <f t="shared" si="14"/>
        <v>3.3941299310750024</v>
      </c>
    </row>
    <row r="121" spans="1:18" ht="15" customHeight="1">
      <c r="A121" s="61" t="s">
        <v>106</v>
      </c>
      <c r="B121" s="50">
        <f>'Расчет субсидий'!X123</f>
        <v>142.4636363636364</v>
      </c>
      <c r="C121" s="51">
        <f>'Расчет субсидий'!D123-1</f>
        <v>-4.4242998241104226E-2</v>
      </c>
      <c r="D121" s="51">
        <f>C121*'Расчет субсидий'!E123</f>
        <v>-0.66364497361656338</v>
      </c>
      <c r="E121" s="52">
        <f t="shared" si="27"/>
        <v>-22.679550919474341</v>
      </c>
      <c r="F121" s="51">
        <f>'Расчет субсидий'!F123-1</f>
        <v>0</v>
      </c>
      <c r="G121" s="51">
        <f>F121*'Расчет субсидий'!G123</f>
        <v>0</v>
      </c>
      <c r="H121" s="52">
        <f t="shared" si="28"/>
        <v>0</v>
      </c>
      <c r="I121" s="51">
        <f>'Расчет субсидий'!J123-1</f>
        <v>8.4414124380397748E-2</v>
      </c>
      <c r="J121" s="51">
        <f>I121*'Расчет субсидий'!K123</f>
        <v>0.84414124380397748</v>
      </c>
      <c r="K121" s="52">
        <f t="shared" si="29"/>
        <v>28.84787059826666</v>
      </c>
      <c r="L121" s="51">
        <f>'Расчет субсидий'!N123-1</f>
        <v>0.29191992720655136</v>
      </c>
      <c r="M121" s="51">
        <f>L121*'Расчет субсидий'!O123</f>
        <v>4.3787989080982701</v>
      </c>
      <c r="N121" s="52">
        <f t="shared" ref="N121:N184" si="30">$B121*M121/$R121</f>
        <v>149.64204770686865</v>
      </c>
      <c r="O121" s="51">
        <f>'Расчет субсидий'!R123-1</f>
        <v>-2.6036644165863043E-2</v>
      </c>
      <c r="P121" s="51">
        <f>O121*'Расчет субсидий'!S123</f>
        <v>-0.39054966248794565</v>
      </c>
      <c r="Q121" s="52">
        <f t="shared" ref="Q121:Q184" si="31">$B121*P121/$R121</f>
        <v>-13.346731022024597</v>
      </c>
      <c r="R121" s="53">
        <f t="shared" ref="R121:R184" si="32">D121+G121+J121+M121+P121</f>
        <v>4.1687455157977391</v>
      </c>
    </row>
    <row r="122" spans="1:18" ht="15" customHeight="1">
      <c r="A122" s="61" t="s">
        <v>107</v>
      </c>
      <c r="B122" s="50">
        <f>'Расчет субсидий'!X124</f>
        <v>59.63636363636374</v>
      </c>
      <c r="C122" s="51">
        <f>'Расчет субсидий'!D124-1</f>
        <v>-0.14674103004422301</v>
      </c>
      <c r="D122" s="51">
        <f>C122*'Расчет субсидий'!E124</f>
        <v>-2.201115450663345</v>
      </c>
      <c r="E122" s="52">
        <f t="shared" si="27"/>
        <v>-49.887039358564721</v>
      </c>
      <c r="F122" s="51">
        <f>'Расчет субсидий'!F124-1</f>
        <v>0</v>
      </c>
      <c r="G122" s="51">
        <f>F122*'Расчет субсидий'!G124</f>
        <v>0</v>
      </c>
      <c r="H122" s="52">
        <f t="shared" si="28"/>
        <v>0</v>
      </c>
      <c r="I122" s="51">
        <f>'Расчет субсидий'!J124-1</f>
        <v>8.4414124380397748E-2</v>
      </c>
      <c r="J122" s="51">
        <f>I122*'Расчет субсидий'!K124</f>
        <v>0.84414124380397748</v>
      </c>
      <c r="K122" s="52">
        <f t="shared" si="29"/>
        <v>19.131984849384295</v>
      </c>
      <c r="L122" s="51">
        <f>'Расчет субсидий'!N124-1</f>
        <v>0.29191992720655136</v>
      </c>
      <c r="M122" s="51">
        <f>L122*'Расчет субсидий'!O124</f>
        <v>4.3787989080982701</v>
      </c>
      <c r="N122" s="52">
        <f t="shared" si="30"/>
        <v>99.243005815849543</v>
      </c>
      <c r="O122" s="51">
        <f>'Расчет субсидий'!R124-1</f>
        <v>-2.6036644165863043E-2</v>
      </c>
      <c r="P122" s="51">
        <f>O122*'Расчет субсидий'!S124</f>
        <v>-0.39054966248794565</v>
      </c>
      <c r="Q122" s="52">
        <f t="shared" si="31"/>
        <v>-8.8515876703053706</v>
      </c>
      <c r="R122" s="53">
        <f t="shared" si="32"/>
        <v>2.6312750387509567</v>
      </c>
    </row>
    <row r="123" spans="1:18" ht="15" customHeight="1">
      <c r="A123" s="61" t="s">
        <v>108</v>
      </c>
      <c r="B123" s="50">
        <f>'Расчет субсидий'!X125</f>
        <v>72.418181818181893</v>
      </c>
      <c r="C123" s="51">
        <f>'Расчет субсидий'!D125-1</f>
        <v>-0.23817226041245454</v>
      </c>
      <c r="D123" s="51">
        <f>C123*'Расчет субсидий'!E125</f>
        <v>-3.5725839061868179</v>
      </c>
      <c r="E123" s="52">
        <f t="shared" si="27"/>
        <v>-205.36488245372996</v>
      </c>
      <c r="F123" s="51">
        <f>'Расчет субсидий'!F125-1</f>
        <v>0</v>
      </c>
      <c r="G123" s="51">
        <f>F123*'Расчет субсидий'!G125</f>
        <v>0</v>
      </c>
      <c r="H123" s="52">
        <f t="shared" si="28"/>
        <v>0</v>
      </c>
      <c r="I123" s="51">
        <f>'Расчет субсидий'!J125-1</f>
        <v>8.4414124380397748E-2</v>
      </c>
      <c r="J123" s="51">
        <f>I123*'Расчет субсидий'!K125</f>
        <v>0.84414124380397748</v>
      </c>
      <c r="K123" s="52">
        <f t="shared" si="29"/>
        <v>48.524253554391976</v>
      </c>
      <c r="L123" s="51">
        <f>'Расчет субсидий'!N125-1</f>
        <v>0.29191992720655136</v>
      </c>
      <c r="M123" s="51">
        <f>L123*'Расчет субсидий'!O125</f>
        <v>4.3787989080982701</v>
      </c>
      <c r="N123" s="52">
        <f t="shared" si="30"/>
        <v>251.70900017011348</v>
      </c>
      <c r="O123" s="51">
        <f>'Расчет субсидий'!R125-1</f>
        <v>-2.6036644165863043E-2</v>
      </c>
      <c r="P123" s="51">
        <f>O123*'Расчет субсидий'!S125</f>
        <v>-0.39054966248794565</v>
      </c>
      <c r="Q123" s="52">
        <f t="shared" si="31"/>
        <v>-22.45018945259358</v>
      </c>
      <c r="R123" s="53">
        <f t="shared" si="32"/>
        <v>1.2598065832274841</v>
      </c>
    </row>
    <row r="124" spans="1:18" ht="15" customHeight="1">
      <c r="A124" s="61" t="s">
        <v>109</v>
      </c>
      <c r="B124" s="50">
        <f>'Расчет субсидий'!X126</f>
        <v>0</v>
      </c>
      <c r="C124" s="51">
        <f>'Расчет субсидий'!D126-1</f>
        <v>-7.840258219676588E-2</v>
      </c>
      <c r="D124" s="51">
        <f>C124*'Расчет субсидий'!E126</f>
        <v>-1.1760387329514881</v>
      </c>
      <c r="E124" s="52">
        <f t="shared" si="27"/>
        <v>0</v>
      </c>
      <c r="F124" s="51">
        <f>'Расчет субсидий'!F126-1</f>
        <v>0</v>
      </c>
      <c r="G124" s="51">
        <f>F124*'Расчет субсидий'!G126</f>
        <v>0</v>
      </c>
      <c r="H124" s="52">
        <f t="shared" si="28"/>
        <v>0</v>
      </c>
      <c r="I124" s="51">
        <f>'Расчет субсидий'!J126-1</f>
        <v>8.4414124380397748E-2</v>
      </c>
      <c r="J124" s="51">
        <f>I124*'Расчет субсидий'!K126</f>
        <v>0.84414124380397748</v>
      </c>
      <c r="K124" s="52">
        <f t="shared" si="29"/>
        <v>0</v>
      </c>
      <c r="L124" s="51">
        <f>'Расчет субсидий'!N126-1</f>
        <v>0.29191992720655136</v>
      </c>
      <c r="M124" s="51">
        <f>L124*'Расчет субсидий'!O126</f>
        <v>4.3787989080982701</v>
      </c>
      <c r="N124" s="52">
        <f t="shared" si="30"/>
        <v>0</v>
      </c>
      <c r="O124" s="51">
        <f>'Расчет субсидий'!R126-1</f>
        <v>-2.6036644165863043E-2</v>
      </c>
      <c r="P124" s="51">
        <f>O124*'Расчет субсидий'!S126</f>
        <v>-0.39054966248794565</v>
      </c>
      <c r="Q124" s="52">
        <f t="shared" si="31"/>
        <v>0</v>
      </c>
      <c r="R124" s="53">
        <f t="shared" si="32"/>
        <v>3.6563517564628141</v>
      </c>
    </row>
    <row r="125" spans="1:18" ht="15" customHeight="1">
      <c r="A125" s="61" t="s">
        <v>110</v>
      </c>
      <c r="B125" s="50">
        <f>'Расчет субсидий'!X127</f>
        <v>246.09999999999991</v>
      </c>
      <c r="C125" s="51">
        <f>'Расчет субсидий'!D127-1</f>
        <v>2.7784017464547173E-2</v>
      </c>
      <c r="D125" s="51">
        <f>C125*'Расчет субсидий'!E127</f>
        <v>0.41676026196820759</v>
      </c>
      <c r="E125" s="52">
        <f t="shared" si="27"/>
        <v>19.539294131219719</v>
      </c>
      <c r="F125" s="51">
        <f>'Расчет субсидий'!F127-1</f>
        <v>0</v>
      </c>
      <c r="G125" s="51">
        <f>F125*'Расчет субсидий'!G127</f>
        <v>0</v>
      </c>
      <c r="H125" s="52">
        <f t="shared" si="28"/>
        <v>0</v>
      </c>
      <c r="I125" s="51">
        <f>'Расчет субсидий'!J127-1</f>
        <v>8.4414124380397748E-2</v>
      </c>
      <c r="J125" s="51">
        <f>I125*'Расчет субсидий'!K127</f>
        <v>0.84414124380397748</v>
      </c>
      <c r="K125" s="52">
        <f t="shared" si="29"/>
        <v>39.576527697445883</v>
      </c>
      <c r="L125" s="51">
        <f>'Расчет субсидий'!N127-1</f>
        <v>0.29191992720655136</v>
      </c>
      <c r="M125" s="51">
        <f>L125*'Расчет субсидий'!O127</f>
        <v>4.3787989080982701</v>
      </c>
      <c r="N125" s="52">
        <f t="shared" si="30"/>
        <v>205.29462046773222</v>
      </c>
      <c r="O125" s="51">
        <f>'Расчет субсидий'!R127-1</f>
        <v>-2.6036644165863043E-2</v>
      </c>
      <c r="P125" s="51">
        <f>O125*'Расчет субсидий'!S127</f>
        <v>-0.39054966248794565</v>
      </c>
      <c r="Q125" s="52">
        <f t="shared" si="31"/>
        <v>-18.310442296397952</v>
      </c>
      <c r="R125" s="53">
        <f t="shared" si="32"/>
        <v>5.2491507513825102</v>
      </c>
    </row>
    <row r="126" spans="1:18" ht="15" customHeight="1">
      <c r="A126" s="61" t="s">
        <v>111</v>
      </c>
      <c r="B126" s="50">
        <f>'Расчет субсидий'!X128</f>
        <v>-45.809090909091083</v>
      </c>
      <c r="C126" s="51">
        <f>'Расчет субсидий'!D128-1</f>
        <v>-0.49830374425042145</v>
      </c>
      <c r="D126" s="51">
        <f>C126*'Расчет субсидий'!E128</f>
        <v>-7.474556163756322</v>
      </c>
      <c r="E126" s="52">
        <f t="shared" si="27"/>
        <v>-129.59165510917069</v>
      </c>
      <c r="F126" s="51">
        <f>'Расчет субсидий'!F128-1</f>
        <v>0</v>
      </c>
      <c r="G126" s="51">
        <f>F126*'Расчет субсидий'!G128</f>
        <v>0</v>
      </c>
      <c r="H126" s="52">
        <f t="shared" si="28"/>
        <v>0</v>
      </c>
      <c r="I126" s="51">
        <f>'Расчет субсидий'!J128-1</f>
        <v>8.4414124380397748E-2</v>
      </c>
      <c r="J126" s="51">
        <f>I126*'Расчет субсидий'!K128</f>
        <v>0.84414124380397748</v>
      </c>
      <c r="K126" s="52">
        <f t="shared" si="29"/>
        <v>14.635472466032802</v>
      </c>
      <c r="L126" s="51">
        <f>'Расчет субсидий'!N128-1</f>
        <v>0.29191992720655136</v>
      </c>
      <c r="M126" s="51">
        <f>L126*'Расчет субсидий'!O128</f>
        <v>4.3787989080982701</v>
      </c>
      <c r="N126" s="52">
        <f t="shared" si="30"/>
        <v>75.918326848922973</v>
      </c>
      <c r="O126" s="51">
        <f>'Расчет субсидий'!R128-1</f>
        <v>-2.6036644165863043E-2</v>
      </c>
      <c r="P126" s="51">
        <f>O126*'Расчет субсидий'!S128</f>
        <v>-0.39054966248794565</v>
      </c>
      <c r="Q126" s="52">
        <f t="shared" si="31"/>
        <v>-6.7712351148761627</v>
      </c>
      <c r="R126" s="53">
        <f t="shared" si="32"/>
        <v>-2.6421656743420199</v>
      </c>
    </row>
    <row r="127" spans="1:18" ht="15" customHeight="1">
      <c r="A127" s="61" t="s">
        <v>112</v>
      </c>
      <c r="B127" s="50">
        <f>'Расчет субсидий'!X129</f>
        <v>-60.581818181818107</v>
      </c>
      <c r="C127" s="51">
        <f>'Расчет субсидий'!D129-1</f>
        <v>-0.43634329875940614</v>
      </c>
      <c r="D127" s="51">
        <f>C127*'Расчет субсидий'!E129</f>
        <v>-6.5451494813910918</v>
      </c>
      <c r="E127" s="52">
        <f t="shared" si="27"/>
        <v>-231.50779398146025</v>
      </c>
      <c r="F127" s="51">
        <f>'Расчет субсидий'!F129-1</f>
        <v>0</v>
      </c>
      <c r="G127" s="51">
        <f>F127*'Расчет субсидий'!G129</f>
        <v>0</v>
      </c>
      <c r="H127" s="52">
        <f t="shared" si="28"/>
        <v>0</v>
      </c>
      <c r="I127" s="51">
        <f>'Расчет субсидий'!J129-1</f>
        <v>8.4414124380397748E-2</v>
      </c>
      <c r="J127" s="51">
        <f>I127*'Расчет субсидий'!K129</f>
        <v>0.84414124380397748</v>
      </c>
      <c r="K127" s="52">
        <f t="shared" si="29"/>
        <v>29.858031159937628</v>
      </c>
      <c r="L127" s="51">
        <f>'Расчет субсидий'!N129-1</f>
        <v>0.29191992720655136</v>
      </c>
      <c r="M127" s="51">
        <f>L127*'Расчет субсидий'!O129</f>
        <v>4.3787989080982701</v>
      </c>
      <c r="N127" s="52">
        <f t="shared" si="30"/>
        <v>154.88203567916102</v>
      </c>
      <c r="O127" s="51">
        <f>'Расчет субсидий'!R129-1</f>
        <v>-2.6036644165863043E-2</v>
      </c>
      <c r="P127" s="51">
        <f>O127*'Расчет субсидий'!S129</f>
        <v>-0.39054966248794565</v>
      </c>
      <c r="Q127" s="52">
        <f t="shared" si="31"/>
        <v>-13.814091039456518</v>
      </c>
      <c r="R127" s="53">
        <f t="shared" si="32"/>
        <v>-1.7127589919767898</v>
      </c>
    </row>
    <row r="128" spans="1:18" ht="15" customHeight="1">
      <c r="A128" s="61" t="s">
        <v>113</v>
      </c>
      <c r="B128" s="50">
        <f>'Расчет субсидий'!X130</f>
        <v>26.209090909090946</v>
      </c>
      <c r="C128" s="51">
        <f>'Расчет субсидий'!D130-1</f>
        <v>-0.24263659257637127</v>
      </c>
      <c r="D128" s="51">
        <f>C128*'Расчет субсидий'!E130</f>
        <v>-3.6395488886455691</v>
      </c>
      <c r="E128" s="52">
        <f t="shared" si="27"/>
        <v>-79.96809268650469</v>
      </c>
      <c r="F128" s="51">
        <f>'Расчет субсидий'!F130-1</f>
        <v>0</v>
      </c>
      <c r="G128" s="51">
        <f>F128*'Расчет субсидий'!G130</f>
        <v>0</v>
      </c>
      <c r="H128" s="52">
        <f t="shared" si="28"/>
        <v>0</v>
      </c>
      <c r="I128" s="51">
        <f>'Расчет субсидий'!J130-1</f>
        <v>8.4414124380397748E-2</v>
      </c>
      <c r="J128" s="51">
        <f>I128*'Расчет субсидий'!K130</f>
        <v>0.84414124380397748</v>
      </c>
      <c r="K128" s="52">
        <f t="shared" si="29"/>
        <v>18.547453898919617</v>
      </c>
      <c r="L128" s="51">
        <f>'Расчет субсидий'!N130-1</f>
        <v>0.29191992720655136</v>
      </c>
      <c r="M128" s="51">
        <f>L128*'Расчет субсидий'!O130</f>
        <v>4.3787989080982701</v>
      </c>
      <c r="N128" s="52">
        <f t="shared" si="30"/>
        <v>96.210878779726727</v>
      </c>
      <c r="O128" s="51">
        <f>'Расчет субсидий'!R130-1</f>
        <v>-2.6036644165863043E-2</v>
      </c>
      <c r="P128" s="51">
        <f>O128*'Расчет субсидий'!S130</f>
        <v>-0.39054966248794565</v>
      </c>
      <c r="Q128" s="52">
        <f t="shared" si="31"/>
        <v>-8.5811490830507111</v>
      </c>
      <c r="R128" s="53">
        <f t="shared" si="32"/>
        <v>1.1928416007687328</v>
      </c>
    </row>
    <row r="129" spans="1:18" ht="15" customHeight="1">
      <c r="A129" s="61" t="s">
        <v>114</v>
      </c>
      <c r="B129" s="50">
        <f>'Расчет субсидий'!X131</f>
        <v>175.70000000000005</v>
      </c>
      <c r="C129" s="51">
        <f>'Расчет субсидий'!D131-1</f>
        <v>9.514428270150721E-2</v>
      </c>
      <c r="D129" s="51">
        <f>C129*'Расчет субсидий'!E131</f>
        <v>1.4271642405226082</v>
      </c>
      <c r="E129" s="52">
        <f t="shared" si="27"/>
        <v>40.059200355030626</v>
      </c>
      <c r="F129" s="51">
        <f>'Расчет субсидий'!F131-1</f>
        <v>0</v>
      </c>
      <c r="G129" s="51">
        <f>F129*'Расчет субсидий'!G131</f>
        <v>0</v>
      </c>
      <c r="H129" s="52">
        <f t="shared" si="28"/>
        <v>0</v>
      </c>
      <c r="I129" s="51">
        <f>'Расчет субсидий'!J131-1</f>
        <v>8.4414124380397748E-2</v>
      </c>
      <c r="J129" s="51">
        <f>I129*'Расчет субсидий'!K131</f>
        <v>0.84414124380397748</v>
      </c>
      <c r="K129" s="52">
        <f t="shared" si="29"/>
        <v>23.694275860713457</v>
      </c>
      <c r="L129" s="51">
        <f>'Расчет субсидий'!N131-1</f>
        <v>0.29191992720655136</v>
      </c>
      <c r="M129" s="51">
        <f>L129*'Расчет субсидий'!O131</f>
        <v>4.3787989080982701</v>
      </c>
      <c r="N129" s="52">
        <f t="shared" si="30"/>
        <v>122.90889709348711</v>
      </c>
      <c r="O129" s="51">
        <f>'Расчет субсидий'!R131-1</f>
        <v>-2.6036644165863043E-2</v>
      </c>
      <c r="P129" s="51">
        <f>O129*'Расчет субсидий'!S131</f>
        <v>-0.39054966248794565</v>
      </c>
      <c r="Q129" s="52">
        <f t="shared" si="31"/>
        <v>-10.962373309231163</v>
      </c>
      <c r="R129" s="53">
        <f t="shared" si="32"/>
        <v>6.2595547299369105</v>
      </c>
    </row>
    <row r="130" spans="1:18" ht="15" customHeight="1">
      <c r="A130" s="57" t="s">
        <v>115</v>
      </c>
      <c r="B130" s="58"/>
      <c r="C130" s="59"/>
      <c r="D130" s="59"/>
      <c r="E130" s="60"/>
      <c r="F130" s="60"/>
      <c r="G130" s="60"/>
      <c r="H130" s="60"/>
      <c r="I130" s="60"/>
      <c r="J130" s="60"/>
      <c r="K130" s="60"/>
      <c r="L130" s="60"/>
      <c r="M130" s="60"/>
      <c r="N130" s="60"/>
      <c r="O130" s="60"/>
      <c r="P130" s="60"/>
      <c r="Q130" s="60"/>
      <c r="R130" s="60"/>
    </row>
    <row r="131" spans="1:18" ht="15" customHeight="1">
      <c r="A131" s="61" t="s">
        <v>116</v>
      </c>
      <c r="B131" s="50">
        <f>'Расчет субсидий'!X133</f>
        <v>-44.618181818181824</v>
      </c>
      <c r="C131" s="51">
        <f>'Расчет субсидий'!D133-1</f>
        <v>-0.13764747944225952</v>
      </c>
      <c r="D131" s="51">
        <f>C131*'Расчет субсидий'!E133</f>
        <v>-2.0647121916338929</v>
      </c>
      <c r="E131" s="52">
        <f t="shared" ref="E131:E137" si="33">$B131*D131/$R131</f>
        <v>-24.31561871764001</v>
      </c>
      <c r="F131" s="51">
        <f>'Расчет субсидий'!F133-1</f>
        <v>0</v>
      </c>
      <c r="G131" s="51">
        <f>F131*'Расчет субсидий'!G133</f>
        <v>0</v>
      </c>
      <c r="H131" s="52">
        <f t="shared" ref="H131:H137" si="34">$B131*G131/$R131</f>
        <v>0</v>
      </c>
      <c r="I131" s="51">
        <f>'Расчет субсидий'!J133-1</f>
        <v>-2.4210526315789349E-2</v>
      </c>
      <c r="J131" s="51">
        <f>I131*'Расчет субсидий'!K133</f>
        <v>-0.24210526315789349</v>
      </c>
      <c r="K131" s="52">
        <f t="shared" ref="K131:K137" si="35">$B131*J131/$R131</f>
        <v>-2.8512154344488341</v>
      </c>
      <c r="L131" s="51">
        <f>'Расчет субсидий'!N133-1</f>
        <v>7.6648841354723718E-2</v>
      </c>
      <c r="M131" s="51">
        <f>L131*'Расчет субсидий'!O133</f>
        <v>1.1497326203208558</v>
      </c>
      <c r="N131" s="52">
        <f t="shared" si="30"/>
        <v>13.540124447481459</v>
      </c>
      <c r="O131" s="51">
        <f>'Расчет субсидий'!R133-1</f>
        <v>-0.17543859649122806</v>
      </c>
      <c r="P131" s="51">
        <f>O131*'Расчет субсидий'!S133</f>
        <v>-2.6315789473684208</v>
      </c>
      <c r="Q131" s="52">
        <f t="shared" si="31"/>
        <v>-30.991472113574446</v>
      </c>
      <c r="R131" s="53">
        <f t="shared" si="32"/>
        <v>-3.7886637818393512</v>
      </c>
    </row>
    <row r="132" spans="1:18" ht="15" customHeight="1">
      <c r="A132" s="61" t="s">
        <v>117</v>
      </c>
      <c r="B132" s="50">
        <f>'Расчет субсидий'!X134</f>
        <v>-19.199999999999989</v>
      </c>
      <c r="C132" s="51">
        <f>'Расчет субсидий'!D134-1</f>
        <v>-0.15140369313916824</v>
      </c>
      <c r="D132" s="51">
        <f>C132*'Расчет субсидий'!E134</f>
        <v>-2.2710553970875234</v>
      </c>
      <c r="E132" s="52">
        <f t="shared" si="33"/>
        <v>-10.914690202738967</v>
      </c>
      <c r="F132" s="51">
        <f>'Расчет субсидий'!F134-1</f>
        <v>0</v>
      </c>
      <c r="G132" s="51">
        <f>F132*'Расчет субсидий'!G134</f>
        <v>0</v>
      </c>
      <c r="H132" s="52">
        <f t="shared" si="34"/>
        <v>0</v>
      </c>
      <c r="I132" s="51">
        <f>'Расчет субсидий'!J134-1</f>
        <v>-2.4210526315789349E-2</v>
      </c>
      <c r="J132" s="51">
        <f>I132*'Расчет субсидий'!K134</f>
        <v>-0.24210526315789349</v>
      </c>
      <c r="K132" s="52">
        <f t="shared" si="35"/>
        <v>-1.1635576777254462</v>
      </c>
      <c r="L132" s="51">
        <f>'Расчет субсидий'!N134-1</f>
        <v>7.6648841354723718E-2</v>
      </c>
      <c r="M132" s="51">
        <f>L132*'Расчет субсидий'!O134</f>
        <v>1.1497326203208558</v>
      </c>
      <c r="N132" s="52">
        <f t="shared" si="30"/>
        <v>5.5256139426975954</v>
      </c>
      <c r="O132" s="51">
        <f>'Расчет субсидий'!R134-1</f>
        <v>-0.17543859649122806</v>
      </c>
      <c r="P132" s="51">
        <f>O132*'Расчет субсидий'!S134</f>
        <v>-2.6315789473684208</v>
      </c>
      <c r="Q132" s="52">
        <f t="shared" si="31"/>
        <v>-12.647366062233173</v>
      </c>
      <c r="R132" s="53">
        <f t="shared" si="32"/>
        <v>-3.9950069872929816</v>
      </c>
    </row>
    <row r="133" spans="1:18" ht="15" customHeight="1">
      <c r="A133" s="61" t="s">
        <v>118</v>
      </c>
      <c r="B133" s="50">
        <f>'Расчет субсидий'!X135</f>
        <v>-36.536363636363603</v>
      </c>
      <c r="C133" s="51">
        <f>'Расчет субсидий'!D135-1</f>
        <v>-0.13828659535511223</v>
      </c>
      <c r="D133" s="51">
        <f>C133*'Расчет субсидий'!E135</f>
        <v>-2.0742989303266834</v>
      </c>
      <c r="E133" s="52">
        <f t="shared" si="33"/>
        <v>-19.953223095541841</v>
      </c>
      <c r="F133" s="51">
        <f>'Расчет субсидий'!F135-1</f>
        <v>0</v>
      </c>
      <c r="G133" s="51">
        <f>F133*'Расчет субсидий'!G135</f>
        <v>0</v>
      </c>
      <c r="H133" s="52">
        <f t="shared" si="34"/>
        <v>0</v>
      </c>
      <c r="I133" s="51">
        <f>'Расчет субсидий'!J135-1</f>
        <v>-2.4210526315789349E-2</v>
      </c>
      <c r="J133" s="51">
        <f>I133*'Расчет субсидий'!K135</f>
        <v>-0.24210526315789349</v>
      </c>
      <c r="K133" s="52">
        <f t="shared" si="35"/>
        <v>-2.3288737499534413</v>
      </c>
      <c r="L133" s="51">
        <f>'Расчет субсидий'!N135-1</f>
        <v>7.6648841354723718E-2</v>
      </c>
      <c r="M133" s="51">
        <f>L133*'Расчет субсидий'!O135</f>
        <v>1.1497326203208558</v>
      </c>
      <c r="N133" s="52">
        <f t="shared" si="30"/>
        <v>11.059578317321387</v>
      </c>
      <c r="O133" s="51">
        <f>'Расчет субсидий'!R135-1</f>
        <v>-0.17543859649122806</v>
      </c>
      <c r="P133" s="51">
        <f>O133*'Расчет субсидий'!S135</f>
        <v>-2.6315789473684208</v>
      </c>
      <c r="Q133" s="52">
        <f t="shared" si="31"/>
        <v>-25.313845108189707</v>
      </c>
      <c r="R133" s="53">
        <f t="shared" si="32"/>
        <v>-3.7982505205321422</v>
      </c>
    </row>
    <row r="134" spans="1:18" ht="15" customHeight="1">
      <c r="A134" s="61" t="s">
        <v>119</v>
      </c>
      <c r="B134" s="50">
        <f>'Расчет субсидий'!X136</f>
        <v>-15.381818181818289</v>
      </c>
      <c r="C134" s="51">
        <f>'Расчет субсидий'!D136-1</f>
        <v>3.8163265306122351E-2</v>
      </c>
      <c r="D134" s="51">
        <f>C134*'Расчет субсидий'!E136</f>
        <v>0.57244897959183527</v>
      </c>
      <c r="E134" s="52">
        <f t="shared" si="33"/>
        <v>7.646796491200976</v>
      </c>
      <c r="F134" s="51">
        <f>'Расчет субсидий'!F136-1</f>
        <v>0</v>
      </c>
      <c r="G134" s="51">
        <f>F134*'Расчет субсидий'!G136</f>
        <v>0</v>
      </c>
      <c r="H134" s="52">
        <f t="shared" si="34"/>
        <v>0</v>
      </c>
      <c r="I134" s="51">
        <f>'Расчет субсидий'!J136-1</f>
        <v>-2.4210526315789349E-2</v>
      </c>
      <c r="J134" s="51">
        <f>I134*'Расчет субсидий'!K136</f>
        <v>-0.24210526315789349</v>
      </c>
      <c r="K134" s="52">
        <f t="shared" si="35"/>
        <v>-3.2340518418551376</v>
      </c>
      <c r="L134" s="51">
        <f>'Расчет субсидий'!N136-1</f>
        <v>7.6648841354723718E-2</v>
      </c>
      <c r="M134" s="51">
        <f>L134*'Расчет субсидий'!O136</f>
        <v>1.1497326203208558</v>
      </c>
      <c r="N134" s="52">
        <f t="shared" si="30"/>
        <v>15.358174580304938</v>
      </c>
      <c r="O134" s="51">
        <f>'Расчет субсидий'!R136-1</f>
        <v>-0.17543859649122806</v>
      </c>
      <c r="P134" s="51">
        <f>O134*'Расчет субсидий'!S136</f>
        <v>-2.6315789473684208</v>
      </c>
      <c r="Q134" s="52">
        <f t="shared" si="31"/>
        <v>-35.152737411469062</v>
      </c>
      <c r="R134" s="53">
        <f t="shared" si="32"/>
        <v>-1.1515026106136232</v>
      </c>
    </row>
    <row r="135" spans="1:18" ht="15" customHeight="1">
      <c r="A135" s="61" t="s">
        <v>120</v>
      </c>
      <c r="B135" s="50">
        <f>'Расчет субсидий'!X137</f>
        <v>-92.145454545454527</v>
      </c>
      <c r="C135" s="51">
        <f>'Расчет субсидий'!D137-1</f>
        <v>-0.33132274233285186</v>
      </c>
      <c r="D135" s="51">
        <f>C135*'Расчет субсидий'!E137</f>
        <v>-4.9698411349927776</v>
      </c>
      <c r="E135" s="52">
        <f t="shared" si="33"/>
        <v>-68.413870760995977</v>
      </c>
      <c r="F135" s="51">
        <f>'Расчет субсидий'!F137-1</f>
        <v>0</v>
      </c>
      <c r="G135" s="51">
        <f>F135*'Расчет субсидий'!G137</f>
        <v>0</v>
      </c>
      <c r="H135" s="52">
        <f t="shared" si="34"/>
        <v>0</v>
      </c>
      <c r="I135" s="51">
        <f>'Расчет субсидий'!J137-1</f>
        <v>-2.4210526315789349E-2</v>
      </c>
      <c r="J135" s="51">
        <f>I135*'Расчет субсидий'!K137</f>
        <v>-0.24210526315789349</v>
      </c>
      <c r="K135" s="52">
        <f t="shared" si="35"/>
        <v>-3.3327741741316479</v>
      </c>
      <c r="L135" s="51">
        <f>'Расчет субсидий'!N137-1</f>
        <v>7.6648841354723718E-2</v>
      </c>
      <c r="M135" s="51">
        <f>L135*'Расчет субсидий'!O137</f>
        <v>1.1497326203208558</v>
      </c>
      <c r="N135" s="52">
        <f t="shared" si="30"/>
        <v>15.826996630234657</v>
      </c>
      <c r="O135" s="51">
        <f>'Расчет субсидий'!R137-1</f>
        <v>-0.17543859649122806</v>
      </c>
      <c r="P135" s="51">
        <f>O135*'Расчет субсидий'!S137</f>
        <v>-2.6315789473684208</v>
      </c>
      <c r="Q135" s="52">
        <f t="shared" si="31"/>
        <v>-36.225806240561568</v>
      </c>
      <c r="R135" s="53">
        <f t="shared" si="32"/>
        <v>-6.6937927251982359</v>
      </c>
    </row>
    <row r="136" spans="1:18" ht="15" customHeight="1">
      <c r="A136" s="61" t="s">
        <v>121</v>
      </c>
      <c r="B136" s="50">
        <f>'Расчет субсидий'!X138</f>
        <v>-114.12727272727273</v>
      </c>
      <c r="C136" s="51">
        <f>'Расчет субсидий'!D138-1</f>
        <v>-0.45178004345645995</v>
      </c>
      <c r="D136" s="51">
        <f>C136*'Расчет субсидий'!E138</f>
        <v>-6.7767006518468991</v>
      </c>
      <c r="E136" s="52">
        <f t="shared" si="33"/>
        <v>-90.982002493692207</v>
      </c>
      <c r="F136" s="51">
        <f>'Расчет субсидий'!F138-1</f>
        <v>0</v>
      </c>
      <c r="G136" s="51">
        <f>F136*'Расчет субсидий'!G138</f>
        <v>0</v>
      </c>
      <c r="H136" s="52">
        <f t="shared" si="34"/>
        <v>0</v>
      </c>
      <c r="I136" s="51">
        <f>'Расчет субсидий'!J138-1</f>
        <v>-2.4210526315789349E-2</v>
      </c>
      <c r="J136" s="51">
        <f>I136*'Расчет субсидий'!K138</f>
        <v>-0.24210526315789349</v>
      </c>
      <c r="K136" s="52">
        <f t="shared" si="35"/>
        <v>-3.2504345090651525</v>
      </c>
      <c r="L136" s="51">
        <f>'Расчет субсидий'!N138-1</f>
        <v>7.6648841354723718E-2</v>
      </c>
      <c r="M136" s="51">
        <f>L136*'Расчет субсидий'!O138</f>
        <v>1.1497326203208558</v>
      </c>
      <c r="N136" s="52">
        <f t="shared" si="30"/>
        <v>15.435974156627783</v>
      </c>
      <c r="O136" s="51">
        <f>'Расчет субсидий'!R138-1</f>
        <v>-0.17543859649122806</v>
      </c>
      <c r="P136" s="51">
        <f>O136*'Расчет субсидий'!S138</f>
        <v>-2.6315789473684208</v>
      </c>
      <c r="Q136" s="52">
        <f t="shared" si="31"/>
        <v>-35.330809881143139</v>
      </c>
      <c r="R136" s="53">
        <f t="shared" si="32"/>
        <v>-8.5006522420523574</v>
      </c>
    </row>
    <row r="137" spans="1:18" ht="15" customHeight="1">
      <c r="A137" s="61" t="s">
        <v>122</v>
      </c>
      <c r="B137" s="50">
        <f>'Расчет субсидий'!X139</f>
        <v>19.390909090909076</v>
      </c>
      <c r="C137" s="51">
        <f>'Расчет субсидий'!D139-1</f>
        <v>0.25495064165844017</v>
      </c>
      <c r="D137" s="51">
        <f>C137*'Расчет субсидий'!E139</f>
        <v>3.8242596248766025</v>
      </c>
      <c r="E137" s="52">
        <f t="shared" si="33"/>
        <v>35.307140429821374</v>
      </c>
      <c r="F137" s="51">
        <f>'Расчет субсидий'!F139-1</f>
        <v>0</v>
      </c>
      <c r="G137" s="51">
        <f>F137*'Расчет субсидий'!G139</f>
        <v>0</v>
      </c>
      <c r="H137" s="52">
        <f t="shared" si="34"/>
        <v>0</v>
      </c>
      <c r="I137" s="51">
        <f>'Расчет субсидий'!J139-1</f>
        <v>-2.4210526315789349E-2</v>
      </c>
      <c r="J137" s="51">
        <f>I137*'Расчет субсидий'!K139</f>
        <v>-0.24210526315789349</v>
      </c>
      <c r="K137" s="52">
        <f t="shared" si="35"/>
        <v>-2.2352155354490151</v>
      </c>
      <c r="L137" s="51">
        <f>'Расчет субсидий'!N139-1</f>
        <v>7.6648841354723718E-2</v>
      </c>
      <c r="M137" s="51">
        <f>L137*'Расчет субсидий'!O139</f>
        <v>1.1497326203208558</v>
      </c>
      <c r="N137" s="52">
        <f t="shared" si="30"/>
        <v>10.614805234026127</v>
      </c>
      <c r="O137" s="51">
        <f>'Расчет субсидий'!R139-1</f>
        <v>-0.17543859649122806</v>
      </c>
      <c r="P137" s="51">
        <f>O137*'Расчет субсидий'!S139</f>
        <v>-2.6315789473684208</v>
      </c>
      <c r="Q137" s="52">
        <f t="shared" si="31"/>
        <v>-24.295821037489418</v>
      </c>
      <c r="R137" s="53">
        <f t="shared" si="32"/>
        <v>2.1003080346711447</v>
      </c>
    </row>
    <row r="138" spans="1:18" ht="15" customHeight="1">
      <c r="A138" s="57" t="s">
        <v>123</v>
      </c>
      <c r="B138" s="58"/>
      <c r="C138" s="59"/>
      <c r="D138" s="59"/>
      <c r="E138" s="60"/>
      <c r="F138" s="60"/>
      <c r="G138" s="60"/>
      <c r="H138" s="60"/>
      <c r="I138" s="60"/>
      <c r="J138" s="60"/>
      <c r="K138" s="60"/>
      <c r="L138" s="60"/>
      <c r="M138" s="60"/>
      <c r="N138" s="60"/>
      <c r="O138" s="60"/>
      <c r="P138" s="60"/>
      <c r="Q138" s="60"/>
      <c r="R138" s="60"/>
    </row>
    <row r="139" spans="1:18" ht="15" customHeight="1">
      <c r="A139" s="61" t="s">
        <v>124</v>
      </c>
      <c r="B139" s="50">
        <f>'Расчет субсидий'!X141</f>
        <v>86.827272727272771</v>
      </c>
      <c r="C139" s="51">
        <f>'Расчет субсидий'!D141-1</f>
        <v>-8.0506866985355585E-2</v>
      </c>
      <c r="D139" s="51">
        <f>C139*'Расчет субсидий'!E141</f>
        <v>-1.2076030047803337</v>
      </c>
      <c r="E139" s="52">
        <f t="shared" ref="E139:E146" si="36">$B139*D139/$R139</f>
        <v>-13.995641468289557</v>
      </c>
      <c r="F139" s="51">
        <f>'Расчет субсидий'!F141-1</f>
        <v>0</v>
      </c>
      <c r="G139" s="51">
        <f>F139*'Расчет субсидий'!G141</f>
        <v>0</v>
      </c>
      <c r="H139" s="52">
        <f t="shared" ref="H139:H146" si="37">$B139*G139/$R139</f>
        <v>0</v>
      </c>
      <c r="I139" s="51">
        <f>'Расчет субсидий'!J141-1</f>
        <v>1.3899868247694291E-2</v>
      </c>
      <c r="J139" s="51">
        <f>I139*'Расчет субсидий'!K141</f>
        <v>0.13899868247694291</v>
      </c>
      <c r="K139" s="52">
        <f t="shared" ref="K139:K146" si="38">$B139*J139/$R139</f>
        <v>1.6109397846900724</v>
      </c>
      <c r="L139" s="51">
        <f>'Расчет субсидий'!N141-1</f>
        <v>0.2848128342245988</v>
      </c>
      <c r="M139" s="51">
        <f>L139*'Расчет субсидий'!O141</f>
        <v>4.2721925133689815</v>
      </c>
      <c r="N139" s="52">
        <f t="shared" si="30"/>
        <v>49.513022461797739</v>
      </c>
      <c r="O139" s="51">
        <f>'Расчет субсидий'!R141-1</f>
        <v>0.28588235294117648</v>
      </c>
      <c r="P139" s="51">
        <f>O139*'Расчет субсидий'!S141</f>
        <v>4.2882352941176469</v>
      </c>
      <c r="Q139" s="52">
        <f t="shared" si="31"/>
        <v>49.698951949074512</v>
      </c>
      <c r="R139" s="53">
        <f t="shared" si="32"/>
        <v>7.4918234851832377</v>
      </c>
    </row>
    <row r="140" spans="1:18" ht="15" customHeight="1">
      <c r="A140" s="61" t="s">
        <v>125</v>
      </c>
      <c r="B140" s="50">
        <f>'Расчет субсидий'!X142</f>
        <v>42.445454545454481</v>
      </c>
      <c r="C140" s="51">
        <f>'Расчет субсидий'!D142-1</f>
        <v>-0.31557155715571561</v>
      </c>
      <c r="D140" s="51">
        <f>C140*'Расчет субсидий'!E142</f>
        <v>-4.7335733573357341</v>
      </c>
      <c r="E140" s="52">
        <f t="shared" si="36"/>
        <v>-50.662156680329794</v>
      </c>
      <c r="F140" s="51">
        <f>'Расчет субсидий'!F142-1</f>
        <v>0</v>
      </c>
      <c r="G140" s="51">
        <f>F140*'Расчет субсидий'!G142</f>
        <v>0</v>
      </c>
      <c r="H140" s="52">
        <f t="shared" si="37"/>
        <v>0</v>
      </c>
      <c r="I140" s="51">
        <f>'Расчет субсидий'!J142-1</f>
        <v>1.3899868247694291E-2</v>
      </c>
      <c r="J140" s="51">
        <f>I140*'Расчет субсидий'!K142</f>
        <v>0.13899868247694291</v>
      </c>
      <c r="K140" s="52">
        <f t="shared" si="38"/>
        <v>1.4876653425246227</v>
      </c>
      <c r="L140" s="51">
        <f>'Расчет субсидий'!N142-1</f>
        <v>0.2848128342245988</v>
      </c>
      <c r="M140" s="51">
        <f>L140*'Расчет субсидий'!O142</f>
        <v>4.2721925133689815</v>
      </c>
      <c r="N140" s="52">
        <f t="shared" si="30"/>
        <v>45.724122167751197</v>
      </c>
      <c r="O140" s="51">
        <f>'Расчет субсидий'!R142-1</f>
        <v>0.28588235294117648</v>
      </c>
      <c r="P140" s="51">
        <f>O140*'Расчет субсидий'!S142</f>
        <v>4.2882352941176469</v>
      </c>
      <c r="Q140" s="52">
        <f t="shared" si="31"/>
        <v>45.895823715508456</v>
      </c>
      <c r="R140" s="53">
        <f t="shared" si="32"/>
        <v>3.9658531326278377</v>
      </c>
    </row>
    <row r="141" spans="1:18" ht="15" customHeight="1">
      <c r="A141" s="61" t="s">
        <v>126</v>
      </c>
      <c r="B141" s="50">
        <f>'Расчет субсидий'!X143</f>
        <v>185.27272727272725</v>
      </c>
      <c r="C141" s="51">
        <f>'Расчет субсидий'!D143-1</f>
        <v>0.12992771084337362</v>
      </c>
      <c r="D141" s="51">
        <f>C141*'Расчет субсидий'!E143</f>
        <v>1.9489156626506043</v>
      </c>
      <c r="E141" s="52">
        <f t="shared" si="36"/>
        <v>33.909590325773507</v>
      </c>
      <c r="F141" s="51">
        <f>'Расчет субсидий'!F143-1</f>
        <v>0</v>
      </c>
      <c r="G141" s="51">
        <f>F141*'Расчет субсидий'!G143</f>
        <v>0</v>
      </c>
      <c r="H141" s="52">
        <f t="shared" si="37"/>
        <v>0</v>
      </c>
      <c r="I141" s="51">
        <f>'Расчет субсидий'!J143-1</f>
        <v>1.3899868247694291E-2</v>
      </c>
      <c r="J141" s="51">
        <f>I141*'Расчет субсидий'!K143</f>
        <v>0.13899868247694291</v>
      </c>
      <c r="K141" s="52">
        <f t="shared" si="38"/>
        <v>2.4184670834883679</v>
      </c>
      <c r="L141" s="51">
        <f>'Расчет субсидий'!N143-1</f>
        <v>0.2848128342245988</v>
      </c>
      <c r="M141" s="51">
        <f>L141*'Расчет субсидий'!O143</f>
        <v>4.2721925133689815</v>
      </c>
      <c r="N141" s="52">
        <f t="shared" si="30"/>
        <v>74.332769086658203</v>
      </c>
      <c r="O141" s="51">
        <f>'Расчет субсидий'!R143-1</f>
        <v>0.28588235294117648</v>
      </c>
      <c r="P141" s="51">
        <f>O141*'Расчет субсидий'!S143</f>
        <v>4.2882352941176469</v>
      </c>
      <c r="Q141" s="52">
        <f t="shared" si="31"/>
        <v>74.611900776807161</v>
      </c>
      <c r="R141" s="53">
        <f t="shared" si="32"/>
        <v>10.648342152614177</v>
      </c>
    </row>
    <row r="142" spans="1:18" ht="15" customHeight="1">
      <c r="A142" s="61" t="s">
        <v>127</v>
      </c>
      <c r="B142" s="50">
        <f>'Расчет субсидий'!X144</f>
        <v>46.381818181818289</v>
      </c>
      <c r="C142" s="51">
        <f>'Расчет субсидий'!D144-1</f>
        <v>-0.32548863183087351</v>
      </c>
      <c r="D142" s="51">
        <f>C142*'Расчет субсидий'!E144</f>
        <v>-4.8823294774631023</v>
      </c>
      <c r="E142" s="52">
        <f t="shared" si="36"/>
        <v>-59.32553387713974</v>
      </c>
      <c r="F142" s="51">
        <f>'Расчет субсидий'!F144-1</f>
        <v>0</v>
      </c>
      <c r="G142" s="51">
        <f>F142*'Расчет субсидий'!G144</f>
        <v>0</v>
      </c>
      <c r="H142" s="52">
        <f t="shared" si="37"/>
        <v>0</v>
      </c>
      <c r="I142" s="51">
        <f>'Расчет субсидий'!J144-1</f>
        <v>1.3899868247694291E-2</v>
      </c>
      <c r="J142" s="51">
        <f>I142*'Расчет субсидий'!K144</f>
        <v>0.13899868247694291</v>
      </c>
      <c r="K142" s="52">
        <f t="shared" si="38"/>
        <v>1.688982909536954</v>
      </c>
      <c r="L142" s="51">
        <f>'Расчет субсидий'!N144-1</f>
        <v>0.2848128342245988</v>
      </c>
      <c r="M142" s="51">
        <f>L142*'Расчет субсидий'!O144</f>
        <v>4.2721925133689815</v>
      </c>
      <c r="N142" s="52">
        <f t="shared" si="30"/>
        <v>51.911716087876357</v>
      </c>
      <c r="O142" s="51">
        <f>'Расчет субсидий'!R144-1</f>
        <v>0.28588235294117648</v>
      </c>
      <c r="P142" s="51">
        <f>O142*'Расчет субсидий'!S144</f>
        <v>4.2882352941176469</v>
      </c>
      <c r="Q142" s="52">
        <f t="shared" si="31"/>
        <v>52.106653061544719</v>
      </c>
      <c r="R142" s="53">
        <f t="shared" si="32"/>
        <v>3.8170970125004695</v>
      </c>
    </row>
    <row r="143" spans="1:18" ht="15" customHeight="1">
      <c r="A143" s="61" t="s">
        <v>128</v>
      </c>
      <c r="B143" s="50">
        <f>'Расчет субсидий'!X145</f>
        <v>106.84545454545446</v>
      </c>
      <c r="C143" s="51">
        <f>'Расчет субсидий'!D145-1</f>
        <v>-8.5174912767290056E-2</v>
      </c>
      <c r="D143" s="51">
        <f>C143*'Расчет субсидий'!E145</f>
        <v>-1.2776236915093508</v>
      </c>
      <c r="E143" s="52">
        <f t="shared" si="36"/>
        <v>-18.392874044806124</v>
      </c>
      <c r="F143" s="51">
        <f>'Расчет субсидий'!F145-1</f>
        <v>0</v>
      </c>
      <c r="G143" s="51">
        <f>F143*'Расчет субсидий'!G145</f>
        <v>0</v>
      </c>
      <c r="H143" s="52">
        <f t="shared" si="37"/>
        <v>0</v>
      </c>
      <c r="I143" s="51">
        <f>'Расчет субсидий'!J145-1</f>
        <v>1.3899868247694291E-2</v>
      </c>
      <c r="J143" s="51">
        <f>I143*'Расчет субсидий'!K145</f>
        <v>0.13899868247694291</v>
      </c>
      <c r="K143" s="52">
        <f t="shared" si="38"/>
        <v>2.0010471598034698</v>
      </c>
      <c r="L143" s="51">
        <f>'Расчет субсидий'!N145-1</f>
        <v>0.2848128342245988</v>
      </c>
      <c r="M143" s="51">
        <f>L143*'Расчет субсидий'!O145</f>
        <v>4.2721925133689815</v>
      </c>
      <c r="N143" s="52">
        <f t="shared" si="30"/>
        <v>61.503163502493855</v>
      </c>
      <c r="O143" s="51">
        <f>'Расчет субсидий'!R145-1</f>
        <v>0.28588235294117648</v>
      </c>
      <c r="P143" s="51">
        <f>O143*'Расчет субсидий'!S145</f>
        <v>4.2882352941176469</v>
      </c>
      <c r="Q143" s="52">
        <f t="shared" si="31"/>
        <v>61.734117927963261</v>
      </c>
      <c r="R143" s="53">
        <f t="shared" si="32"/>
        <v>7.4218027984542205</v>
      </c>
    </row>
    <row r="144" spans="1:18" ht="15" customHeight="1">
      <c r="A144" s="61" t="s">
        <v>129</v>
      </c>
      <c r="B144" s="50">
        <f>'Расчет субсидий'!X146</f>
        <v>88.790909090909167</v>
      </c>
      <c r="C144" s="51">
        <f>'Расчет субсидий'!D146-1</f>
        <v>6.8929110105580671E-2</v>
      </c>
      <c r="D144" s="51">
        <f>C144*'Расчет субсидий'!E146</f>
        <v>1.0339366515837101</v>
      </c>
      <c r="E144" s="52">
        <f t="shared" si="36"/>
        <v>9.4319069268728022</v>
      </c>
      <c r="F144" s="51">
        <f>'Расчет субсидий'!F146-1</f>
        <v>0</v>
      </c>
      <c r="G144" s="51">
        <f>F144*'Расчет субсидий'!G146</f>
        <v>0</v>
      </c>
      <c r="H144" s="52">
        <f t="shared" si="37"/>
        <v>0</v>
      </c>
      <c r="I144" s="51">
        <f>'Расчет субсидий'!J146-1</f>
        <v>1.3899868247694291E-2</v>
      </c>
      <c r="J144" s="51">
        <f>I144*'Расчет субсидий'!K146</f>
        <v>0.13899868247694291</v>
      </c>
      <c r="K144" s="52">
        <f t="shared" si="38"/>
        <v>1.2679912585285962</v>
      </c>
      <c r="L144" s="51">
        <f>'Расчет субсидий'!N146-1</f>
        <v>0.2848128342245988</v>
      </c>
      <c r="M144" s="51">
        <f>L144*'Расчет субсидий'!O146</f>
        <v>4.2721925133689815</v>
      </c>
      <c r="N144" s="52">
        <f t="shared" si="30"/>
        <v>38.972331716897891</v>
      </c>
      <c r="O144" s="51">
        <f>'Расчет субсидий'!R146-1</f>
        <v>0.28588235294117648</v>
      </c>
      <c r="P144" s="51">
        <f>O144*'Расчет субсидий'!S146</f>
        <v>4.2882352941176469</v>
      </c>
      <c r="Q144" s="52">
        <f t="shared" si="31"/>
        <v>39.118679188609882</v>
      </c>
      <c r="R144" s="53">
        <f t="shared" si="32"/>
        <v>9.7333631415472812</v>
      </c>
    </row>
    <row r="145" spans="1:18" ht="15" customHeight="1">
      <c r="A145" s="61" t="s">
        <v>130</v>
      </c>
      <c r="B145" s="50">
        <f>'Расчет субсидий'!X147</f>
        <v>68.472727272727298</v>
      </c>
      <c r="C145" s="51">
        <f>'Расчет субсидий'!D147-1</f>
        <v>-0.13206789769468974</v>
      </c>
      <c r="D145" s="51">
        <f>C145*'Расчет субсидий'!E147</f>
        <v>-1.981018465420346</v>
      </c>
      <c r="E145" s="52">
        <f t="shared" si="36"/>
        <v>-20.190160616835481</v>
      </c>
      <c r="F145" s="51">
        <f>'Расчет субсидий'!F147-1</f>
        <v>0</v>
      </c>
      <c r="G145" s="51">
        <f>F145*'Расчет субсидий'!G147</f>
        <v>0</v>
      </c>
      <c r="H145" s="52">
        <f t="shared" si="37"/>
        <v>0</v>
      </c>
      <c r="I145" s="51">
        <f>'Расчет субсидий'!J147-1</f>
        <v>1.3899868247694291E-2</v>
      </c>
      <c r="J145" s="51">
        <f>I145*'Расчет субсидий'!K147</f>
        <v>0.13899868247694291</v>
      </c>
      <c r="K145" s="52">
        <f t="shared" si="38"/>
        <v>1.4166479382828523</v>
      </c>
      <c r="L145" s="51">
        <f>'Расчет субсидий'!N147-1</f>
        <v>0.2848128342245988</v>
      </c>
      <c r="M145" s="51">
        <f>L145*'Расчет субсидий'!O147</f>
        <v>4.2721925133689815</v>
      </c>
      <c r="N145" s="52">
        <f t="shared" si="30"/>
        <v>43.541367501922487</v>
      </c>
      <c r="O145" s="51">
        <f>'Расчет субсидий'!R147-1</f>
        <v>0.28588235294117648</v>
      </c>
      <c r="P145" s="51">
        <f>O145*'Расчет субсидий'!S147</f>
        <v>4.2882352941176469</v>
      </c>
      <c r="Q145" s="52">
        <f t="shared" si="31"/>
        <v>43.704872449357445</v>
      </c>
      <c r="R145" s="53">
        <f t="shared" si="32"/>
        <v>6.7184080245432254</v>
      </c>
    </row>
    <row r="146" spans="1:18" ht="15" customHeight="1">
      <c r="A146" s="61" t="s">
        <v>131</v>
      </c>
      <c r="B146" s="50">
        <f>'Расчет субсидий'!X148</f>
        <v>40.572727272727263</v>
      </c>
      <c r="C146" s="51">
        <f>'Расчет субсидий'!D148-1</f>
        <v>1.2726382770435807E-2</v>
      </c>
      <c r="D146" s="51">
        <f>C146*'Расчет субсидий'!E148</f>
        <v>0.1908957415565371</v>
      </c>
      <c r="E146" s="52">
        <f t="shared" si="36"/>
        <v>0.87119011639852606</v>
      </c>
      <c r="F146" s="51">
        <f>'Расчет субсидий'!F148-1</f>
        <v>0</v>
      </c>
      <c r="G146" s="51">
        <f>F146*'Расчет субсидий'!G148</f>
        <v>0</v>
      </c>
      <c r="H146" s="52">
        <f t="shared" si="37"/>
        <v>0</v>
      </c>
      <c r="I146" s="51">
        <f>'Расчет субсидий'!J148-1</f>
        <v>1.3899868247694291E-2</v>
      </c>
      <c r="J146" s="51">
        <f>I146*'Расчет субсидий'!K148</f>
        <v>0.13899868247694291</v>
      </c>
      <c r="K146" s="52">
        <f t="shared" si="38"/>
        <v>0.63434771974976445</v>
      </c>
      <c r="L146" s="51">
        <f>'Расчет субсидий'!N148-1</f>
        <v>0.2848128342245988</v>
      </c>
      <c r="M146" s="51">
        <f>L146*'Расчет субсидий'!O148</f>
        <v>4.2721925133689815</v>
      </c>
      <c r="N146" s="52">
        <f t="shared" si="30"/>
        <v>19.49698753178594</v>
      </c>
      <c r="O146" s="51">
        <f>'Расчет субсидий'!R148-1</f>
        <v>0.28588235294117648</v>
      </c>
      <c r="P146" s="51">
        <f>O146*'Расчет субсидий'!S148</f>
        <v>4.2882352941176469</v>
      </c>
      <c r="Q146" s="52">
        <f t="shared" si="31"/>
        <v>19.570201904793031</v>
      </c>
      <c r="R146" s="53">
        <f t="shared" si="32"/>
        <v>8.8903222315201091</v>
      </c>
    </row>
    <row r="147" spans="1:18" ht="15" customHeight="1">
      <c r="A147" s="57" t="s">
        <v>132</v>
      </c>
      <c r="B147" s="58"/>
      <c r="C147" s="59"/>
      <c r="D147" s="59"/>
      <c r="E147" s="60"/>
      <c r="F147" s="60"/>
      <c r="G147" s="60"/>
      <c r="H147" s="60"/>
      <c r="I147" s="60"/>
      <c r="J147" s="60"/>
      <c r="K147" s="60"/>
      <c r="L147" s="60"/>
      <c r="M147" s="60"/>
      <c r="N147" s="60"/>
      <c r="O147" s="60"/>
      <c r="P147" s="60"/>
      <c r="Q147" s="60"/>
      <c r="R147" s="60"/>
    </row>
    <row r="148" spans="1:18" ht="15" customHeight="1">
      <c r="A148" s="61" t="s">
        <v>133</v>
      </c>
      <c r="B148" s="50">
        <f>'Расчет субсидий'!X150</f>
        <v>-49.31818181818187</v>
      </c>
      <c r="C148" s="51">
        <f>'Расчет субсидий'!D150-1</f>
        <v>-0.34898637040430658</v>
      </c>
      <c r="D148" s="51">
        <f>C148*'Расчет субсидий'!E150</f>
        <v>-5.2347955560645989</v>
      </c>
      <c r="E148" s="52">
        <f t="shared" ref="E148:E153" si="39">$B148*D148/$R148</f>
        <v>-50.531539786556166</v>
      </c>
      <c r="F148" s="51">
        <f>'Расчет субсидий'!F150-1</f>
        <v>0</v>
      </c>
      <c r="G148" s="51">
        <f>F148*'Расчет субсидий'!G150</f>
        <v>0</v>
      </c>
      <c r="H148" s="52">
        <f t="shared" ref="H148:H153" si="40">$B148*G148/$R148</f>
        <v>0</v>
      </c>
      <c r="I148" s="51">
        <f>'Расчет субсидий'!J150-1</f>
        <v>-0.12</v>
      </c>
      <c r="J148" s="51">
        <f>I148*'Расчет субсидий'!K150</f>
        <v>-1.2</v>
      </c>
      <c r="K148" s="52">
        <f t="shared" ref="K148:K153" si="41">$B148*J148/$R148</f>
        <v>-11.583613360719966</v>
      </c>
      <c r="L148" s="51">
        <f>'Расчет субсидий'!N150-1</f>
        <v>7.4866310160427885E-2</v>
      </c>
      <c r="M148" s="51">
        <f>L148*'Расчет субсидий'!O150</f>
        <v>1.1229946524064183</v>
      </c>
      <c r="N148" s="52">
        <f t="shared" si="30"/>
        <v>10.840279883026717</v>
      </c>
      <c r="O148" s="51">
        <f>'Расчет субсидий'!R150-1</f>
        <v>1.3513513513513375E-2</v>
      </c>
      <c r="P148" s="51">
        <f>O148*'Расчет субсидий'!S150</f>
        <v>0.20270270270270063</v>
      </c>
      <c r="Q148" s="52">
        <f t="shared" si="31"/>
        <v>1.9566914460675418</v>
      </c>
      <c r="R148" s="53">
        <f t="shared" si="32"/>
        <v>-5.1090982009554802</v>
      </c>
    </row>
    <row r="149" spans="1:18" ht="15" customHeight="1">
      <c r="A149" s="61" t="s">
        <v>134</v>
      </c>
      <c r="B149" s="50">
        <f>'Расчет субсидий'!X151</f>
        <v>53.927272727272793</v>
      </c>
      <c r="C149" s="51">
        <f>'Расчет субсидий'!D151-1</f>
        <v>0.27904426559356121</v>
      </c>
      <c r="D149" s="51">
        <f>C149*'Расчет субсидий'!E151</f>
        <v>4.1856639839034182</v>
      </c>
      <c r="E149" s="52">
        <f t="shared" si="39"/>
        <v>52.355027903177664</v>
      </c>
      <c r="F149" s="51">
        <f>'Расчет субсидий'!F151-1</f>
        <v>0</v>
      </c>
      <c r="G149" s="51">
        <f>F149*'Расчет субсидий'!G151</f>
        <v>0</v>
      </c>
      <c r="H149" s="52">
        <f t="shared" si="40"/>
        <v>0</v>
      </c>
      <c r="I149" s="51">
        <f>'Расчет субсидий'!J151-1</f>
        <v>-0.12</v>
      </c>
      <c r="J149" s="51">
        <f>I149*'Расчет субсидий'!K151</f>
        <v>-1.2</v>
      </c>
      <c r="K149" s="52">
        <f t="shared" si="41"/>
        <v>-15.009812953313949</v>
      </c>
      <c r="L149" s="51">
        <f>'Расчет субсидий'!N151-1</f>
        <v>7.4866310160427885E-2</v>
      </c>
      <c r="M149" s="51">
        <f>L149*'Расчет субсидий'!O151</f>
        <v>1.1229946524064183</v>
      </c>
      <c r="N149" s="52">
        <f t="shared" si="30"/>
        <v>14.046616400160129</v>
      </c>
      <c r="O149" s="51">
        <f>'Расчет субсидий'!R151-1</f>
        <v>1.3513513513513375E-2</v>
      </c>
      <c r="P149" s="51">
        <f>O149*'Расчет субсидий'!S151</f>
        <v>0.20270270270270063</v>
      </c>
      <c r="Q149" s="52">
        <f t="shared" si="31"/>
        <v>2.5354413772489521</v>
      </c>
      <c r="R149" s="53">
        <f t="shared" si="32"/>
        <v>4.3113613390125369</v>
      </c>
    </row>
    <row r="150" spans="1:18" ht="15" customHeight="1">
      <c r="A150" s="61" t="s">
        <v>135</v>
      </c>
      <c r="B150" s="50">
        <f>'Расчет субсидий'!X152</f>
        <v>-107.03636363636383</v>
      </c>
      <c r="C150" s="51">
        <f>'Расчет субсидий'!D152-1</f>
        <v>-0.39234562103780224</v>
      </c>
      <c r="D150" s="51">
        <f>C150*'Расчет субсидий'!E152</f>
        <v>-5.8851843155670336</v>
      </c>
      <c r="E150" s="52">
        <f t="shared" si="39"/>
        <v>-109.37236819752688</v>
      </c>
      <c r="F150" s="51">
        <f>'Расчет субсидий'!F152-1</f>
        <v>0</v>
      </c>
      <c r="G150" s="51">
        <f>F150*'Расчет субсидий'!G152</f>
        <v>0</v>
      </c>
      <c r="H150" s="52">
        <f t="shared" si="40"/>
        <v>0</v>
      </c>
      <c r="I150" s="51">
        <f>'Расчет субсидий'!J152-1</f>
        <v>-0.12</v>
      </c>
      <c r="J150" s="51">
        <f>I150*'Расчет субсидий'!K152</f>
        <v>-1.2</v>
      </c>
      <c r="K150" s="52">
        <f t="shared" si="41"/>
        <v>-22.301228780527445</v>
      </c>
      <c r="L150" s="51">
        <f>'Расчет субсидий'!N152-1</f>
        <v>7.4866310160427885E-2</v>
      </c>
      <c r="M150" s="51">
        <f>L150*'Расчет субсидий'!O152</f>
        <v>1.1229946524064183</v>
      </c>
      <c r="N150" s="52">
        <f t="shared" si="30"/>
        <v>20.87013388552036</v>
      </c>
      <c r="O150" s="51">
        <f>'Расчет субсидий'!R152-1</f>
        <v>1.3513513513513375E-2</v>
      </c>
      <c r="P150" s="51">
        <f>O150*'Расчет субсидий'!S152</f>
        <v>0.20270270270270063</v>
      </c>
      <c r="Q150" s="52">
        <f t="shared" si="31"/>
        <v>3.7670994561701385</v>
      </c>
      <c r="R150" s="53">
        <f t="shared" si="32"/>
        <v>-5.7594869604579149</v>
      </c>
    </row>
    <row r="151" spans="1:18" ht="15" customHeight="1">
      <c r="A151" s="61" t="s">
        <v>136</v>
      </c>
      <c r="B151" s="50">
        <f>'Расчет субсидий'!X153</f>
        <v>-10.163636363636215</v>
      </c>
      <c r="C151" s="51">
        <f>'Расчет субсидий'!D153-1</f>
        <v>-5.3706487247393464E-2</v>
      </c>
      <c r="D151" s="51">
        <f>C151*'Расчет субсидий'!E153</f>
        <v>-0.80559730871090196</v>
      </c>
      <c r="E151" s="52">
        <f t="shared" si="39"/>
        <v>-12.042651360522344</v>
      </c>
      <c r="F151" s="51">
        <f>'Расчет субсидий'!F153-1</f>
        <v>0</v>
      </c>
      <c r="G151" s="51">
        <f>F151*'Расчет субсидий'!G153</f>
        <v>0</v>
      </c>
      <c r="H151" s="52">
        <f t="shared" si="40"/>
        <v>0</v>
      </c>
      <c r="I151" s="51">
        <f>'Расчет субсидий'!J153-1</f>
        <v>-0.12</v>
      </c>
      <c r="J151" s="51">
        <f>I151*'Расчет субсидий'!K153</f>
        <v>-1.2</v>
      </c>
      <c r="K151" s="52">
        <f t="shared" si="41"/>
        <v>-17.938468111011019</v>
      </c>
      <c r="L151" s="51">
        <f>'Расчет субсидий'!N153-1</f>
        <v>7.4866310160427885E-2</v>
      </c>
      <c r="M151" s="51">
        <f>L151*'Расчет субсидий'!O153</f>
        <v>1.1229946524064183</v>
      </c>
      <c r="N151" s="52">
        <f t="shared" si="30"/>
        <v>16.787336467523698</v>
      </c>
      <c r="O151" s="51">
        <f>'Расчет субсидий'!R153-1</f>
        <v>1.3513513513513375E-2</v>
      </c>
      <c r="P151" s="51">
        <f>O151*'Расчет субсидий'!S153</f>
        <v>0.20270270270270063</v>
      </c>
      <c r="Q151" s="52">
        <f t="shared" si="31"/>
        <v>3.0301466403734523</v>
      </c>
      <c r="R151" s="53">
        <f t="shared" si="32"/>
        <v>-0.67989995360178312</v>
      </c>
    </row>
    <row r="152" spans="1:18" ht="15" customHeight="1">
      <c r="A152" s="61" t="s">
        <v>137</v>
      </c>
      <c r="B152" s="50">
        <f>'Расчет субсидий'!X154</f>
        <v>-0.41818181818180733</v>
      </c>
      <c r="C152" s="51">
        <f>'Расчет субсидий'!D154-1</f>
        <v>-2.6415704014863928E-2</v>
      </c>
      <c r="D152" s="51">
        <f>C152*'Расчет субсидий'!E154</f>
        <v>-0.39623556022295892</v>
      </c>
      <c r="E152" s="52">
        <f t="shared" si="39"/>
        <v>-0.61247729108204751</v>
      </c>
      <c r="F152" s="51">
        <f>'Расчет субсидий'!F154-1</f>
        <v>0</v>
      </c>
      <c r="G152" s="51">
        <f>F152*'Расчет субсидий'!G154</f>
        <v>0</v>
      </c>
      <c r="H152" s="52">
        <f t="shared" si="40"/>
        <v>0</v>
      </c>
      <c r="I152" s="51">
        <f>'Расчет субсидий'!J154-1</f>
        <v>-0.12</v>
      </c>
      <c r="J152" s="51">
        <f>I152*'Расчет субсидий'!K154</f>
        <v>-1.2</v>
      </c>
      <c r="K152" s="52">
        <f t="shared" si="41"/>
        <v>-1.854888412551597</v>
      </c>
      <c r="L152" s="51">
        <f>'Расчет субсидий'!N154-1</f>
        <v>7.4866310160427885E-2</v>
      </c>
      <c r="M152" s="51">
        <f>L152*'Расчет субсидий'!O154</f>
        <v>1.1229946524064183</v>
      </c>
      <c r="N152" s="52">
        <f t="shared" si="30"/>
        <v>1.7358581400883948</v>
      </c>
      <c r="O152" s="51">
        <f>'Расчет субсидий'!R154-1</f>
        <v>1.3513513513513375E-2</v>
      </c>
      <c r="P152" s="51">
        <f>O152*'Расчет субсидий'!S154</f>
        <v>0.20270270270270063</v>
      </c>
      <c r="Q152" s="52">
        <f t="shared" si="31"/>
        <v>0.31332574536344227</v>
      </c>
      <c r="R152" s="53">
        <f t="shared" si="32"/>
        <v>-0.27053820511383986</v>
      </c>
    </row>
    <row r="153" spans="1:18" ht="15" customHeight="1">
      <c r="A153" s="61" t="s">
        <v>138</v>
      </c>
      <c r="B153" s="50">
        <f>'Расчет субсидий'!X155</f>
        <v>58.272727272727252</v>
      </c>
      <c r="C153" s="51">
        <f>'Расчет субсидий'!D155-1</f>
        <v>0.30000000000000004</v>
      </c>
      <c r="D153" s="51">
        <f>C153*'Расчет субсидий'!E155</f>
        <v>4.5000000000000009</v>
      </c>
      <c r="E153" s="52">
        <f t="shared" si="39"/>
        <v>56.689241123317458</v>
      </c>
      <c r="F153" s="51">
        <f>'Расчет субсидий'!F155-1</f>
        <v>0</v>
      </c>
      <c r="G153" s="51">
        <f>F153*'Расчет субсидий'!G155</f>
        <v>0</v>
      </c>
      <c r="H153" s="52">
        <f t="shared" si="40"/>
        <v>0</v>
      </c>
      <c r="I153" s="51">
        <f>'Расчет субсидий'!J155-1</f>
        <v>-0.12</v>
      </c>
      <c r="J153" s="51">
        <f>I153*'Расчет субсидий'!K155</f>
        <v>-1.2</v>
      </c>
      <c r="K153" s="52">
        <f t="shared" si="41"/>
        <v>-15.117130966217983</v>
      </c>
      <c r="L153" s="51">
        <f>'Расчет субсидий'!N155-1</f>
        <v>7.4866310160427885E-2</v>
      </c>
      <c r="M153" s="51">
        <f>L153*'Расчет субсидий'!O155</f>
        <v>1.1229946524064183</v>
      </c>
      <c r="N153" s="52">
        <f t="shared" si="30"/>
        <v>14.147047695658555</v>
      </c>
      <c r="O153" s="51">
        <f>'Расчет субсидий'!R155-1</f>
        <v>1.3513513513513375E-2</v>
      </c>
      <c r="P153" s="51">
        <f>O153*'Расчет субсидий'!S155</f>
        <v>0.20270270270270063</v>
      </c>
      <c r="Q153" s="52">
        <f t="shared" si="31"/>
        <v>2.5535694199692283</v>
      </c>
      <c r="R153" s="53">
        <f t="shared" si="32"/>
        <v>4.6256973551091196</v>
      </c>
    </row>
    <row r="154" spans="1:18" ht="15" customHeight="1">
      <c r="A154" s="57" t="s">
        <v>139</v>
      </c>
      <c r="B154" s="58"/>
      <c r="C154" s="59"/>
      <c r="D154" s="59"/>
      <c r="E154" s="60"/>
      <c r="F154" s="60"/>
      <c r="G154" s="60"/>
      <c r="H154" s="60"/>
      <c r="I154" s="60"/>
      <c r="J154" s="60"/>
      <c r="K154" s="60"/>
      <c r="L154" s="60"/>
      <c r="M154" s="60"/>
      <c r="N154" s="60"/>
      <c r="O154" s="60"/>
      <c r="P154" s="60"/>
      <c r="Q154" s="60"/>
      <c r="R154" s="60"/>
    </row>
    <row r="155" spans="1:18" ht="15" customHeight="1">
      <c r="A155" s="61" t="s">
        <v>140</v>
      </c>
      <c r="B155" s="50">
        <f>'Расчет субсидий'!X157</f>
        <v>40.645454545454413</v>
      </c>
      <c r="C155" s="51">
        <f>'Расчет субсидий'!D157-1</f>
        <v>-1.4719626168224309E-2</v>
      </c>
      <c r="D155" s="51">
        <f>C155*'Расчет субсидий'!E157</f>
        <v>-0.22079439252336464</v>
      </c>
      <c r="E155" s="52">
        <f t="shared" ref="E155:E166" si="42">$B155*D155/$R155</f>
        <v>-3.8264524722401134</v>
      </c>
      <c r="F155" s="51">
        <f>'Расчет субсидий'!F157-1</f>
        <v>0</v>
      </c>
      <c r="G155" s="51">
        <f>F155*'Расчет субсидий'!G157</f>
        <v>0</v>
      </c>
      <c r="H155" s="52">
        <f t="shared" ref="H155:H166" si="43">$B155*G155/$R155</f>
        <v>0</v>
      </c>
      <c r="I155" s="51">
        <f>'Расчет субсидий'!J157-1</f>
        <v>6.5526802218114577E-2</v>
      </c>
      <c r="J155" s="51">
        <f>I155*'Расчет субсидий'!K157</f>
        <v>0.65526802218114577</v>
      </c>
      <c r="K155" s="52">
        <f t="shared" ref="K155:K166" si="44">$B155*J155/$R155</f>
        <v>11.356049013742977</v>
      </c>
      <c r="L155" s="51">
        <f>'Расчет субсидий'!N157-1</f>
        <v>0.20431340872374792</v>
      </c>
      <c r="M155" s="51">
        <f>L155*'Расчет субсидий'!O157</f>
        <v>3.0647011308562186</v>
      </c>
      <c r="N155" s="52">
        <f t="shared" si="30"/>
        <v>53.112459446183152</v>
      </c>
      <c r="O155" s="51">
        <f>'Расчет субсидий'!R157-1</f>
        <v>-7.6923076923076983E-2</v>
      </c>
      <c r="P155" s="51">
        <f>O155*'Расчет субсидий'!S157</f>
        <v>-1.1538461538461546</v>
      </c>
      <c r="Q155" s="52">
        <f t="shared" si="31"/>
        <v>-19.996601442231608</v>
      </c>
      <c r="R155" s="53">
        <f t="shared" si="32"/>
        <v>2.3453286066678452</v>
      </c>
    </row>
    <row r="156" spans="1:18" ht="15" customHeight="1">
      <c r="A156" s="61" t="s">
        <v>141</v>
      </c>
      <c r="B156" s="50">
        <f>'Расчет субсидий'!X158</f>
        <v>97.781818181818153</v>
      </c>
      <c r="C156" s="51">
        <f>'Расчет субсидий'!D158-1</f>
        <v>0.22442797866034381</v>
      </c>
      <c r="D156" s="51">
        <f>C156*'Расчет субсидий'!E158</f>
        <v>3.3664196799051571</v>
      </c>
      <c r="E156" s="52">
        <f t="shared" si="42"/>
        <v>55.486265311507175</v>
      </c>
      <c r="F156" s="51">
        <f>'Расчет субсидий'!F158-1</f>
        <v>0</v>
      </c>
      <c r="G156" s="51">
        <f>F156*'Расчет субсидий'!G158</f>
        <v>0</v>
      </c>
      <c r="H156" s="52">
        <f t="shared" si="43"/>
        <v>0</v>
      </c>
      <c r="I156" s="51">
        <f>'Расчет субсидий'!J158-1</f>
        <v>6.5526802218114577E-2</v>
      </c>
      <c r="J156" s="51">
        <f>I156*'Расчет субсидий'!K158</f>
        <v>0.65526802218114577</v>
      </c>
      <c r="K156" s="52">
        <f t="shared" si="44"/>
        <v>10.800309761115095</v>
      </c>
      <c r="L156" s="51">
        <f>'Расчет субсидий'!N158-1</f>
        <v>0.20431340872374792</v>
      </c>
      <c r="M156" s="51">
        <f>L156*'Расчет субсидий'!O158</f>
        <v>3.0647011308562186</v>
      </c>
      <c r="N156" s="52">
        <f t="shared" si="30"/>
        <v>50.513256282994107</v>
      </c>
      <c r="O156" s="51">
        <f>'Расчет субсидий'!R158-1</f>
        <v>-7.6923076923076983E-2</v>
      </c>
      <c r="P156" s="51">
        <f>O156*'Расчет субсидий'!S158</f>
        <v>-1.1538461538461546</v>
      </c>
      <c r="Q156" s="52">
        <f t="shared" si="31"/>
        <v>-19.018013173798217</v>
      </c>
      <c r="R156" s="53">
        <f t="shared" si="32"/>
        <v>5.9325426790963665</v>
      </c>
    </row>
    <row r="157" spans="1:18" ht="15" customHeight="1">
      <c r="A157" s="61" t="s">
        <v>142</v>
      </c>
      <c r="B157" s="50">
        <f>'Расчет субсидий'!X159</f>
        <v>30.581818181818164</v>
      </c>
      <c r="C157" s="51">
        <f>'Расчет субсидий'!D159-1</f>
        <v>0.24080569086832138</v>
      </c>
      <c r="D157" s="51">
        <f>C157*'Расчет субсидий'!E159</f>
        <v>3.6120853630248204</v>
      </c>
      <c r="E157" s="52">
        <f t="shared" si="42"/>
        <v>17.879639428284008</v>
      </c>
      <c r="F157" s="51">
        <f>'Расчет субсидий'!F159-1</f>
        <v>0</v>
      </c>
      <c r="G157" s="51">
        <f>F157*'Расчет субсидий'!G159</f>
        <v>0</v>
      </c>
      <c r="H157" s="52">
        <f t="shared" si="43"/>
        <v>0</v>
      </c>
      <c r="I157" s="51">
        <f>'Расчет субсидий'!J159-1</f>
        <v>6.5526802218114577E-2</v>
      </c>
      <c r="J157" s="51">
        <f>I157*'Расчет субсидий'!K159</f>
        <v>0.65526802218114577</v>
      </c>
      <c r="K157" s="52">
        <f t="shared" si="44"/>
        <v>3.24354349025477</v>
      </c>
      <c r="L157" s="51">
        <f>'Расчет субсидий'!N159-1</f>
        <v>0.20431340872374792</v>
      </c>
      <c r="M157" s="51">
        <f>L157*'Расчет субсидий'!O159</f>
        <v>3.0647011308562186</v>
      </c>
      <c r="N157" s="52">
        <f t="shared" si="30"/>
        <v>15.170115229302489</v>
      </c>
      <c r="O157" s="51">
        <f>'Расчет субсидий'!R159-1</f>
        <v>-7.6923076923076983E-2</v>
      </c>
      <c r="P157" s="51">
        <f>O157*'Расчет субсидий'!S159</f>
        <v>-1.1538461538461546</v>
      </c>
      <c r="Q157" s="52">
        <f t="shared" si="31"/>
        <v>-5.7114799660231075</v>
      </c>
      <c r="R157" s="53">
        <f t="shared" si="32"/>
        <v>6.1782083622160311</v>
      </c>
    </row>
    <row r="158" spans="1:18" ht="15" customHeight="1">
      <c r="A158" s="61" t="s">
        <v>143</v>
      </c>
      <c r="B158" s="50">
        <f>'Расчет субсидий'!X160</f>
        <v>-26.809090909091083</v>
      </c>
      <c r="C158" s="51">
        <f>'Расчет субсидий'!D160-1</f>
        <v>-0.20660996039218227</v>
      </c>
      <c r="D158" s="51">
        <f>C158*'Расчет субсидий'!E160</f>
        <v>-3.0991494058827342</v>
      </c>
      <c r="E158" s="52">
        <f t="shared" si="42"/>
        <v>-155.87478804075349</v>
      </c>
      <c r="F158" s="51">
        <f>'Расчет субсидий'!F160-1</f>
        <v>0</v>
      </c>
      <c r="G158" s="51">
        <f>F158*'Расчет субсидий'!G160</f>
        <v>0</v>
      </c>
      <c r="H158" s="52">
        <f t="shared" si="43"/>
        <v>0</v>
      </c>
      <c r="I158" s="51">
        <f>'Расчет субсидий'!J160-1</f>
        <v>6.5526802218114577E-2</v>
      </c>
      <c r="J158" s="51">
        <f>I158*'Расчет субсидий'!K160</f>
        <v>0.65526802218114577</v>
      </c>
      <c r="K158" s="52">
        <f t="shared" si="44"/>
        <v>32.95735399961373</v>
      </c>
      <c r="L158" s="51">
        <f>'Расчет субсидий'!N160-1</f>
        <v>0.20431340872374792</v>
      </c>
      <c r="M158" s="51">
        <f>L158*'Расчет субсидий'!O160</f>
        <v>3.0647011308562186</v>
      </c>
      <c r="N158" s="52">
        <f t="shared" si="30"/>
        <v>154.14217793878964</v>
      </c>
      <c r="O158" s="51">
        <f>'Расчет субсидий'!R160-1</f>
        <v>-7.6923076923076983E-2</v>
      </c>
      <c r="P158" s="51">
        <f>O158*'Расчет субсидий'!S160</f>
        <v>-1.1538461538461546</v>
      </c>
      <c r="Q158" s="52">
        <f t="shared" si="31"/>
        <v>-58.033834806740956</v>
      </c>
      <c r="R158" s="53">
        <f t="shared" si="32"/>
        <v>-0.53302640669152446</v>
      </c>
    </row>
    <row r="159" spans="1:18" ht="15" customHeight="1">
      <c r="A159" s="61" t="s">
        <v>144</v>
      </c>
      <c r="B159" s="50">
        <f>'Расчет субсидий'!X161</f>
        <v>2.5454545454545467</v>
      </c>
      <c r="C159" s="51">
        <f>'Расчет субсидий'!D161-1</f>
        <v>0.20817468377804449</v>
      </c>
      <c r="D159" s="51">
        <f>C159*'Расчет субсидий'!E161</f>
        <v>3.1226202566706673</v>
      </c>
      <c r="E159" s="52">
        <f t="shared" si="42"/>
        <v>1.3972309117449444</v>
      </c>
      <c r="F159" s="51">
        <f>'Расчет субсидий'!F161-1</f>
        <v>0</v>
      </c>
      <c r="G159" s="51">
        <f>F159*'Расчет субсидий'!G161</f>
        <v>0</v>
      </c>
      <c r="H159" s="52">
        <f t="shared" si="43"/>
        <v>0</v>
      </c>
      <c r="I159" s="51">
        <f>'Расчет субсидий'!J161-1</f>
        <v>6.5526802218114577E-2</v>
      </c>
      <c r="J159" s="51">
        <f>I159*'Расчет субсидий'!K161</f>
        <v>0.65526802218114577</v>
      </c>
      <c r="K159" s="52">
        <f t="shared" si="44"/>
        <v>0.29320271464761399</v>
      </c>
      <c r="L159" s="51">
        <f>'Расчет субсидий'!N161-1</f>
        <v>0.20431340872374792</v>
      </c>
      <c r="M159" s="51">
        <f>L159*'Расчет субсидий'!O161</f>
        <v>3.0647011308562186</v>
      </c>
      <c r="N159" s="52">
        <f t="shared" si="30"/>
        <v>1.3713147303596755</v>
      </c>
      <c r="O159" s="51">
        <f>'Расчет субсидий'!R161-1</f>
        <v>-7.6923076923076983E-2</v>
      </c>
      <c r="P159" s="51">
        <f>O159*'Расчет субсидий'!S161</f>
        <v>-1.1538461538461546</v>
      </c>
      <c r="Q159" s="52">
        <f t="shared" si="31"/>
        <v>-0.51629381129768692</v>
      </c>
      <c r="R159" s="53">
        <f t="shared" si="32"/>
        <v>5.6887432558618762</v>
      </c>
    </row>
    <row r="160" spans="1:18" ht="15" customHeight="1">
      <c r="A160" s="61" t="s">
        <v>145</v>
      </c>
      <c r="B160" s="50">
        <f>'Расчет субсидий'!X162</f>
        <v>10.518181818181802</v>
      </c>
      <c r="C160" s="51">
        <f>'Расчет субсидий'!D162-1</f>
        <v>7.093115383011539E-2</v>
      </c>
      <c r="D160" s="51">
        <f>C160*'Расчет субсидий'!E162</f>
        <v>1.0639673074517308</v>
      </c>
      <c r="E160" s="52">
        <f t="shared" si="42"/>
        <v>3.0828438531954681</v>
      </c>
      <c r="F160" s="51">
        <f>'Расчет субсидий'!F162-1</f>
        <v>0</v>
      </c>
      <c r="G160" s="51">
        <f>F160*'Расчет субсидий'!G162</f>
        <v>0</v>
      </c>
      <c r="H160" s="52">
        <f t="shared" si="43"/>
        <v>0</v>
      </c>
      <c r="I160" s="51">
        <f>'Расчет субсидий'!J162-1</f>
        <v>6.5526802218114577E-2</v>
      </c>
      <c r="J160" s="51">
        <f>I160*'Расчет субсидий'!K162</f>
        <v>0.65526802218114577</v>
      </c>
      <c r="K160" s="52">
        <f t="shared" si="44"/>
        <v>1.8986382196412952</v>
      </c>
      <c r="L160" s="51">
        <f>'Расчет субсидий'!N162-1</f>
        <v>0.20431340872374792</v>
      </c>
      <c r="M160" s="51">
        <f>L160*'Расчет субсидий'!O162</f>
        <v>3.0647011308562186</v>
      </c>
      <c r="N160" s="52">
        <f t="shared" si="30"/>
        <v>8.8799674360012446</v>
      </c>
      <c r="O160" s="51">
        <f>'Расчет субсидий'!R162-1</f>
        <v>-7.6923076923076983E-2</v>
      </c>
      <c r="P160" s="51">
        <f>O160*'Расчет субсидий'!S162</f>
        <v>-1.1538461538461546</v>
      </c>
      <c r="Q160" s="52">
        <f t="shared" si="31"/>
        <v>-3.3432676906562069</v>
      </c>
      <c r="R160" s="53">
        <f t="shared" si="32"/>
        <v>3.6300903066429409</v>
      </c>
    </row>
    <row r="161" spans="1:18" ht="15" customHeight="1">
      <c r="A161" s="61" t="s">
        <v>146</v>
      </c>
      <c r="B161" s="50">
        <f>'Расчет субсидий'!X163</f>
        <v>-38.681818181818244</v>
      </c>
      <c r="C161" s="51">
        <f>'Расчет субсидий'!D163-1</f>
        <v>-0.2974093264248705</v>
      </c>
      <c r="D161" s="51">
        <f>C161*'Расчет субсидий'!E163</f>
        <v>-4.4611398963730577</v>
      </c>
      <c r="E161" s="52">
        <f t="shared" si="42"/>
        <v>-91.06251380227063</v>
      </c>
      <c r="F161" s="51">
        <f>'Расчет субсидий'!F163-1</f>
        <v>0</v>
      </c>
      <c r="G161" s="51">
        <f>F161*'Расчет субсидий'!G163</f>
        <v>0</v>
      </c>
      <c r="H161" s="52">
        <f t="shared" si="43"/>
        <v>0</v>
      </c>
      <c r="I161" s="51">
        <f>'Расчет субсидий'!J163-1</f>
        <v>6.5526802218114577E-2</v>
      </c>
      <c r="J161" s="51">
        <f>I161*'Расчет субсидий'!K163</f>
        <v>0.65526802218114577</v>
      </c>
      <c r="K161" s="52">
        <f t="shared" si="44"/>
        <v>13.375584424637667</v>
      </c>
      <c r="L161" s="51">
        <f>'Расчет субсидий'!N163-1</f>
        <v>0.20431340872374792</v>
      </c>
      <c r="M161" s="51">
        <f>L161*'Расчет субсидий'!O163</f>
        <v>3.0647011308562186</v>
      </c>
      <c r="N161" s="52">
        <f t="shared" si="30"/>
        <v>62.557865368741872</v>
      </c>
      <c r="O161" s="51">
        <f>'Расчет субсидий'!R163-1</f>
        <v>-7.6923076923076983E-2</v>
      </c>
      <c r="P161" s="51">
        <f>O161*'Расчет субсидий'!S163</f>
        <v>-1.1538461538461546</v>
      </c>
      <c r="Q161" s="52">
        <f t="shared" si="31"/>
        <v>-23.552754172927152</v>
      </c>
      <c r="R161" s="53">
        <f t="shared" si="32"/>
        <v>-1.895016897181848</v>
      </c>
    </row>
    <row r="162" spans="1:18" ht="15" customHeight="1">
      <c r="A162" s="61" t="s">
        <v>147</v>
      </c>
      <c r="B162" s="50">
        <f>'Расчет субсидий'!X164</f>
        <v>-84.763636363636351</v>
      </c>
      <c r="C162" s="51">
        <f>'Расчет субсидий'!D164-1</f>
        <v>-0.46993805417223367</v>
      </c>
      <c r="D162" s="51">
        <f>C162*'Расчет субсидий'!E164</f>
        <v>-7.0490708125835049</v>
      </c>
      <c r="E162" s="52">
        <f t="shared" si="42"/>
        <v>-133.28392386687466</v>
      </c>
      <c r="F162" s="51">
        <f>'Расчет субсидий'!F164-1</f>
        <v>0</v>
      </c>
      <c r="G162" s="51">
        <f>F162*'Расчет субсидий'!G164</f>
        <v>0</v>
      </c>
      <c r="H162" s="52">
        <f t="shared" si="43"/>
        <v>0</v>
      </c>
      <c r="I162" s="51">
        <f>'Расчет субсидий'!J164-1</f>
        <v>6.5526802218114577E-2</v>
      </c>
      <c r="J162" s="51">
        <f>I162*'Расчет субсидий'!K164</f>
        <v>0.65526802218114577</v>
      </c>
      <c r="K162" s="52">
        <f t="shared" si="44"/>
        <v>12.389816403160831</v>
      </c>
      <c r="L162" s="51">
        <f>'Расчет субсидий'!N164-1</f>
        <v>0.20431340872374792</v>
      </c>
      <c r="M162" s="51">
        <f>L162*'Расчет субсидий'!O164</f>
        <v>3.0647011308562186</v>
      </c>
      <c r="N162" s="52">
        <f t="shared" si="30"/>
        <v>57.947409390551641</v>
      </c>
      <c r="O162" s="51">
        <f>'Расчет субсидий'!R164-1</f>
        <v>-7.6923076923076983E-2</v>
      </c>
      <c r="P162" s="51">
        <f>O162*'Расчет субсидий'!S164</f>
        <v>-1.1538461538461546</v>
      </c>
      <c r="Q162" s="52">
        <f t="shared" si="31"/>
        <v>-21.81693829047418</v>
      </c>
      <c r="R162" s="53">
        <f t="shared" si="32"/>
        <v>-4.4829478133922951</v>
      </c>
    </row>
    <row r="163" spans="1:18" ht="15" customHeight="1">
      <c r="A163" s="61" t="s">
        <v>148</v>
      </c>
      <c r="B163" s="50">
        <f>'Расчет субсидий'!X165</f>
        <v>95.490909090909099</v>
      </c>
      <c r="C163" s="51">
        <f>'Расчет субсидий'!D165-1</f>
        <v>2.0151426907396575E-2</v>
      </c>
      <c r="D163" s="51">
        <f>C163*'Расчет субсидий'!E165</f>
        <v>0.30227140361094862</v>
      </c>
      <c r="E163" s="52">
        <f t="shared" si="42"/>
        <v>10.062832048060384</v>
      </c>
      <c r="F163" s="51">
        <f>'Расчет субсидий'!F165-1</f>
        <v>0</v>
      </c>
      <c r="G163" s="51">
        <f>F163*'Расчет субсидий'!G165</f>
        <v>0</v>
      </c>
      <c r="H163" s="52">
        <f t="shared" si="43"/>
        <v>0</v>
      </c>
      <c r="I163" s="51">
        <f>'Расчет субсидий'!J165-1</f>
        <v>6.5526802218114577E-2</v>
      </c>
      <c r="J163" s="51">
        <f>I163*'Расчет субсидий'!K165</f>
        <v>0.65526802218114577</v>
      </c>
      <c r="K163" s="52">
        <f t="shared" si="44"/>
        <v>21.814342921305503</v>
      </c>
      <c r="L163" s="51">
        <f>'Расчет субсидий'!N165-1</f>
        <v>0.20431340872374792</v>
      </c>
      <c r="M163" s="51">
        <f>L163*'Расчет субсидий'!O165</f>
        <v>3.0647011308562186</v>
      </c>
      <c r="N163" s="52">
        <f t="shared" si="30"/>
        <v>102.02610101020423</v>
      </c>
      <c r="O163" s="51">
        <f>'Расчет субсидий'!R165-1</f>
        <v>-7.6923076923076983E-2</v>
      </c>
      <c r="P163" s="51">
        <f>O163*'Расчет субсидий'!S165</f>
        <v>-1.1538461538461546</v>
      </c>
      <c r="Q163" s="52">
        <f t="shared" si="31"/>
        <v>-38.412366888661033</v>
      </c>
      <c r="R163" s="53">
        <f t="shared" si="32"/>
        <v>2.8683944028021586</v>
      </c>
    </row>
    <row r="164" spans="1:18" ht="15" customHeight="1">
      <c r="A164" s="61" t="s">
        <v>149</v>
      </c>
      <c r="B164" s="50">
        <f>'Расчет субсидий'!X166</f>
        <v>114.4818181818182</v>
      </c>
      <c r="C164" s="51">
        <f>'Расчет субсидий'!D166-1</f>
        <v>0.11833875406554917</v>
      </c>
      <c r="D164" s="51">
        <f>C164*'Расчет субсидий'!E166</f>
        <v>1.7750813109832375</v>
      </c>
      <c r="E164" s="52">
        <f t="shared" si="42"/>
        <v>46.810636261844238</v>
      </c>
      <c r="F164" s="51">
        <f>'Расчет субсидий'!F166-1</f>
        <v>0</v>
      </c>
      <c r="G164" s="51">
        <f>F164*'Расчет субсидий'!G166</f>
        <v>0</v>
      </c>
      <c r="H164" s="52">
        <f t="shared" si="43"/>
        <v>0</v>
      </c>
      <c r="I164" s="51">
        <f>'Расчет субсидий'!J166-1</f>
        <v>6.5526802218114577E-2</v>
      </c>
      <c r="J164" s="51">
        <f>I164*'Расчет субсидий'!K166</f>
        <v>0.65526802218114577</v>
      </c>
      <c r="K164" s="52">
        <f t="shared" si="44"/>
        <v>17.280060834705814</v>
      </c>
      <c r="L164" s="51">
        <f>'Расчет субсидий'!N166-1</f>
        <v>0.20431340872374792</v>
      </c>
      <c r="M164" s="51">
        <f>L164*'Расчет субсидий'!O166</f>
        <v>3.0647011308562186</v>
      </c>
      <c r="N164" s="52">
        <f t="shared" si="30"/>
        <v>80.819176563978743</v>
      </c>
      <c r="O164" s="51">
        <f>'Расчет субсидий'!R166-1</f>
        <v>-7.6923076923076983E-2</v>
      </c>
      <c r="P164" s="51">
        <f>O164*'Расчет субсидий'!S166</f>
        <v>-1.1538461538461546</v>
      </c>
      <c r="Q164" s="52">
        <f t="shared" si="31"/>
        <v>-30.428055478710611</v>
      </c>
      <c r="R164" s="53">
        <f t="shared" si="32"/>
        <v>4.3412043101744473</v>
      </c>
    </row>
    <row r="165" spans="1:18" ht="15" customHeight="1">
      <c r="A165" s="61" t="s">
        <v>150</v>
      </c>
      <c r="B165" s="50">
        <f>'Расчет субсидий'!X167</f>
        <v>52.454545454545496</v>
      </c>
      <c r="C165" s="51">
        <f>'Расчет субсидий'!D167-1</f>
        <v>0.16371158392434992</v>
      </c>
      <c r="D165" s="51">
        <f>C165*'Расчет субсидий'!E167</f>
        <v>2.4556737588652489</v>
      </c>
      <c r="E165" s="52">
        <f t="shared" si="42"/>
        <v>25.650430913851732</v>
      </c>
      <c r="F165" s="51">
        <f>'Расчет субсидий'!F167-1</f>
        <v>0</v>
      </c>
      <c r="G165" s="51">
        <f>F165*'Расчет субсидий'!G167</f>
        <v>0</v>
      </c>
      <c r="H165" s="52">
        <f t="shared" si="43"/>
        <v>0</v>
      </c>
      <c r="I165" s="51">
        <f>'Расчет субсидий'!J167-1</f>
        <v>6.5526802218114577E-2</v>
      </c>
      <c r="J165" s="51">
        <f>I165*'Расчет субсидий'!K167</f>
        <v>0.65526802218114577</v>
      </c>
      <c r="K165" s="52">
        <f t="shared" si="44"/>
        <v>6.8445195834077603</v>
      </c>
      <c r="L165" s="51">
        <f>'Расчет субсидий'!N167-1</f>
        <v>0.20431340872374792</v>
      </c>
      <c r="M165" s="51">
        <f>L165*'Расчет субсидий'!O167</f>
        <v>3.0647011308562186</v>
      </c>
      <c r="N165" s="52">
        <f t="shared" si="30"/>
        <v>32.011949610503763</v>
      </c>
      <c r="O165" s="51">
        <f>'Расчет субсидий'!R167-1</f>
        <v>-7.6923076923076983E-2</v>
      </c>
      <c r="P165" s="51">
        <f>O165*'Расчет субсидий'!S167</f>
        <v>-1.1538461538461546</v>
      </c>
      <c r="Q165" s="52">
        <f t="shared" si="31"/>
        <v>-12.052354653217758</v>
      </c>
      <c r="R165" s="53">
        <f t="shared" si="32"/>
        <v>5.0217967580564586</v>
      </c>
    </row>
    <row r="166" spans="1:18" ht="15" customHeight="1">
      <c r="A166" s="61" t="s">
        <v>151</v>
      </c>
      <c r="B166" s="50">
        <f>'Расчет субсидий'!X168</f>
        <v>-7.7272727272727479</v>
      </c>
      <c r="C166" s="51">
        <f>'Расчет субсидий'!D168-1</f>
        <v>-0.19624770101287436</v>
      </c>
      <c r="D166" s="51">
        <f>C166*'Расчет субсидий'!E168</f>
        <v>-2.9437155151931154</v>
      </c>
      <c r="E166" s="52">
        <f t="shared" si="42"/>
        <v>-60.241905369985169</v>
      </c>
      <c r="F166" s="51">
        <f>'Расчет субсидий'!F168-1</f>
        <v>0</v>
      </c>
      <c r="G166" s="51">
        <f>F166*'Расчет субсидий'!G168</f>
        <v>0</v>
      </c>
      <c r="H166" s="52">
        <f t="shared" si="43"/>
        <v>0</v>
      </c>
      <c r="I166" s="51">
        <f>'Расчет субсидий'!J168-1</f>
        <v>6.5526802218114577E-2</v>
      </c>
      <c r="J166" s="51">
        <f>I166*'Расчет субсидий'!K168</f>
        <v>0.65526802218114577</v>
      </c>
      <c r="K166" s="52">
        <f t="shared" si="44"/>
        <v>13.409785687671755</v>
      </c>
      <c r="L166" s="51">
        <f>'Расчет субсидий'!N168-1</f>
        <v>0.20431340872374792</v>
      </c>
      <c r="M166" s="51">
        <f>L166*'Расчет субсидий'!O168</f>
        <v>3.0647011308562186</v>
      </c>
      <c r="N166" s="52">
        <f t="shared" si="30"/>
        <v>62.717825333136879</v>
      </c>
      <c r="O166" s="51">
        <f>'Расчет субсидий'!R168-1</f>
        <v>-7.6923076923076983E-2</v>
      </c>
      <c r="P166" s="51">
        <f>O166*'Расчет субсидий'!S168</f>
        <v>-1.1538461538461546</v>
      </c>
      <c r="Q166" s="52">
        <f t="shared" si="31"/>
        <v>-23.612978378096216</v>
      </c>
      <c r="R166" s="53">
        <f t="shared" si="32"/>
        <v>-0.37759251600190558</v>
      </c>
    </row>
    <row r="167" spans="1:18" ht="15" customHeight="1">
      <c r="A167" s="57" t="s">
        <v>152</v>
      </c>
      <c r="B167" s="58"/>
      <c r="C167" s="59"/>
      <c r="D167" s="59"/>
      <c r="E167" s="60"/>
      <c r="F167" s="60"/>
      <c r="G167" s="60"/>
      <c r="H167" s="60"/>
      <c r="I167" s="60"/>
      <c r="J167" s="60"/>
      <c r="K167" s="60"/>
      <c r="L167" s="60"/>
      <c r="M167" s="60"/>
      <c r="N167" s="60"/>
      <c r="O167" s="60"/>
      <c r="P167" s="60"/>
      <c r="Q167" s="60"/>
      <c r="R167" s="60"/>
    </row>
    <row r="168" spans="1:18" ht="15" customHeight="1">
      <c r="A168" s="61" t="s">
        <v>67</v>
      </c>
      <c r="B168" s="50">
        <f>'Расчет субсидий'!X170</f>
        <v>-31.599999999999909</v>
      </c>
      <c r="C168" s="51">
        <f>'Расчет субсидий'!D170-1</f>
        <v>-0.15096082779009612</v>
      </c>
      <c r="D168" s="51">
        <f>C168*'Расчет субсидий'!E170</f>
        <v>-2.2644124168514419</v>
      </c>
      <c r="E168" s="52">
        <f t="shared" ref="E168:E180" si="45">$B168*D168/$R168</f>
        <v>-54.010103371101351</v>
      </c>
      <c r="F168" s="51">
        <f>'Расчет субсидий'!F170-1</f>
        <v>0</v>
      </c>
      <c r="G168" s="51">
        <f>F168*'Расчет субсидий'!G170</f>
        <v>0</v>
      </c>
      <c r="H168" s="52">
        <f t="shared" ref="H168:H180" si="46">$B168*G168/$R168</f>
        <v>0</v>
      </c>
      <c r="I168" s="51">
        <f>'Расчет субсидий'!J170-1</f>
        <v>-1.554189085318991E-2</v>
      </c>
      <c r="J168" s="51">
        <f>I168*'Расчет субсидий'!K170</f>
        <v>-0.1554189085318991</v>
      </c>
      <c r="K168" s="52">
        <f t="shared" ref="K168:K180" si="47">$B168*J168/$R168</f>
        <v>-3.7070063974050012</v>
      </c>
      <c r="L168" s="51">
        <f>'Расчет субсидий'!N170-1</f>
        <v>1.8944519621109546E-2</v>
      </c>
      <c r="M168" s="51">
        <f>L168*'Расчет субсидий'!O170</f>
        <v>0.28416779431664319</v>
      </c>
      <c r="N168" s="52">
        <f t="shared" si="30"/>
        <v>6.7778872044520648</v>
      </c>
      <c r="O168" s="51">
        <f>'Расчет субсидий'!R170-1</f>
        <v>5.4054054054053946E-2</v>
      </c>
      <c r="P168" s="51">
        <f>O168*'Расчет субсидий'!S170</f>
        <v>0.81081081081080919</v>
      </c>
      <c r="Q168" s="52">
        <f t="shared" si="31"/>
        <v>19.339222564054374</v>
      </c>
      <c r="R168" s="53">
        <f t="shared" si="32"/>
        <v>-1.3248527202558886</v>
      </c>
    </row>
    <row r="169" spans="1:18" ht="15" customHeight="1">
      <c r="A169" s="61" t="s">
        <v>153</v>
      </c>
      <c r="B169" s="50">
        <f>'Расчет субсидий'!X171</f>
        <v>-111.11818181818171</v>
      </c>
      <c r="C169" s="51">
        <f>'Расчет субсидий'!D171-1</f>
        <v>-0.46864035087719291</v>
      </c>
      <c r="D169" s="51">
        <f>C169*'Расчет субсидий'!E171</f>
        <v>-7.0296052631578938</v>
      </c>
      <c r="E169" s="52">
        <f t="shared" si="45"/>
        <v>-128.26126622604966</v>
      </c>
      <c r="F169" s="51">
        <f>'Расчет субсидий'!F171-1</f>
        <v>0</v>
      </c>
      <c r="G169" s="51">
        <f>F169*'Расчет субсидий'!G171</f>
        <v>0</v>
      </c>
      <c r="H169" s="52">
        <f t="shared" si="46"/>
        <v>0</v>
      </c>
      <c r="I169" s="51">
        <f>'Расчет субсидий'!J171-1</f>
        <v>-1.554189085318991E-2</v>
      </c>
      <c r="J169" s="51">
        <f>I169*'Расчет субсидий'!K171</f>
        <v>-0.1554189085318991</v>
      </c>
      <c r="K169" s="52">
        <f t="shared" si="47"/>
        <v>-2.8357532546311091</v>
      </c>
      <c r="L169" s="51">
        <f>'Расчет субсидий'!N171-1</f>
        <v>1.8944519621109546E-2</v>
      </c>
      <c r="M169" s="51">
        <f>L169*'Расчет субсидий'!O171</f>
        <v>0.28416779431664319</v>
      </c>
      <c r="N169" s="52">
        <f t="shared" si="30"/>
        <v>5.184888732051359</v>
      </c>
      <c r="O169" s="51">
        <f>'Расчет субсидий'!R171-1</f>
        <v>5.4054054054053946E-2</v>
      </c>
      <c r="P169" s="51">
        <f>O169*'Расчет субсидий'!S171</f>
        <v>0.81081081081080919</v>
      </c>
      <c r="Q169" s="52">
        <f t="shared" si="31"/>
        <v>14.793948930447717</v>
      </c>
      <c r="R169" s="53">
        <f t="shared" si="32"/>
        <v>-6.0900455665623419</v>
      </c>
    </row>
    <row r="170" spans="1:18" ht="15" customHeight="1">
      <c r="A170" s="61" t="s">
        <v>154</v>
      </c>
      <c r="B170" s="50">
        <f>'Расчет субсидий'!X172</f>
        <v>131.4545454545455</v>
      </c>
      <c r="C170" s="51">
        <f>'Расчет субсидий'!D172-1</f>
        <v>0.25472112479665343</v>
      </c>
      <c r="D170" s="51">
        <f>C170*'Расчет субсидий'!E172</f>
        <v>3.8208168719498015</v>
      </c>
      <c r="E170" s="52">
        <f t="shared" si="45"/>
        <v>105.50924657641066</v>
      </c>
      <c r="F170" s="51">
        <f>'Расчет субсидий'!F172-1</f>
        <v>0</v>
      </c>
      <c r="G170" s="51">
        <f>F170*'Расчет субсидий'!G172</f>
        <v>0</v>
      </c>
      <c r="H170" s="52">
        <f t="shared" si="46"/>
        <v>0</v>
      </c>
      <c r="I170" s="51">
        <f>'Расчет субсидий'!J172-1</f>
        <v>-1.554189085318991E-2</v>
      </c>
      <c r="J170" s="51">
        <f>I170*'Расчет субсидий'!K172</f>
        <v>-0.1554189085318991</v>
      </c>
      <c r="K170" s="52">
        <f t="shared" si="47"/>
        <v>-4.2917869378441642</v>
      </c>
      <c r="L170" s="51">
        <f>'Расчет субсидий'!N172-1</f>
        <v>1.8944519621109546E-2</v>
      </c>
      <c r="M170" s="51">
        <f>L170*'Расчет субсидий'!O172</f>
        <v>0.28416779431664319</v>
      </c>
      <c r="N170" s="52">
        <f t="shared" si="30"/>
        <v>7.8470994251889312</v>
      </c>
      <c r="O170" s="51">
        <f>'Расчет субсидий'!R172-1</f>
        <v>5.4054054054053946E-2</v>
      </c>
      <c r="P170" s="51">
        <f>O170*'Расчет субсидий'!S172</f>
        <v>0.81081081081080919</v>
      </c>
      <c r="Q170" s="52">
        <f t="shared" si="31"/>
        <v>22.389986390790064</v>
      </c>
      <c r="R170" s="53">
        <f t="shared" si="32"/>
        <v>4.7603765685453547</v>
      </c>
    </row>
    <row r="171" spans="1:18" ht="15" customHeight="1">
      <c r="A171" s="61" t="s">
        <v>155</v>
      </c>
      <c r="B171" s="50">
        <f>'Расчет субсидий'!X173</f>
        <v>-63.690909090908917</v>
      </c>
      <c r="C171" s="51">
        <f>'Расчет субсидий'!D173-1</f>
        <v>-0.21680477934091347</v>
      </c>
      <c r="D171" s="51">
        <f>C171*'Расчет субсидий'!E173</f>
        <v>-3.2520716901137021</v>
      </c>
      <c r="E171" s="52">
        <f t="shared" si="45"/>
        <v>-89.56814189622267</v>
      </c>
      <c r="F171" s="51">
        <f>'Расчет субсидий'!F173-1</f>
        <v>0</v>
      </c>
      <c r="G171" s="51">
        <f>F171*'Расчет субсидий'!G173</f>
        <v>0</v>
      </c>
      <c r="H171" s="52">
        <f t="shared" si="46"/>
        <v>0</v>
      </c>
      <c r="I171" s="51">
        <f>'Расчет субсидий'!J173-1</f>
        <v>-1.554189085318991E-2</v>
      </c>
      <c r="J171" s="51">
        <f>I171*'Расчет субсидий'!K173</f>
        <v>-0.1554189085318991</v>
      </c>
      <c r="K171" s="52">
        <f t="shared" si="47"/>
        <v>-4.2805276695036465</v>
      </c>
      <c r="L171" s="51">
        <f>'Расчет субсидий'!N173-1</f>
        <v>1.8944519621109546E-2</v>
      </c>
      <c r="M171" s="51">
        <f>L171*'Расчет субсидий'!O173</f>
        <v>0.28416779431664319</v>
      </c>
      <c r="N171" s="52">
        <f t="shared" si="30"/>
        <v>7.82651298895561</v>
      </c>
      <c r="O171" s="51">
        <f>'Расчет субсидий'!R173-1</f>
        <v>5.4054054054053946E-2</v>
      </c>
      <c r="P171" s="51">
        <f>O171*'Расчет субсидий'!S173</f>
        <v>0.81081081081080919</v>
      </c>
      <c r="Q171" s="52">
        <f t="shared" si="31"/>
        <v>22.331247485861791</v>
      </c>
      <c r="R171" s="53">
        <f t="shared" si="32"/>
        <v>-2.3125119935181488</v>
      </c>
    </row>
    <row r="172" spans="1:18" ht="15" customHeight="1">
      <c r="A172" s="61" t="s">
        <v>156</v>
      </c>
      <c r="B172" s="50">
        <f>'Расчет субсидий'!X174</f>
        <v>15.74545454545455</v>
      </c>
      <c r="C172" s="51">
        <f>'Расчет субсидий'!D174-1</f>
        <v>1.1582648369610204E-3</v>
      </c>
      <c r="D172" s="51">
        <f>C172*'Расчет субсидий'!E174</f>
        <v>1.7373972554415307E-2</v>
      </c>
      <c r="E172" s="52">
        <f t="shared" si="45"/>
        <v>0.28587257816157913</v>
      </c>
      <c r="F172" s="51">
        <f>'Расчет субсидий'!F174-1</f>
        <v>0</v>
      </c>
      <c r="G172" s="51">
        <f>F172*'Расчет субсидий'!G174</f>
        <v>0</v>
      </c>
      <c r="H172" s="52">
        <f t="shared" si="46"/>
        <v>0</v>
      </c>
      <c r="I172" s="51">
        <f>'Расчет субсидий'!J174-1</f>
        <v>-1.554189085318991E-2</v>
      </c>
      <c r="J172" s="51">
        <f>I172*'Расчет субсидий'!K174</f>
        <v>-0.1554189085318991</v>
      </c>
      <c r="K172" s="52">
        <f t="shared" si="47"/>
        <v>-2.5572737575081232</v>
      </c>
      <c r="L172" s="51">
        <f>'Расчет субсидий'!N174-1</f>
        <v>1.8944519621109546E-2</v>
      </c>
      <c r="M172" s="51">
        <f>L172*'Расчет субсидий'!O174</f>
        <v>0.28416779431664319</v>
      </c>
      <c r="N172" s="52">
        <f t="shared" si="30"/>
        <v>4.6757170668571932</v>
      </c>
      <c r="O172" s="51">
        <f>'Расчет субсидий'!R174-1</f>
        <v>5.4054054054053946E-2</v>
      </c>
      <c r="P172" s="51">
        <f>O172*'Расчет субсидий'!S174</f>
        <v>0.81081081081080919</v>
      </c>
      <c r="Q172" s="52">
        <f t="shared" si="31"/>
        <v>13.341138657943901</v>
      </c>
      <c r="R172" s="53">
        <f t="shared" si="32"/>
        <v>0.95693366914996858</v>
      </c>
    </row>
    <row r="173" spans="1:18" ht="15" customHeight="1">
      <c r="A173" s="61" t="s">
        <v>157</v>
      </c>
      <c r="B173" s="50">
        <f>'Расчет субсидий'!X175</f>
        <v>-84.163636363636215</v>
      </c>
      <c r="C173" s="51">
        <f>'Расчет субсидий'!D175-1</f>
        <v>-0.39895246127213824</v>
      </c>
      <c r="D173" s="51">
        <f>C173*'Расчет субсидий'!E175</f>
        <v>-5.9842869190820736</v>
      </c>
      <c r="E173" s="52">
        <f t="shared" si="45"/>
        <v>-99.838767477508384</v>
      </c>
      <c r="F173" s="51">
        <f>'Расчет субсидий'!F175-1</f>
        <v>0</v>
      </c>
      <c r="G173" s="51">
        <f>F173*'Расчет субсидий'!G175</f>
        <v>0</v>
      </c>
      <c r="H173" s="52">
        <f t="shared" si="46"/>
        <v>0</v>
      </c>
      <c r="I173" s="51">
        <f>'Расчет субсидий'!J175-1</f>
        <v>-1.554189085318991E-2</v>
      </c>
      <c r="J173" s="51">
        <f>I173*'Расчет субсидий'!K175</f>
        <v>-0.1554189085318991</v>
      </c>
      <c r="K173" s="52">
        <f t="shared" si="47"/>
        <v>-2.5929291961329515</v>
      </c>
      <c r="L173" s="51">
        <f>'Расчет субсидий'!N175-1</f>
        <v>1.8944519621109546E-2</v>
      </c>
      <c r="M173" s="51">
        <f>L173*'Расчет субсидий'!O175</f>
        <v>0.28416779431664319</v>
      </c>
      <c r="N173" s="52">
        <f t="shared" si="30"/>
        <v>4.7409094391696671</v>
      </c>
      <c r="O173" s="51">
        <f>'Расчет субсидий'!R175-1</f>
        <v>5.4054054054053946E-2</v>
      </c>
      <c r="P173" s="51">
        <f>O173*'Расчет субсидий'!S175</f>
        <v>0.81081081081080919</v>
      </c>
      <c r="Q173" s="52">
        <f t="shared" si="31"/>
        <v>13.527150870835476</v>
      </c>
      <c r="R173" s="53">
        <f t="shared" si="32"/>
        <v>-5.0447272224865216</v>
      </c>
    </row>
    <row r="174" spans="1:18" ht="15" customHeight="1">
      <c r="A174" s="61" t="s">
        <v>158</v>
      </c>
      <c r="B174" s="50">
        <f>'Расчет субсидий'!X176</f>
        <v>-37.654545454545541</v>
      </c>
      <c r="C174" s="51">
        <f>'Расчет субсидий'!D176-1</f>
        <v>-0.18293224402806141</v>
      </c>
      <c r="D174" s="51">
        <f>C174*'Расчет субсидий'!E176</f>
        <v>-2.7439836604209211</v>
      </c>
      <c r="E174" s="52">
        <f t="shared" si="45"/>
        <v>-57.261186694065366</v>
      </c>
      <c r="F174" s="51">
        <f>'Расчет субсидий'!F176-1</f>
        <v>0</v>
      </c>
      <c r="G174" s="51">
        <f>F174*'Расчет субсидий'!G176</f>
        <v>0</v>
      </c>
      <c r="H174" s="52">
        <f t="shared" si="46"/>
        <v>0</v>
      </c>
      <c r="I174" s="51">
        <f>'Расчет субсидий'!J176-1</f>
        <v>-1.554189085318991E-2</v>
      </c>
      <c r="J174" s="51">
        <f>I174*'Расчет субсидий'!K176</f>
        <v>-0.1554189085318991</v>
      </c>
      <c r="K174" s="52">
        <f t="shared" si="47"/>
        <v>-3.2432668115333394</v>
      </c>
      <c r="L174" s="51">
        <f>'Расчет субсидий'!N176-1</f>
        <v>1.8944519621109546E-2</v>
      </c>
      <c r="M174" s="51">
        <f>L174*'Расчет субсидий'!O176</f>
        <v>0.28416779431664319</v>
      </c>
      <c r="N174" s="52">
        <f t="shared" si="30"/>
        <v>5.9299861575378392</v>
      </c>
      <c r="O174" s="51">
        <f>'Расчет субсидий'!R176-1</f>
        <v>5.4054054054053946E-2</v>
      </c>
      <c r="P174" s="51">
        <f>O174*'Расчет субсидий'!S176</f>
        <v>0.81081081081080919</v>
      </c>
      <c r="Q174" s="52">
        <f t="shared" si="31"/>
        <v>16.919921893515323</v>
      </c>
      <c r="R174" s="53">
        <f t="shared" si="32"/>
        <v>-1.8044239638253678</v>
      </c>
    </row>
    <row r="175" spans="1:18" ht="15" customHeight="1">
      <c r="A175" s="61" t="s">
        <v>159</v>
      </c>
      <c r="B175" s="50">
        <f>'Расчет субсидий'!X177</f>
        <v>-25.100000000000023</v>
      </c>
      <c r="C175" s="51">
        <f>'Расчет субсидий'!D177-1</f>
        <v>-0.17795864496260461</v>
      </c>
      <c r="D175" s="51">
        <f>C175*'Расчет субсидий'!E177</f>
        <v>-2.6693796744390692</v>
      </c>
      <c r="E175" s="52">
        <f t="shared" si="45"/>
        <v>-38.733180727828213</v>
      </c>
      <c r="F175" s="51">
        <f>'Расчет субсидий'!F177-1</f>
        <v>0</v>
      </c>
      <c r="G175" s="51">
        <f>F175*'Расчет субсидий'!G177</f>
        <v>0</v>
      </c>
      <c r="H175" s="52">
        <f t="shared" si="46"/>
        <v>0</v>
      </c>
      <c r="I175" s="51">
        <f>'Расчет субсидий'!J177-1</f>
        <v>-1.554189085318991E-2</v>
      </c>
      <c r="J175" s="51">
        <f>I175*'Расчет субсидий'!K177</f>
        <v>-0.1554189085318991</v>
      </c>
      <c r="K175" s="52">
        <f t="shared" si="47"/>
        <v>-2.2551564059364604</v>
      </c>
      <c r="L175" s="51">
        <f>'Расчет субсидий'!N177-1</f>
        <v>1.8944519621109546E-2</v>
      </c>
      <c r="M175" s="51">
        <f>L175*'Расчет субсидий'!O177</f>
        <v>0.28416779431664319</v>
      </c>
      <c r="N175" s="52">
        <f t="shared" si="30"/>
        <v>4.1233259695842088</v>
      </c>
      <c r="O175" s="51">
        <f>'Расчет субсидий'!R177-1</f>
        <v>5.4054054054053946E-2</v>
      </c>
      <c r="P175" s="51">
        <f>O175*'Расчет субсидий'!S177</f>
        <v>0.81081081081080919</v>
      </c>
      <c r="Q175" s="52">
        <f t="shared" si="31"/>
        <v>11.765011164180441</v>
      </c>
      <c r="R175" s="53">
        <f t="shared" si="32"/>
        <v>-1.7298199778435159</v>
      </c>
    </row>
    <row r="176" spans="1:18" ht="15" customHeight="1">
      <c r="A176" s="61" t="s">
        <v>160</v>
      </c>
      <c r="B176" s="50">
        <f>'Расчет субсидий'!X178</f>
        <v>-93.945454545454595</v>
      </c>
      <c r="C176" s="51">
        <f>'Расчет субсидий'!D178-1</f>
        <v>-0.41224038134150487</v>
      </c>
      <c r="D176" s="51">
        <f>C176*'Расчет субсидий'!E178</f>
        <v>-6.1836057201225731</v>
      </c>
      <c r="E176" s="52">
        <f t="shared" si="45"/>
        <v>-110.77737447393226</v>
      </c>
      <c r="F176" s="51">
        <f>'Расчет субсидий'!F178-1</f>
        <v>0</v>
      </c>
      <c r="G176" s="51">
        <f>F176*'Расчет субсидий'!G178</f>
        <v>0</v>
      </c>
      <c r="H176" s="52">
        <f t="shared" si="46"/>
        <v>0</v>
      </c>
      <c r="I176" s="51">
        <f>'Расчет субсидий'!J178-1</f>
        <v>-1.554189085318991E-2</v>
      </c>
      <c r="J176" s="51">
        <f>I176*'Расчет субсидий'!K178</f>
        <v>-0.1554189085318991</v>
      </c>
      <c r="K176" s="52">
        <f t="shared" si="47"/>
        <v>-2.7842814386986392</v>
      </c>
      <c r="L176" s="51">
        <f>'Расчет субсидий'!N178-1</f>
        <v>1.8944519621109546E-2</v>
      </c>
      <c r="M176" s="51">
        <f>L176*'Расчет субсидий'!O178</f>
        <v>0.28416779431664319</v>
      </c>
      <c r="N176" s="52">
        <f t="shared" si="30"/>
        <v>5.0907777095177007</v>
      </c>
      <c r="O176" s="51">
        <f>'Расчет субсидий'!R178-1</f>
        <v>5.4054054054053946E-2</v>
      </c>
      <c r="P176" s="51">
        <f>O176*'Расчет субсидий'!S178</f>
        <v>0.81081081081080919</v>
      </c>
      <c r="Q176" s="52">
        <f t="shared" si="31"/>
        <v>14.52542365765863</v>
      </c>
      <c r="R176" s="53">
        <f t="shared" si="32"/>
        <v>-5.2440460235270212</v>
      </c>
    </row>
    <row r="177" spans="1:18" ht="15" customHeight="1">
      <c r="A177" s="61" t="s">
        <v>95</v>
      </c>
      <c r="B177" s="50">
        <f>'Расчет субсидий'!X179</f>
        <v>-124.59999999999991</v>
      </c>
      <c r="C177" s="51">
        <f>'Расчет субсидий'!D179-1</f>
        <v>-0.48307739323095733</v>
      </c>
      <c r="D177" s="51">
        <f>C177*'Расчет субсидий'!E179</f>
        <v>-7.2461608984643604</v>
      </c>
      <c r="E177" s="52">
        <f t="shared" si="45"/>
        <v>-143.16295244435537</v>
      </c>
      <c r="F177" s="51">
        <f>'Расчет субсидий'!F179-1</f>
        <v>0</v>
      </c>
      <c r="G177" s="51">
        <f>F177*'Расчет субсидий'!G179</f>
        <v>0</v>
      </c>
      <c r="H177" s="52">
        <f t="shared" si="46"/>
        <v>0</v>
      </c>
      <c r="I177" s="51">
        <f>'Расчет субсидий'!J179-1</f>
        <v>-1.554189085318991E-2</v>
      </c>
      <c r="J177" s="51">
        <f>I177*'Расчет субсидий'!K179</f>
        <v>-0.1554189085318991</v>
      </c>
      <c r="K177" s="52">
        <f t="shared" si="47"/>
        <v>-3.0706232062582628</v>
      </c>
      <c r="L177" s="51">
        <f>'Расчет субсидий'!N179-1</f>
        <v>1.8944519621109546E-2</v>
      </c>
      <c r="M177" s="51">
        <f>L177*'Расчет субсидий'!O179</f>
        <v>0.28416779431664319</v>
      </c>
      <c r="N177" s="52">
        <f t="shared" si="30"/>
        <v>5.6143247429949463</v>
      </c>
      <c r="O177" s="51">
        <f>'Расчет субсидий'!R179-1</f>
        <v>5.4054054054053946E-2</v>
      </c>
      <c r="P177" s="51">
        <f>O177*'Расчет субсидий'!S179</f>
        <v>0.81081081081080919</v>
      </c>
      <c r="Q177" s="52">
        <f t="shared" si="31"/>
        <v>16.019250907618805</v>
      </c>
      <c r="R177" s="53">
        <f t="shared" si="32"/>
        <v>-6.3066012018688085</v>
      </c>
    </row>
    <row r="178" spans="1:18" ht="15" customHeight="1">
      <c r="A178" s="61" t="s">
        <v>161</v>
      </c>
      <c r="B178" s="50">
        <f>'Расчет субсидий'!X180</f>
        <v>-231.31818181818176</v>
      </c>
      <c r="C178" s="51">
        <f>'Расчет субсидий'!D180-1</f>
        <v>-0.72137427247891672</v>
      </c>
      <c r="D178" s="51">
        <f>C178*'Расчет субсидий'!E180</f>
        <v>-10.820614087183751</v>
      </c>
      <c r="E178" s="52">
        <f t="shared" si="45"/>
        <v>-253.31353091100138</v>
      </c>
      <c r="F178" s="51">
        <f>'Расчет субсидий'!F180-1</f>
        <v>0</v>
      </c>
      <c r="G178" s="51">
        <f>F178*'Расчет субсидий'!G180</f>
        <v>0</v>
      </c>
      <c r="H178" s="52">
        <f t="shared" si="46"/>
        <v>0</v>
      </c>
      <c r="I178" s="51">
        <f>'Расчет субсидий'!J180-1</f>
        <v>-1.554189085318991E-2</v>
      </c>
      <c r="J178" s="51">
        <f>I178*'Расчет субсидий'!K180</f>
        <v>-0.1554189085318991</v>
      </c>
      <c r="K178" s="52">
        <f t="shared" si="47"/>
        <v>-3.6383990939275757</v>
      </c>
      <c r="L178" s="51">
        <f>'Расчет субсидий'!N180-1</f>
        <v>1.8944519621109546E-2</v>
      </c>
      <c r="M178" s="51">
        <f>L178*'Расчет субсидий'!O180</f>
        <v>0.28416779431664319</v>
      </c>
      <c r="N178" s="52">
        <f t="shared" si="30"/>
        <v>6.6524456717109501</v>
      </c>
      <c r="O178" s="51">
        <f>'Расчет субсидий'!R180-1</f>
        <v>5.4054054054053946E-2</v>
      </c>
      <c r="P178" s="51">
        <f>O178*'Расчет субсидий'!S180</f>
        <v>0.81081081081080919</v>
      </c>
      <c r="Q178" s="52">
        <f t="shared" si="31"/>
        <v>18.981302515036287</v>
      </c>
      <c r="R178" s="53">
        <f t="shared" si="32"/>
        <v>-9.8810543905881989</v>
      </c>
    </row>
    <row r="179" spans="1:18" ht="15" customHeight="1">
      <c r="A179" s="61" t="s">
        <v>162</v>
      </c>
      <c r="B179" s="50">
        <f>'Расчет субсидий'!X181</f>
        <v>-113.19999999999982</v>
      </c>
      <c r="C179" s="51">
        <f>'Расчет субсидий'!D181-1</f>
        <v>-0.2563844649343392</v>
      </c>
      <c r="D179" s="51">
        <f>C179*'Расчет субсидий'!E181</f>
        <v>-3.8457669740150879</v>
      </c>
      <c r="E179" s="52">
        <f t="shared" si="45"/>
        <v>-149.79689330523354</v>
      </c>
      <c r="F179" s="51">
        <f>'Расчет субсидий'!F181-1</f>
        <v>0</v>
      </c>
      <c r="G179" s="51">
        <f>F179*'Расчет субсидий'!G181</f>
        <v>0</v>
      </c>
      <c r="H179" s="52">
        <f t="shared" si="46"/>
        <v>0</v>
      </c>
      <c r="I179" s="51">
        <f>'Расчет субсидий'!J181-1</f>
        <v>-1.554189085318991E-2</v>
      </c>
      <c r="J179" s="51">
        <f>I179*'Расчет субсидий'!K181</f>
        <v>-0.1554189085318991</v>
      </c>
      <c r="K179" s="52">
        <f t="shared" si="47"/>
        <v>-6.0537390373037718</v>
      </c>
      <c r="L179" s="51">
        <f>'Расчет субсидий'!N181-1</f>
        <v>1.8944519621109546E-2</v>
      </c>
      <c r="M179" s="51">
        <f>L179*'Расчет субсидий'!O181</f>
        <v>0.28416779431664319</v>
      </c>
      <c r="N179" s="52">
        <f t="shared" si="30"/>
        <v>11.068651078874948</v>
      </c>
      <c r="O179" s="51">
        <f>'Расчет субсидий'!R181-1</f>
        <v>5.4054054054053946E-2</v>
      </c>
      <c r="P179" s="51">
        <f>O179*'Расчет субсидий'!S181</f>
        <v>0.81081081081080919</v>
      </c>
      <c r="Q179" s="52">
        <f t="shared" si="31"/>
        <v>31.581981263662534</v>
      </c>
      <c r="R179" s="53">
        <f t="shared" si="32"/>
        <v>-2.9062072774195347</v>
      </c>
    </row>
    <row r="180" spans="1:18" ht="15" customHeight="1">
      <c r="A180" s="61" t="s">
        <v>163</v>
      </c>
      <c r="B180" s="50">
        <f>'Расчет субсидий'!X182</f>
        <v>-54.599999999999909</v>
      </c>
      <c r="C180" s="51">
        <f>'Расчет субсидий'!D182-1</f>
        <v>-0.22637132380453495</v>
      </c>
      <c r="D180" s="51">
        <f>C180*'Расчет субсидий'!E182</f>
        <v>-3.3955698570680242</v>
      </c>
      <c r="E180" s="52">
        <f t="shared" si="45"/>
        <v>-75.487519221112734</v>
      </c>
      <c r="F180" s="51">
        <f>'Расчет субсидий'!F182-1</f>
        <v>0</v>
      </c>
      <c r="G180" s="51">
        <f>F180*'Расчет субсидий'!G182</f>
        <v>0</v>
      </c>
      <c r="H180" s="52">
        <f t="shared" si="46"/>
        <v>0</v>
      </c>
      <c r="I180" s="51">
        <f>'Расчет субсидий'!J182-1</f>
        <v>-1.554189085318991E-2</v>
      </c>
      <c r="J180" s="51">
        <f>I180*'Расчет субсидий'!K182</f>
        <v>-0.1554189085318991</v>
      </c>
      <c r="K180" s="52">
        <f t="shared" si="47"/>
        <v>-3.4551454804279889</v>
      </c>
      <c r="L180" s="51">
        <f>'Расчет субсидий'!N182-1</f>
        <v>1.8944519621109546E-2</v>
      </c>
      <c r="M180" s="51">
        <f>L180*'Расчет субсидий'!O182</f>
        <v>0.28416779431664319</v>
      </c>
      <c r="N180" s="52">
        <f t="shared" si="30"/>
        <v>6.3173849275541727</v>
      </c>
      <c r="O180" s="51">
        <f>'Расчет субсидий'!R182-1</f>
        <v>5.4054054054053946E-2</v>
      </c>
      <c r="P180" s="51">
        <f>O180*'Расчет субсидий'!S182</f>
        <v>0.81081081081080919</v>
      </c>
      <c r="Q180" s="52">
        <f t="shared" si="31"/>
        <v>18.025279773986639</v>
      </c>
      <c r="R180" s="53">
        <f t="shared" si="32"/>
        <v>-2.4560101604724709</v>
      </c>
    </row>
    <row r="181" spans="1:18" ht="15" customHeight="1">
      <c r="A181" s="57" t="s">
        <v>164</v>
      </c>
      <c r="B181" s="58"/>
      <c r="C181" s="59"/>
      <c r="D181" s="59"/>
      <c r="E181" s="60"/>
      <c r="F181" s="60"/>
      <c r="G181" s="60"/>
      <c r="H181" s="60"/>
      <c r="I181" s="60"/>
      <c r="J181" s="60"/>
      <c r="K181" s="60"/>
      <c r="L181" s="60"/>
      <c r="M181" s="60"/>
      <c r="N181" s="60"/>
      <c r="O181" s="60"/>
      <c r="P181" s="60"/>
      <c r="Q181" s="60"/>
      <c r="R181" s="60"/>
    </row>
    <row r="182" spans="1:18" ht="15" customHeight="1">
      <c r="A182" s="61" t="s">
        <v>165</v>
      </c>
      <c r="B182" s="50">
        <f>'Расчет субсидий'!X184</f>
        <v>22.490909090909099</v>
      </c>
      <c r="C182" s="51">
        <f>'Расчет субсидий'!D184-1</f>
        <v>-0.37648927720413028</v>
      </c>
      <c r="D182" s="51">
        <f>C182*'Расчет субсидий'!E184</f>
        <v>-5.6473391580619543</v>
      </c>
      <c r="E182" s="52">
        <f t="shared" ref="E182:E187" si="48">$B182*D182/$R182</f>
        <v>-80.079792262623116</v>
      </c>
      <c r="F182" s="51">
        <f>'Расчет субсидий'!F184-1</f>
        <v>0</v>
      </c>
      <c r="G182" s="51">
        <f>F182*'Расчет субсидий'!G184</f>
        <v>0</v>
      </c>
      <c r="H182" s="52">
        <f t="shared" ref="H182:H187" si="49">$B182*G182/$R182</f>
        <v>0</v>
      </c>
      <c r="I182" s="51">
        <f>'Расчет субсидий'!J184-1</f>
        <v>-2.0581113801453332E-3</v>
      </c>
      <c r="J182" s="51">
        <f>I182*'Расчет субсидий'!K184</f>
        <v>-2.0581113801453332E-2</v>
      </c>
      <c r="K182" s="52">
        <f t="shared" ref="K182:K187" si="50">$B182*J182/$R182</f>
        <v>-0.29184209972602243</v>
      </c>
      <c r="L182" s="51">
        <f>'Расчет субсидий'!N184-1</f>
        <v>0.18360071301247771</v>
      </c>
      <c r="M182" s="51">
        <f>L182*'Расчет субсидий'!O184</f>
        <v>2.7540106951871657</v>
      </c>
      <c r="N182" s="52">
        <f t="shared" si="30"/>
        <v>39.052126707281964</v>
      </c>
      <c r="O182" s="51">
        <f>'Расчет субсидий'!R184-1</f>
        <v>0.30000000000000004</v>
      </c>
      <c r="P182" s="51">
        <f>O182*'Расчет субсидий'!S184</f>
        <v>4.5000000000000009</v>
      </c>
      <c r="Q182" s="52">
        <f t="shared" si="31"/>
        <v>63.810416745976269</v>
      </c>
      <c r="R182" s="53">
        <f t="shared" si="32"/>
        <v>1.5860904233237587</v>
      </c>
    </row>
    <row r="183" spans="1:18" ht="15" customHeight="1">
      <c r="A183" s="61" t="s">
        <v>166</v>
      </c>
      <c r="B183" s="50">
        <f>'Расчет субсидий'!X185</f>
        <v>68.218181818181733</v>
      </c>
      <c r="C183" s="51">
        <f>'Расчет субсидий'!D185-1</f>
        <v>-0.14544065901093806</v>
      </c>
      <c r="D183" s="51">
        <f>C183*'Расчет субсидий'!E185</f>
        <v>-2.1816098851640708</v>
      </c>
      <c r="E183" s="52">
        <f t="shared" si="48"/>
        <v>-29.45977266642646</v>
      </c>
      <c r="F183" s="51">
        <f>'Расчет субсидий'!F185-1</f>
        <v>0</v>
      </c>
      <c r="G183" s="51">
        <f>F183*'Расчет субсидий'!G185</f>
        <v>0</v>
      </c>
      <c r="H183" s="52">
        <f t="shared" si="49"/>
        <v>0</v>
      </c>
      <c r="I183" s="51">
        <f>'Расчет субсидий'!J185-1</f>
        <v>-2.0581113801453332E-3</v>
      </c>
      <c r="J183" s="51">
        <f>I183*'Расчет субсидий'!K185</f>
        <v>-2.0581113801453332E-2</v>
      </c>
      <c r="K183" s="52">
        <f t="shared" si="50"/>
        <v>-0.27792087757572137</v>
      </c>
      <c r="L183" s="51">
        <f>'Расчет субсидий'!N185-1</f>
        <v>0.18360071301247771</v>
      </c>
      <c r="M183" s="51">
        <f>L183*'Расчет субсидий'!O185</f>
        <v>2.7540106951871657</v>
      </c>
      <c r="N183" s="52">
        <f t="shared" si="30"/>
        <v>37.189292894599859</v>
      </c>
      <c r="O183" s="51">
        <f>'Расчет субсидий'!R185-1</f>
        <v>0.30000000000000004</v>
      </c>
      <c r="P183" s="51">
        <f>O183*'Расчет субсидий'!S185</f>
        <v>4.5000000000000009</v>
      </c>
      <c r="Q183" s="52">
        <f t="shared" si="31"/>
        <v>60.766582467584058</v>
      </c>
      <c r="R183" s="53">
        <f t="shared" si="32"/>
        <v>5.0518196962216422</v>
      </c>
    </row>
    <row r="184" spans="1:18" ht="15" customHeight="1">
      <c r="A184" s="61" t="s">
        <v>167</v>
      </c>
      <c r="B184" s="50">
        <f>'Расчет субсидий'!X186</f>
        <v>131.83636363636379</v>
      </c>
      <c r="C184" s="51">
        <f>'Расчет субсидий'!D186-1</f>
        <v>0.20894048397645504</v>
      </c>
      <c r="D184" s="51">
        <f>C184*'Расчет субсидий'!E186</f>
        <v>3.1341072596468256</v>
      </c>
      <c r="E184" s="52">
        <f t="shared" si="48"/>
        <v>39.854143823521298</v>
      </c>
      <c r="F184" s="51">
        <f>'Расчет субсидий'!F186-1</f>
        <v>0</v>
      </c>
      <c r="G184" s="51">
        <f>F184*'Расчет субсидий'!G186</f>
        <v>0</v>
      </c>
      <c r="H184" s="52">
        <f t="shared" si="49"/>
        <v>0</v>
      </c>
      <c r="I184" s="51">
        <f>'Расчет субсидий'!J186-1</f>
        <v>-2.0581113801453332E-3</v>
      </c>
      <c r="J184" s="51">
        <f>I184*'Расчет субсидий'!K186</f>
        <v>-2.0581113801453332E-2</v>
      </c>
      <c r="K184" s="52">
        <f t="shared" si="50"/>
        <v>-0.26171493236763421</v>
      </c>
      <c r="L184" s="51">
        <f>'Расчет субсидий'!N186-1</f>
        <v>0.18360071301247771</v>
      </c>
      <c r="M184" s="51">
        <f>L184*'Расчет субсидий'!O186</f>
        <v>2.7540106951871657</v>
      </c>
      <c r="N184" s="52">
        <f t="shared" si="30"/>
        <v>35.020734532829493</v>
      </c>
      <c r="O184" s="51">
        <f>'Расчет субсидий'!R186-1</f>
        <v>0.30000000000000004</v>
      </c>
      <c r="P184" s="51">
        <f>O184*'Расчет субсидий'!S186</f>
        <v>4.5000000000000009</v>
      </c>
      <c r="Q184" s="52">
        <f t="shared" si="31"/>
        <v>57.223200212380625</v>
      </c>
      <c r="R184" s="53">
        <f t="shared" si="32"/>
        <v>10.367536841032539</v>
      </c>
    </row>
    <row r="185" spans="1:18" ht="15" customHeight="1">
      <c r="A185" s="61" t="s">
        <v>168</v>
      </c>
      <c r="B185" s="50">
        <f>'Расчет субсидий'!X187</f>
        <v>8.6545454545455414</v>
      </c>
      <c r="C185" s="51">
        <f>'Расчет субсидий'!D187-1</f>
        <v>-0.4227370901236992</v>
      </c>
      <c r="D185" s="51">
        <f>C185*'Расчет субсидий'!E187</f>
        <v>-6.3410563518554879</v>
      </c>
      <c r="E185" s="52">
        <f t="shared" si="48"/>
        <v>-61.497766417598775</v>
      </c>
      <c r="F185" s="51">
        <f>'Расчет субсидий'!F187-1</f>
        <v>0</v>
      </c>
      <c r="G185" s="51">
        <f>F185*'Расчет субсидий'!G187</f>
        <v>0</v>
      </c>
      <c r="H185" s="52">
        <f t="shared" si="49"/>
        <v>0</v>
      </c>
      <c r="I185" s="51">
        <f>'Расчет субсидий'!J187-1</f>
        <v>-2.0581113801453332E-3</v>
      </c>
      <c r="J185" s="51">
        <f>I185*'Расчет субсидий'!K187</f>
        <v>-2.0581113801453332E-2</v>
      </c>
      <c r="K185" s="52">
        <f t="shared" si="50"/>
        <v>-0.19960278839115425</v>
      </c>
      <c r="L185" s="51">
        <f>'Расчет субсидий'!N187-1</f>
        <v>0.18360071301247771</v>
      </c>
      <c r="M185" s="51">
        <f>L185*'Расчет субсидий'!O187</f>
        <v>2.7540106951871657</v>
      </c>
      <c r="N185" s="52">
        <f t="shared" ref="N185:N247" si="51">$B185*M185/$R185</f>
        <v>26.709352045835434</v>
      </c>
      <c r="O185" s="51">
        <f>'Расчет субсидий'!R187-1</f>
        <v>0.30000000000000004</v>
      </c>
      <c r="P185" s="51">
        <f>O185*'Расчет субсидий'!S187</f>
        <v>4.5000000000000009</v>
      </c>
      <c r="Q185" s="52">
        <f t="shared" ref="Q185:Q247" si="52">$B185*P185/$R185</f>
        <v>43.64256261470004</v>
      </c>
      <c r="R185" s="53">
        <f t="shared" ref="R185:R247" si="53">D185+G185+J185+M185+P185</f>
        <v>0.89237322953022513</v>
      </c>
    </row>
    <row r="186" spans="1:18" ht="15" customHeight="1">
      <c r="A186" s="61" t="s">
        <v>169</v>
      </c>
      <c r="B186" s="50">
        <f>'Расчет субсидий'!X188</f>
        <v>99.236363636363649</v>
      </c>
      <c r="C186" s="51">
        <f>'Расчет субсидий'!D188-1</f>
        <v>0.21539809863339276</v>
      </c>
      <c r="D186" s="51">
        <f>C186*'Расчет субсидий'!E188</f>
        <v>3.2309714795008917</v>
      </c>
      <c r="E186" s="52">
        <f t="shared" si="48"/>
        <v>30.640058496697634</v>
      </c>
      <c r="F186" s="51">
        <f>'Расчет субсидий'!F188-1</f>
        <v>0</v>
      </c>
      <c r="G186" s="51">
        <f>F186*'Расчет субсидий'!G188</f>
        <v>0</v>
      </c>
      <c r="H186" s="52">
        <f t="shared" si="49"/>
        <v>0</v>
      </c>
      <c r="I186" s="51">
        <f>'Расчет субсидий'!J188-1</f>
        <v>-2.0581113801453332E-3</v>
      </c>
      <c r="J186" s="51">
        <f>I186*'Расчет субсидий'!K188</f>
        <v>-2.0581113801453332E-2</v>
      </c>
      <c r="K186" s="52">
        <f t="shared" si="50"/>
        <v>-0.1951755175818311</v>
      </c>
      <c r="L186" s="51">
        <f>'Расчет субсидий'!N188-1</f>
        <v>0.18360071301247771</v>
      </c>
      <c r="M186" s="51">
        <f>L186*'Расчет субсидий'!O188</f>
        <v>2.7540106951871657</v>
      </c>
      <c r="N186" s="52">
        <f t="shared" si="51"/>
        <v>26.116927783621556</v>
      </c>
      <c r="O186" s="51">
        <f>'Расчет субсидий'!R188-1</f>
        <v>0.30000000000000004</v>
      </c>
      <c r="P186" s="51">
        <f>O186*'Расчет субсидий'!S188</f>
        <v>4.5000000000000009</v>
      </c>
      <c r="Q186" s="52">
        <f t="shared" si="52"/>
        <v>42.674552873626297</v>
      </c>
      <c r="R186" s="53">
        <f t="shared" si="53"/>
        <v>10.464401060886605</v>
      </c>
    </row>
    <row r="187" spans="1:18" ht="15" customHeight="1">
      <c r="A187" s="61" t="s">
        <v>170</v>
      </c>
      <c r="B187" s="50">
        <f>'Расчет субсидий'!X189</f>
        <v>81.063636363636306</v>
      </c>
      <c r="C187" s="51">
        <f>'Расчет субсидий'!D189-1</f>
        <v>-0.12347469920641696</v>
      </c>
      <c r="D187" s="51">
        <f>C187*'Расчет субсидий'!E189</f>
        <v>-1.8521204880962543</v>
      </c>
      <c r="E187" s="52">
        <f t="shared" si="48"/>
        <v>-27.900204048100644</v>
      </c>
      <c r="F187" s="51">
        <f>'Расчет субсидий'!F189-1</f>
        <v>0</v>
      </c>
      <c r="G187" s="51">
        <f>F187*'Расчет субсидий'!G189</f>
        <v>0</v>
      </c>
      <c r="H187" s="52">
        <f t="shared" si="49"/>
        <v>0</v>
      </c>
      <c r="I187" s="51">
        <f>'Расчет субсидий'!J189-1</f>
        <v>-2.0581113801453332E-3</v>
      </c>
      <c r="J187" s="51">
        <f>I187*'Расчет субсидий'!K189</f>
        <v>-2.0581113801453332E-2</v>
      </c>
      <c r="K187" s="52">
        <f t="shared" si="50"/>
        <v>-0.31003235388209055</v>
      </c>
      <c r="L187" s="51">
        <f>'Расчет субсидий'!N189-1</f>
        <v>0.18360071301247771</v>
      </c>
      <c r="M187" s="51">
        <f>L187*'Расчет субсидий'!O189</f>
        <v>2.7540106951871657</v>
      </c>
      <c r="N187" s="52">
        <f t="shared" si="51"/>
        <v>41.486210449166087</v>
      </c>
      <c r="O187" s="51">
        <f>'Расчет субсидий'!R189-1</f>
        <v>0.30000000000000004</v>
      </c>
      <c r="P187" s="51">
        <f>O187*'Расчет субсидий'!S189</f>
        <v>4.5000000000000009</v>
      </c>
      <c r="Q187" s="52">
        <f t="shared" si="52"/>
        <v>67.787662316452952</v>
      </c>
      <c r="R187" s="53">
        <f t="shared" si="53"/>
        <v>5.3813090932894587</v>
      </c>
    </row>
    <row r="188" spans="1:18" ht="15" customHeight="1">
      <c r="A188" s="57" t="s">
        <v>171</v>
      </c>
      <c r="B188" s="58"/>
      <c r="C188" s="59"/>
      <c r="D188" s="59"/>
      <c r="E188" s="60"/>
      <c r="F188" s="60"/>
      <c r="G188" s="60"/>
      <c r="H188" s="60"/>
      <c r="I188" s="60"/>
      <c r="J188" s="60"/>
      <c r="K188" s="60"/>
      <c r="L188" s="60"/>
      <c r="M188" s="60"/>
      <c r="N188" s="60"/>
      <c r="O188" s="60"/>
      <c r="P188" s="60"/>
      <c r="Q188" s="60"/>
      <c r="R188" s="60"/>
    </row>
    <row r="189" spans="1:18" ht="15" customHeight="1">
      <c r="A189" s="61" t="s">
        <v>172</v>
      </c>
      <c r="B189" s="50">
        <f>'Расчет субсидий'!X191</f>
        <v>-12.645454545454527</v>
      </c>
      <c r="C189" s="51">
        <f>'Расчет субсидий'!D191-1</f>
        <v>-0.58541525995948684</v>
      </c>
      <c r="D189" s="51">
        <f>C189*'Расчет субсидий'!E191</f>
        <v>-8.7812288993923033</v>
      </c>
      <c r="E189" s="52">
        <f t="shared" ref="E189:E201" si="54">$B189*D189/$R189</f>
        <v>-107.4608366978194</v>
      </c>
      <c r="F189" s="51">
        <f>'Расчет субсидий'!F191-1</f>
        <v>0</v>
      </c>
      <c r="G189" s="51">
        <f>F189*'Расчет субсидий'!G191</f>
        <v>0</v>
      </c>
      <c r="H189" s="52">
        <f t="shared" ref="H189:H201" si="55">$B189*G189/$R189</f>
        <v>0</v>
      </c>
      <c r="I189" s="51">
        <f>'Расчет субсидий'!J191-1</f>
        <v>-2.0311714429361416E-2</v>
      </c>
      <c r="J189" s="51">
        <f>I189*'Расчет субсидий'!K191</f>
        <v>-0.20311714429361416</v>
      </c>
      <c r="K189" s="52">
        <f t="shared" ref="K189:K201" si="56">$B189*J189/$R189</f>
        <v>-2.4856587299499755</v>
      </c>
      <c r="L189" s="51">
        <f>'Расчет субсидий'!N191-1</f>
        <v>0.23006765899864678</v>
      </c>
      <c r="M189" s="51">
        <f>L189*'Расчет субсидий'!O191</f>
        <v>3.4510148849797018</v>
      </c>
      <c r="N189" s="52">
        <f t="shared" si="51"/>
        <v>42.232010034747184</v>
      </c>
      <c r="O189" s="51">
        <f>'Расчет субсидий'!R191-1</f>
        <v>0.30000000000000004</v>
      </c>
      <c r="P189" s="51">
        <f>O189*'Расчет субсидий'!S191</f>
        <v>4.5000000000000009</v>
      </c>
      <c r="Q189" s="52">
        <f t="shared" si="52"/>
        <v>55.069030847567667</v>
      </c>
      <c r="R189" s="53">
        <f t="shared" si="53"/>
        <v>-1.0333311587062148</v>
      </c>
    </row>
    <row r="190" spans="1:18" ht="15" customHeight="1">
      <c r="A190" s="61" t="s">
        <v>173</v>
      </c>
      <c r="B190" s="50">
        <f>'Расчет субсидий'!X192</f>
        <v>40.899999999999977</v>
      </c>
      <c r="C190" s="51">
        <f>'Расчет субсидий'!D192-1</f>
        <v>-0.16864622846837873</v>
      </c>
      <c r="D190" s="51">
        <f>C190*'Расчет субсидий'!E192</f>
        <v>-2.529693427025681</v>
      </c>
      <c r="E190" s="52">
        <f t="shared" si="54"/>
        <v>-19.827598719064568</v>
      </c>
      <c r="F190" s="51">
        <f>'Расчет субсидий'!F192-1</f>
        <v>0</v>
      </c>
      <c r="G190" s="51">
        <f>F190*'Расчет субсидий'!G192</f>
        <v>0</v>
      </c>
      <c r="H190" s="52">
        <f t="shared" si="55"/>
        <v>0</v>
      </c>
      <c r="I190" s="51">
        <f>'Расчет субсидий'!J192-1</f>
        <v>-2.0311714429361416E-2</v>
      </c>
      <c r="J190" s="51">
        <f>I190*'Расчет субсидий'!K192</f>
        <v>-0.20311714429361416</v>
      </c>
      <c r="K190" s="52">
        <f t="shared" si="56"/>
        <v>-1.5920210674505704</v>
      </c>
      <c r="L190" s="51">
        <f>'Расчет субсидий'!N192-1</f>
        <v>0.23006765899864678</v>
      </c>
      <c r="M190" s="51">
        <f>L190*'Расчет субсидий'!O192</f>
        <v>3.4510148849797018</v>
      </c>
      <c r="N190" s="52">
        <f t="shared" si="51"/>
        <v>27.048865914692374</v>
      </c>
      <c r="O190" s="51">
        <f>'Расчет субсидий'!R192-1</f>
        <v>0.30000000000000004</v>
      </c>
      <c r="P190" s="51">
        <f>O190*'Расчет субсидий'!S192</f>
        <v>4.5000000000000009</v>
      </c>
      <c r="Q190" s="52">
        <f t="shared" si="52"/>
        <v>35.270753871822734</v>
      </c>
      <c r="R190" s="53">
        <f t="shared" si="53"/>
        <v>5.2182043136604079</v>
      </c>
    </row>
    <row r="191" spans="1:18" ht="15" customHeight="1">
      <c r="A191" s="61" t="s">
        <v>174</v>
      </c>
      <c r="B191" s="50">
        <f>'Расчет субсидий'!X193</f>
        <v>53.572727272727207</v>
      </c>
      <c r="C191" s="51">
        <f>'Расчет субсидий'!D193-1</f>
        <v>-0.28562381253958202</v>
      </c>
      <c r="D191" s="51">
        <f>C191*'Расчет субсидий'!E193</f>
        <v>-4.2843571880937308</v>
      </c>
      <c r="E191" s="52">
        <f t="shared" si="54"/>
        <v>-66.268806642064973</v>
      </c>
      <c r="F191" s="51">
        <f>'Расчет субсидий'!F193-1</f>
        <v>0</v>
      </c>
      <c r="G191" s="51">
        <f>F191*'Расчет субсидий'!G193</f>
        <v>0</v>
      </c>
      <c r="H191" s="52">
        <f t="shared" si="55"/>
        <v>0</v>
      </c>
      <c r="I191" s="51">
        <f>'Расчет субсидий'!J193-1</f>
        <v>-2.0311714429361416E-2</v>
      </c>
      <c r="J191" s="51">
        <f>I191*'Расчет субсидий'!K193</f>
        <v>-0.20311714429361416</v>
      </c>
      <c r="K191" s="52">
        <f t="shared" si="56"/>
        <v>-3.1417386949641632</v>
      </c>
      <c r="L191" s="51">
        <f>'Расчет субсидий'!N193-1</f>
        <v>0.23006765899864678</v>
      </c>
      <c r="M191" s="51">
        <f>L191*'Расчет субсидий'!O193</f>
        <v>3.4510148849797018</v>
      </c>
      <c r="N191" s="52">
        <f t="shared" si="51"/>
        <v>53.378985012536432</v>
      </c>
      <c r="O191" s="51">
        <f>'Расчет субсидий'!R193-1</f>
        <v>0.30000000000000004</v>
      </c>
      <c r="P191" s="51">
        <f>O191*'Расчет субсидий'!S193</f>
        <v>4.5000000000000009</v>
      </c>
      <c r="Q191" s="52">
        <f t="shared" si="52"/>
        <v>69.604287597219923</v>
      </c>
      <c r="R191" s="53">
        <f t="shared" si="53"/>
        <v>3.4635405525923577</v>
      </c>
    </row>
    <row r="192" spans="1:18" ht="15" customHeight="1">
      <c r="A192" s="61" t="s">
        <v>175</v>
      </c>
      <c r="B192" s="50">
        <f>'Расчет субсидий'!X194</f>
        <v>3.4454545454545453</v>
      </c>
      <c r="C192" s="51">
        <f>'Расчет субсидий'!D194-1</f>
        <v>-1.6917152883702657E-2</v>
      </c>
      <c r="D192" s="51">
        <f>C192*'Расчет субсидий'!E194</f>
        <v>-0.25375729325553986</v>
      </c>
      <c r="E192" s="52">
        <f t="shared" si="54"/>
        <v>-0.11666571044706119</v>
      </c>
      <c r="F192" s="51">
        <f>'Расчет субсидий'!F194-1</f>
        <v>0</v>
      </c>
      <c r="G192" s="51">
        <f>F192*'Расчет субсидий'!G194</f>
        <v>0</v>
      </c>
      <c r="H192" s="52">
        <f t="shared" si="55"/>
        <v>0</v>
      </c>
      <c r="I192" s="51">
        <f>'Расчет субсидий'!J194-1</f>
        <v>-2.0311714429361416E-2</v>
      </c>
      <c r="J192" s="51">
        <f>I192*'Расчет субсидий'!K194</f>
        <v>-0.20311714429361416</v>
      </c>
      <c r="K192" s="52">
        <f t="shared" si="56"/>
        <v>-9.3383743335918493E-2</v>
      </c>
      <c r="L192" s="51">
        <f>'Расчет субсидий'!N194-1</f>
        <v>0.23006765899864678</v>
      </c>
      <c r="M192" s="51">
        <f>L192*'Расчет субсидий'!O194</f>
        <v>3.4510148849797018</v>
      </c>
      <c r="N192" s="52">
        <f t="shared" si="51"/>
        <v>1.5866149033757886</v>
      </c>
      <c r="O192" s="51">
        <f>'Расчет субсидий'!R194-1</f>
        <v>0.30000000000000004</v>
      </c>
      <c r="P192" s="51">
        <f>O192*'Расчет субсидий'!S194</f>
        <v>4.5000000000000009</v>
      </c>
      <c r="Q192" s="52">
        <f t="shared" si="52"/>
        <v>2.0688890958617367</v>
      </c>
      <c r="R192" s="53">
        <f t="shared" si="53"/>
        <v>7.4941404474305484</v>
      </c>
    </row>
    <row r="193" spans="1:18" ht="15" customHeight="1">
      <c r="A193" s="61" t="s">
        <v>176</v>
      </c>
      <c r="B193" s="50">
        <f>'Расчет субсидий'!X195</f>
        <v>64.618181818181824</v>
      </c>
      <c r="C193" s="51">
        <f>'Расчет субсидий'!D195-1</f>
        <v>-0.14150943396226412</v>
      </c>
      <c r="D193" s="51">
        <f>C193*'Расчет субсидий'!E195</f>
        <v>-2.1226415094339619</v>
      </c>
      <c r="E193" s="52">
        <f t="shared" si="54"/>
        <v>-24.383108849228886</v>
      </c>
      <c r="F193" s="51">
        <f>'Расчет субсидий'!F195-1</f>
        <v>0</v>
      </c>
      <c r="G193" s="51">
        <f>F193*'Расчет субсидий'!G195</f>
        <v>0</v>
      </c>
      <c r="H193" s="52">
        <f t="shared" si="55"/>
        <v>0</v>
      </c>
      <c r="I193" s="51">
        <f>'Расчет субсидий'!J195-1</f>
        <v>-2.0311714429361416E-2</v>
      </c>
      <c r="J193" s="51">
        <f>I193*'Расчет субсидий'!K195</f>
        <v>-0.20311714429361416</v>
      </c>
      <c r="K193" s="52">
        <f t="shared" si="56"/>
        <v>-2.3332378154502527</v>
      </c>
      <c r="L193" s="51">
        <f>'Расчет субсидий'!N195-1</f>
        <v>0.23006765899864678</v>
      </c>
      <c r="M193" s="51">
        <f>L193*'Расчет субсидий'!O195</f>
        <v>3.4510148849797018</v>
      </c>
      <c r="N193" s="52">
        <f t="shared" si="51"/>
        <v>39.642337722495704</v>
      </c>
      <c r="O193" s="51">
        <f>'Расчет субсидий'!R195-1</f>
        <v>0.30000000000000004</v>
      </c>
      <c r="P193" s="51">
        <f>O193*'Расчет субсидий'!S195</f>
        <v>4.5000000000000009</v>
      </c>
      <c r="Q193" s="52">
        <f t="shared" si="52"/>
        <v>51.69219076036525</v>
      </c>
      <c r="R193" s="53">
        <f t="shared" si="53"/>
        <v>5.625256231252127</v>
      </c>
    </row>
    <row r="194" spans="1:18" ht="15" customHeight="1">
      <c r="A194" s="61" t="s">
        <v>177</v>
      </c>
      <c r="B194" s="50">
        <f>'Расчет субсидий'!X196</f>
        <v>8.0636363636364194</v>
      </c>
      <c r="C194" s="51">
        <f>'Расчет субсидий'!D196-1</f>
        <v>-0.46532994337224087</v>
      </c>
      <c r="D194" s="51">
        <f>C194*'Расчет субсидий'!E196</f>
        <v>-6.9799491505836126</v>
      </c>
      <c r="E194" s="52">
        <f t="shared" si="54"/>
        <v>-73.291067282861462</v>
      </c>
      <c r="F194" s="51">
        <f>'Расчет субсидий'!F196-1</f>
        <v>0</v>
      </c>
      <c r="G194" s="51">
        <f>F194*'Расчет субсидий'!G196</f>
        <v>0</v>
      </c>
      <c r="H194" s="52">
        <f t="shared" si="55"/>
        <v>0</v>
      </c>
      <c r="I194" s="51">
        <f>'Расчет субсидий'!J196-1</f>
        <v>-2.0311714429361416E-2</v>
      </c>
      <c r="J194" s="51">
        <f>I194*'Расчет субсидий'!K196</f>
        <v>-0.20311714429361416</v>
      </c>
      <c r="K194" s="52">
        <f t="shared" si="56"/>
        <v>-2.1327766101965429</v>
      </c>
      <c r="L194" s="51">
        <f>'Расчет субсидий'!N196-1</f>
        <v>0.23006765899864678</v>
      </c>
      <c r="M194" s="51">
        <f>L194*'Расчет субсидий'!O196</f>
        <v>3.4510148849797018</v>
      </c>
      <c r="N194" s="52">
        <f t="shared" si="51"/>
        <v>36.236447955792869</v>
      </c>
      <c r="O194" s="51">
        <f>'Расчет субсидий'!R196-1</f>
        <v>0.30000000000000004</v>
      </c>
      <c r="P194" s="51">
        <f>O194*'Расчет субсидий'!S196</f>
        <v>4.5000000000000009</v>
      </c>
      <c r="Q194" s="52">
        <f t="shared" si="52"/>
        <v>47.251032300901556</v>
      </c>
      <c r="R194" s="53">
        <f t="shared" si="53"/>
        <v>0.76794859010247585</v>
      </c>
    </row>
    <row r="195" spans="1:18" ht="15" customHeight="1">
      <c r="A195" s="61" t="s">
        <v>178</v>
      </c>
      <c r="B195" s="50">
        <f>'Расчет субсидий'!X197</f>
        <v>30.836363636363785</v>
      </c>
      <c r="C195" s="51">
        <f>'Расчет субсидий'!D197-1</f>
        <v>-0.35832374928119604</v>
      </c>
      <c r="D195" s="51">
        <f>C195*'Расчет субсидий'!E197</f>
        <v>-5.3748562392179409</v>
      </c>
      <c r="E195" s="52">
        <f t="shared" si="54"/>
        <v>-69.843288194986428</v>
      </c>
      <c r="F195" s="51">
        <f>'Расчет субсидий'!F197-1</f>
        <v>0</v>
      </c>
      <c r="G195" s="51">
        <f>F195*'Расчет субсидий'!G197</f>
        <v>0</v>
      </c>
      <c r="H195" s="52">
        <f t="shared" si="55"/>
        <v>0</v>
      </c>
      <c r="I195" s="51">
        <f>'Расчет субсидий'!J197-1</f>
        <v>-2.0311714429361416E-2</v>
      </c>
      <c r="J195" s="51">
        <f>I195*'Расчет субсидий'!K197</f>
        <v>-0.20311714429361416</v>
      </c>
      <c r="K195" s="52">
        <f t="shared" si="56"/>
        <v>-2.6393951046969208</v>
      </c>
      <c r="L195" s="51">
        <f>'Расчет субсидий'!N197-1</f>
        <v>0.23006765899864678</v>
      </c>
      <c r="M195" s="51">
        <f>L195*'Расчет субсидий'!O197</f>
        <v>3.4510148849797018</v>
      </c>
      <c r="N195" s="52">
        <f t="shared" si="51"/>
        <v>44.844032370230593</v>
      </c>
      <c r="O195" s="51">
        <f>'Расчет субсидий'!R197-1</f>
        <v>0.30000000000000004</v>
      </c>
      <c r="P195" s="51">
        <f>O195*'Расчет субсидий'!S197</f>
        <v>4.5000000000000009</v>
      </c>
      <c r="Q195" s="52">
        <f t="shared" si="52"/>
        <v>58.475014565816529</v>
      </c>
      <c r="R195" s="53">
        <f t="shared" si="53"/>
        <v>2.3730415014681476</v>
      </c>
    </row>
    <row r="196" spans="1:18" ht="15" customHeight="1">
      <c r="A196" s="61" t="s">
        <v>179</v>
      </c>
      <c r="B196" s="50">
        <f>'Расчет субсидий'!X198</f>
        <v>100.17272727272723</v>
      </c>
      <c r="C196" s="51">
        <f>'Расчет субсидий'!D198-1</f>
        <v>0.21117826769052916</v>
      </c>
      <c r="D196" s="51">
        <f>C196*'Расчет субсидий'!E198</f>
        <v>3.1676740153579375</v>
      </c>
      <c r="E196" s="52">
        <f t="shared" si="54"/>
        <v>29.069896870372929</v>
      </c>
      <c r="F196" s="51">
        <f>'Расчет субсидий'!F198-1</f>
        <v>0</v>
      </c>
      <c r="G196" s="51">
        <f>F196*'Расчет субсидий'!G198</f>
        <v>0</v>
      </c>
      <c r="H196" s="52">
        <f t="shared" si="55"/>
        <v>0</v>
      </c>
      <c r="I196" s="51">
        <f>'Расчет субсидий'!J198-1</f>
        <v>-2.0311714429361416E-2</v>
      </c>
      <c r="J196" s="51">
        <f>I196*'Расчет субсидий'!K198</f>
        <v>-0.20311714429361416</v>
      </c>
      <c r="K196" s="52">
        <f t="shared" si="56"/>
        <v>-1.8640158073692503</v>
      </c>
      <c r="L196" s="51">
        <f>'Расчет субсидий'!N198-1</f>
        <v>0.23006765899864678</v>
      </c>
      <c r="M196" s="51">
        <f>L196*'Расчет субсидий'!O198</f>
        <v>3.4510148849797018</v>
      </c>
      <c r="N196" s="52">
        <f t="shared" si="51"/>
        <v>31.670129665519234</v>
      </c>
      <c r="O196" s="51">
        <f>'Расчет субсидий'!R198-1</f>
        <v>0.30000000000000004</v>
      </c>
      <c r="P196" s="51">
        <f>O196*'Расчет субсидий'!S198</f>
        <v>4.5000000000000009</v>
      </c>
      <c r="Q196" s="52">
        <f t="shared" si="52"/>
        <v>41.296716544204308</v>
      </c>
      <c r="R196" s="53">
        <f t="shared" si="53"/>
        <v>10.915571756044027</v>
      </c>
    </row>
    <row r="197" spans="1:18" ht="15" customHeight="1">
      <c r="A197" s="61" t="s">
        <v>180</v>
      </c>
      <c r="B197" s="50">
        <f>'Расчет субсидий'!X199</f>
        <v>22.618181818181711</v>
      </c>
      <c r="C197" s="51">
        <f>'Расчет субсидий'!D199-1</f>
        <v>-0.41656493567471131</v>
      </c>
      <c r="D197" s="51">
        <f>C197*'Расчет субсидий'!E199</f>
        <v>-6.2484740351206698</v>
      </c>
      <c r="E197" s="52">
        <f t="shared" si="54"/>
        <v>-94.255627203954973</v>
      </c>
      <c r="F197" s="51">
        <f>'Расчет субсидий'!F199-1</f>
        <v>0</v>
      </c>
      <c r="G197" s="51">
        <f>F197*'Расчет субсидий'!G199</f>
        <v>0</v>
      </c>
      <c r="H197" s="52">
        <f t="shared" si="55"/>
        <v>0</v>
      </c>
      <c r="I197" s="51">
        <f>'Расчет субсидий'!J199-1</f>
        <v>-2.0311714429361416E-2</v>
      </c>
      <c r="J197" s="51">
        <f>I197*'Расчет субсидий'!K199</f>
        <v>-0.20311714429361416</v>
      </c>
      <c r="K197" s="52">
        <f t="shared" si="56"/>
        <v>-3.0639374867628941</v>
      </c>
      <c r="L197" s="51">
        <f>'Расчет субсидий'!N199-1</f>
        <v>0.23006765899864678</v>
      </c>
      <c r="M197" s="51">
        <f>L197*'Расчет субсидий'!O199</f>
        <v>3.4510148849797018</v>
      </c>
      <c r="N197" s="52">
        <f t="shared" si="51"/>
        <v>52.057121570109011</v>
      </c>
      <c r="O197" s="51">
        <f>'Расчет субсидий'!R199-1</f>
        <v>0.30000000000000004</v>
      </c>
      <c r="P197" s="51">
        <f>O197*'Расчет субсидий'!S199</f>
        <v>4.5000000000000009</v>
      </c>
      <c r="Q197" s="52">
        <f t="shared" si="52"/>
        <v>67.880624938790561</v>
      </c>
      <c r="R197" s="53">
        <f t="shared" si="53"/>
        <v>1.4994237055654187</v>
      </c>
    </row>
    <row r="198" spans="1:18" ht="15" customHeight="1">
      <c r="A198" s="61" t="s">
        <v>181</v>
      </c>
      <c r="B198" s="50">
        <f>'Расчет субсидий'!X200</f>
        <v>26.545454545454504</v>
      </c>
      <c r="C198" s="51">
        <f>'Расчет субсидий'!D200-1</f>
        <v>-0.37833130116704417</v>
      </c>
      <c r="D198" s="51">
        <f>C198*'Расчет субсидий'!E200</f>
        <v>-5.6749695175056623</v>
      </c>
      <c r="E198" s="52">
        <f t="shared" si="54"/>
        <v>-72.672388599474644</v>
      </c>
      <c r="F198" s="51">
        <f>'Расчет субсидий'!F200-1</f>
        <v>0</v>
      </c>
      <c r="G198" s="51">
        <f>F198*'Расчет субсидий'!G200</f>
        <v>0</v>
      </c>
      <c r="H198" s="52">
        <f t="shared" si="55"/>
        <v>0</v>
      </c>
      <c r="I198" s="51">
        <f>'Расчет субсидий'!J200-1</f>
        <v>-2.0311714429361416E-2</v>
      </c>
      <c r="J198" s="51">
        <f>I198*'Расчет субсидий'!K200</f>
        <v>-0.20311714429361416</v>
      </c>
      <c r="K198" s="52">
        <f t="shared" si="56"/>
        <v>-2.6010726570050449</v>
      </c>
      <c r="L198" s="51">
        <f>'Расчет субсидий'!N200-1</f>
        <v>0.23006765899864678</v>
      </c>
      <c r="M198" s="51">
        <f>L198*'Расчет субсидий'!O200</f>
        <v>3.4510148849797018</v>
      </c>
      <c r="N198" s="52">
        <f t="shared" si="51"/>
        <v>44.192923681825917</v>
      </c>
      <c r="O198" s="51">
        <f>'Расчет субсидий'!R200-1</f>
        <v>0.30000000000000004</v>
      </c>
      <c r="P198" s="51">
        <f>O198*'Расчет субсидий'!S200</f>
        <v>4.5000000000000009</v>
      </c>
      <c r="Q198" s="52">
        <f t="shared" si="52"/>
        <v>57.625992120108279</v>
      </c>
      <c r="R198" s="53">
        <f t="shared" si="53"/>
        <v>2.0729282231804262</v>
      </c>
    </row>
    <row r="199" spans="1:18" ht="15" customHeight="1">
      <c r="A199" s="61" t="s">
        <v>182</v>
      </c>
      <c r="B199" s="50">
        <f>'Расчет субсидий'!X201</f>
        <v>-12.490909090909099</v>
      </c>
      <c r="C199" s="51">
        <f>'Расчет субсидий'!D201-1</f>
        <v>-0.58665082194493956</v>
      </c>
      <c r="D199" s="51">
        <f>C199*'Расчет субсидий'!E201</f>
        <v>-8.7997623291740936</v>
      </c>
      <c r="E199" s="52">
        <f t="shared" si="54"/>
        <v>-104.49732073718684</v>
      </c>
      <c r="F199" s="51">
        <f>'Расчет субсидий'!F201-1</f>
        <v>0</v>
      </c>
      <c r="G199" s="51">
        <f>F199*'Расчет субсидий'!G201</f>
        <v>0</v>
      </c>
      <c r="H199" s="52">
        <f t="shared" si="55"/>
        <v>0</v>
      </c>
      <c r="I199" s="51">
        <f>'Расчет субсидий'!J201-1</f>
        <v>-2.0311714429361416E-2</v>
      </c>
      <c r="J199" s="51">
        <f>I199*'Расчет субсидий'!K201</f>
        <v>-0.20311714429361416</v>
      </c>
      <c r="K199" s="52">
        <f t="shared" si="56"/>
        <v>-2.4120193910354577</v>
      </c>
      <c r="L199" s="51">
        <f>'Расчет субсидий'!N201-1</f>
        <v>0.23006765899864678</v>
      </c>
      <c r="M199" s="51">
        <f>L199*'Расчет субсидий'!O201</f>
        <v>3.4510148849797018</v>
      </c>
      <c r="N199" s="52">
        <f t="shared" si="51"/>
        <v>40.980857870325707</v>
      </c>
      <c r="O199" s="51">
        <f>'Расчет субсидий'!R201-1</f>
        <v>0.30000000000000004</v>
      </c>
      <c r="P199" s="51">
        <f>O199*'Расчет субсидий'!S201</f>
        <v>4.5000000000000009</v>
      </c>
      <c r="Q199" s="52">
        <f t="shared" si="52"/>
        <v>53.437573166987491</v>
      </c>
      <c r="R199" s="53">
        <f t="shared" si="53"/>
        <v>-1.0518645884880051</v>
      </c>
    </row>
    <row r="200" spans="1:18" ht="15" customHeight="1">
      <c r="A200" s="61" t="s">
        <v>183</v>
      </c>
      <c r="B200" s="50">
        <f>'Расчет субсидий'!X202</f>
        <v>59.454545454545496</v>
      </c>
      <c r="C200" s="51">
        <f>'Расчет субсидий'!D202-1</f>
        <v>-0.14366319444444442</v>
      </c>
      <c r="D200" s="51">
        <f>C200*'Расчет субсидий'!E202</f>
        <v>-2.1549479166666661</v>
      </c>
      <c r="E200" s="52">
        <f t="shared" si="54"/>
        <v>-22.907669994357438</v>
      </c>
      <c r="F200" s="51">
        <f>'Расчет субсидий'!F202-1</f>
        <v>0</v>
      </c>
      <c r="G200" s="51">
        <f>F200*'Расчет субсидий'!G202</f>
        <v>0</v>
      </c>
      <c r="H200" s="52">
        <f t="shared" si="55"/>
        <v>0</v>
      </c>
      <c r="I200" s="51">
        <f>'Расчет субсидий'!J202-1</f>
        <v>-2.0311714429361416E-2</v>
      </c>
      <c r="J200" s="51">
        <f>I200*'Расчет субсидий'!K202</f>
        <v>-0.20311714429361416</v>
      </c>
      <c r="K200" s="52">
        <f t="shared" si="56"/>
        <v>-2.1591893129703541</v>
      </c>
      <c r="L200" s="51">
        <f>'Расчет субсидий'!N202-1</f>
        <v>0.23006765899864678</v>
      </c>
      <c r="M200" s="51">
        <f>L200*'Расчет субсидий'!O202</f>
        <v>3.4510148849797018</v>
      </c>
      <c r="N200" s="52">
        <f t="shared" si="51"/>
        <v>36.685206876375204</v>
      </c>
      <c r="O200" s="51">
        <f>'Расчет субсидий'!R202-1</f>
        <v>0.30000000000000004</v>
      </c>
      <c r="P200" s="51">
        <f>O200*'Расчет субсидий'!S202</f>
        <v>4.5000000000000009</v>
      </c>
      <c r="Q200" s="52">
        <f t="shared" si="52"/>
        <v>47.836197885498088</v>
      </c>
      <c r="R200" s="53">
        <f t="shared" si="53"/>
        <v>5.5929498240194224</v>
      </c>
    </row>
    <row r="201" spans="1:18" ht="15" customHeight="1">
      <c r="A201" s="61" t="s">
        <v>184</v>
      </c>
      <c r="B201" s="50">
        <f>'Расчет субсидий'!X203</f>
        <v>16.563636363636306</v>
      </c>
      <c r="C201" s="51">
        <f>'Расчет субсидий'!D203-1</f>
        <v>-0.43054727554548711</v>
      </c>
      <c r="D201" s="51">
        <f>C201*'Расчет субсидий'!E203</f>
        <v>-6.4582091331823062</v>
      </c>
      <c r="E201" s="52">
        <f t="shared" si="54"/>
        <v>-82.943609038612706</v>
      </c>
      <c r="F201" s="51">
        <f>'Расчет субсидий'!F203-1</f>
        <v>0</v>
      </c>
      <c r="G201" s="51">
        <f>F201*'Расчет субсидий'!G203</f>
        <v>0</v>
      </c>
      <c r="H201" s="52">
        <f t="shared" si="55"/>
        <v>0</v>
      </c>
      <c r="I201" s="51">
        <f>'Расчет субсидий'!J203-1</f>
        <v>-2.0311714429361416E-2</v>
      </c>
      <c r="J201" s="51">
        <f>I201*'Расчет субсидий'!K203</f>
        <v>-0.20311714429361416</v>
      </c>
      <c r="K201" s="52">
        <f t="shared" si="56"/>
        <v>-2.6086595614824049</v>
      </c>
      <c r="L201" s="51">
        <f>'Расчет субсидий'!N203-1</f>
        <v>0.23006765899864678</v>
      </c>
      <c r="M201" s="51">
        <f>L201*'Расчет субсидий'!O203</f>
        <v>3.4510148849797018</v>
      </c>
      <c r="N201" s="52">
        <f t="shared" si="51"/>
        <v>44.321827228463221</v>
      </c>
      <c r="O201" s="51">
        <f>'Расчет субсидий'!R203-1</f>
        <v>0.30000000000000004</v>
      </c>
      <c r="P201" s="51">
        <f>O201*'Расчет субсидий'!S203</f>
        <v>4.5000000000000009</v>
      </c>
      <c r="Q201" s="52">
        <f t="shared" si="52"/>
        <v>57.794077735268196</v>
      </c>
      <c r="R201" s="53">
        <f t="shared" si="53"/>
        <v>1.2896886075037823</v>
      </c>
    </row>
    <row r="202" spans="1:18" ht="15" customHeight="1">
      <c r="A202" s="57" t="s">
        <v>185</v>
      </c>
      <c r="B202" s="58"/>
      <c r="C202" s="59"/>
      <c r="D202" s="59"/>
      <c r="E202" s="60"/>
      <c r="F202" s="60"/>
      <c r="G202" s="60"/>
      <c r="H202" s="60"/>
      <c r="I202" s="60"/>
      <c r="J202" s="60"/>
      <c r="K202" s="60"/>
      <c r="L202" s="60"/>
      <c r="M202" s="60"/>
      <c r="N202" s="60"/>
      <c r="O202" s="60"/>
      <c r="P202" s="60"/>
      <c r="Q202" s="60"/>
      <c r="R202" s="60"/>
    </row>
    <row r="203" spans="1:18" ht="15" customHeight="1">
      <c r="A203" s="61" t="s">
        <v>186</v>
      </c>
      <c r="B203" s="50">
        <f>'Расчет субсидий'!X205</f>
        <v>45.627272727272725</v>
      </c>
      <c r="C203" s="51">
        <f>'Расчет субсидий'!D205-1</f>
        <v>0.20046493477533733</v>
      </c>
      <c r="D203" s="51">
        <f>C203*'Расчет субсидий'!E205</f>
        <v>3.00697402163006</v>
      </c>
      <c r="E203" s="52">
        <f t="shared" ref="E203:E214" si="57">$B203*D203/$R203</f>
        <v>45.125396038161441</v>
      </c>
      <c r="F203" s="51">
        <f>'Расчет субсидий'!F205-1</f>
        <v>0</v>
      </c>
      <c r="G203" s="51">
        <f>F203*'Расчет субсидий'!G205</f>
        <v>0</v>
      </c>
      <c r="H203" s="52">
        <f t="shared" ref="H203:H214" si="58">$B203*G203/$R203</f>
        <v>0</v>
      </c>
      <c r="I203" s="51">
        <f>'Расчет субсидий'!J205-1</f>
        <v>-9.1959578207381432E-2</v>
      </c>
      <c r="J203" s="51">
        <f>I203*'Расчет субсидий'!K205</f>
        <v>-0.91959578207381432</v>
      </c>
      <c r="K203" s="52">
        <f t="shared" ref="K203:K214" si="59">$B203*J203/$R203</f>
        <v>-13.800293438720288</v>
      </c>
      <c r="L203" s="51">
        <f>'Расчет субсидий'!N205-1</f>
        <v>1.3531799729364913E-3</v>
      </c>
      <c r="M203" s="51">
        <f>L203*'Расчет субсидий'!O205</f>
        <v>2.0297699594047369E-2</v>
      </c>
      <c r="N203" s="52">
        <f t="shared" si="51"/>
        <v>0.30460580179821123</v>
      </c>
      <c r="O203" s="51">
        <f>'Расчет субсидий'!R205-1</f>
        <v>6.2182741116751261E-2</v>
      </c>
      <c r="P203" s="51">
        <f>O203*'Расчет субсидий'!S205</f>
        <v>0.93274111675126892</v>
      </c>
      <c r="Q203" s="52">
        <f t="shared" si="52"/>
        <v>13.997564326033359</v>
      </c>
      <c r="R203" s="53">
        <f t="shared" si="53"/>
        <v>3.0404170559015622</v>
      </c>
    </row>
    <row r="204" spans="1:18" ht="15" customHeight="1">
      <c r="A204" s="61" t="s">
        <v>187</v>
      </c>
      <c r="B204" s="50">
        <f>'Расчет субсидий'!X206</f>
        <v>-56.518181818181802</v>
      </c>
      <c r="C204" s="51">
        <f>'Расчет субсидий'!D206-1</f>
        <v>-0.24557137895102465</v>
      </c>
      <c r="D204" s="51">
        <f>C204*'Расчет субсидий'!E206</f>
        <v>-3.6835706842653697</v>
      </c>
      <c r="E204" s="52">
        <f t="shared" si="57"/>
        <v>-57.036010144408053</v>
      </c>
      <c r="F204" s="51">
        <f>'Расчет субсидий'!F206-1</f>
        <v>0</v>
      </c>
      <c r="G204" s="51">
        <f>F204*'Расчет субсидий'!G206</f>
        <v>0</v>
      </c>
      <c r="H204" s="52">
        <f t="shared" si="58"/>
        <v>0</v>
      </c>
      <c r="I204" s="51">
        <f>'Расчет субсидий'!J206-1</f>
        <v>-9.1959578207381432E-2</v>
      </c>
      <c r="J204" s="51">
        <f>I204*'Расчет субсидий'!K206</f>
        <v>-0.91959578207381432</v>
      </c>
      <c r="K204" s="52">
        <f t="shared" si="59"/>
        <v>-14.238921647183558</v>
      </c>
      <c r="L204" s="51">
        <f>'Расчет субсидий'!N206-1</f>
        <v>1.3531799729364913E-3</v>
      </c>
      <c r="M204" s="51">
        <f>L204*'Расчет субсидий'!O206</f>
        <v>2.0297699594047369E-2</v>
      </c>
      <c r="N204" s="52">
        <f t="shared" si="51"/>
        <v>0.31428738557927738</v>
      </c>
      <c r="O204" s="51">
        <f>'Расчет субсидий'!R206-1</f>
        <v>6.2182741116751261E-2</v>
      </c>
      <c r="P204" s="51">
        <f>O204*'Расчет субсидий'!S206</f>
        <v>0.93274111675126892</v>
      </c>
      <c r="Q204" s="52">
        <f t="shared" si="52"/>
        <v>14.442462587830519</v>
      </c>
      <c r="R204" s="53">
        <f t="shared" si="53"/>
        <v>-3.6501276499938671</v>
      </c>
    </row>
    <row r="205" spans="1:18" ht="15" customHeight="1">
      <c r="A205" s="61" t="s">
        <v>188</v>
      </c>
      <c r="B205" s="50">
        <f>'Расчет субсидий'!X207</f>
        <v>34.709090909090946</v>
      </c>
      <c r="C205" s="51">
        <f>'Расчет субсидий'!D207-1</f>
        <v>8.28694559166816E-2</v>
      </c>
      <c r="D205" s="51">
        <f>C205*'Расчет субсидий'!E207</f>
        <v>1.243041838750224</v>
      </c>
      <c r="E205" s="52">
        <f t="shared" si="57"/>
        <v>33.799736367303396</v>
      </c>
      <c r="F205" s="51">
        <f>'Расчет субсидий'!F207-1</f>
        <v>0</v>
      </c>
      <c r="G205" s="51">
        <f>F205*'Расчет субсидий'!G207</f>
        <v>0</v>
      </c>
      <c r="H205" s="52">
        <f t="shared" si="58"/>
        <v>0</v>
      </c>
      <c r="I205" s="51">
        <f>'Расчет субсидий'!J207-1</f>
        <v>-9.1959578207381432E-2</v>
      </c>
      <c r="J205" s="51">
        <f>I205*'Расчет субсидий'!K207</f>
        <v>-0.91959578207381432</v>
      </c>
      <c r="K205" s="52">
        <f t="shared" si="59"/>
        <v>-25.004866312327504</v>
      </c>
      <c r="L205" s="51">
        <f>'Расчет субсидий'!N207-1</f>
        <v>1.3531799729364913E-3</v>
      </c>
      <c r="M205" s="51">
        <f>L205*'Расчет субсидий'!O207</f>
        <v>2.0297699594047369E-2</v>
      </c>
      <c r="N205" s="52">
        <f t="shared" si="51"/>
        <v>0.55191778245476919</v>
      </c>
      <c r="O205" s="51">
        <f>'Расчет субсидий'!R207-1</f>
        <v>6.2182741116751261E-2</v>
      </c>
      <c r="P205" s="51">
        <f>O205*'Расчет субсидий'!S207</f>
        <v>0.93274111675126892</v>
      </c>
      <c r="Q205" s="52">
        <f t="shared" si="52"/>
        <v>25.362303071660282</v>
      </c>
      <c r="R205" s="53">
        <f t="shared" si="53"/>
        <v>1.276484873021726</v>
      </c>
    </row>
    <row r="206" spans="1:18" ht="15" customHeight="1">
      <c r="A206" s="61" t="s">
        <v>189</v>
      </c>
      <c r="B206" s="50">
        <f>'Расчет субсидий'!X208</f>
        <v>61.418181818181665</v>
      </c>
      <c r="C206" s="51">
        <f>'Расчет субсидий'!D208-1</f>
        <v>0.27110357422384546</v>
      </c>
      <c r="D206" s="51">
        <f>C206*'Расчет субсидий'!E208</f>
        <v>4.0665536133576818</v>
      </c>
      <c r="E206" s="52">
        <f t="shared" si="57"/>
        <v>60.917203272107358</v>
      </c>
      <c r="F206" s="51">
        <f>'Расчет субсидий'!F208-1</f>
        <v>0</v>
      </c>
      <c r="G206" s="51">
        <f>F206*'Расчет субсидий'!G208</f>
        <v>0</v>
      </c>
      <c r="H206" s="52">
        <f t="shared" si="58"/>
        <v>0</v>
      </c>
      <c r="I206" s="51">
        <f>'Расчет субсидий'!J208-1</f>
        <v>-9.1959578207381432E-2</v>
      </c>
      <c r="J206" s="51">
        <f>I206*'Расчет субсидий'!K208</f>
        <v>-0.91959578207381432</v>
      </c>
      <c r="K206" s="52">
        <f t="shared" si="59"/>
        <v>-13.775596859402775</v>
      </c>
      <c r="L206" s="51">
        <f>'Расчет субсидий'!N208-1</f>
        <v>1.3531799729364913E-3</v>
      </c>
      <c r="M206" s="51">
        <f>L206*'Расчет субсидий'!O208</f>
        <v>2.0297699594047369E-2</v>
      </c>
      <c r="N206" s="52">
        <f t="shared" si="51"/>
        <v>0.30406068865419816</v>
      </c>
      <c r="O206" s="51">
        <f>'Расчет субсидий'!R208-1</f>
        <v>6.2182741116751261E-2</v>
      </c>
      <c r="P206" s="51">
        <f>O206*'Расчет субсидий'!S208</f>
        <v>0.93274111675126892</v>
      </c>
      <c r="Q206" s="52">
        <f t="shared" si="52"/>
        <v>13.97251471682288</v>
      </c>
      <c r="R206" s="53">
        <f t="shared" si="53"/>
        <v>4.099996647629184</v>
      </c>
    </row>
    <row r="207" spans="1:18" ht="15" customHeight="1">
      <c r="A207" s="61" t="s">
        <v>190</v>
      </c>
      <c r="B207" s="50">
        <f>'Расчет субсидий'!X209</f>
        <v>-20.872727272727275</v>
      </c>
      <c r="C207" s="51">
        <f>'Расчет субсидий'!D209-1</f>
        <v>-9.2828364222401261E-2</v>
      </c>
      <c r="D207" s="51">
        <f>C207*'Расчет субсидий'!E209</f>
        <v>-1.3924254633360189</v>
      </c>
      <c r="E207" s="52">
        <f t="shared" si="57"/>
        <v>-21.386381694294773</v>
      </c>
      <c r="F207" s="51">
        <f>'Расчет субсидий'!F209-1</f>
        <v>0</v>
      </c>
      <c r="G207" s="51">
        <f>F207*'Расчет субсидий'!G209</f>
        <v>0</v>
      </c>
      <c r="H207" s="52">
        <f t="shared" si="58"/>
        <v>0</v>
      </c>
      <c r="I207" s="51">
        <f>'Расчет субсидий'!J209-1</f>
        <v>-9.1959578207381432E-2</v>
      </c>
      <c r="J207" s="51">
        <f>I207*'Расчет субсидий'!K209</f>
        <v>-0.91959578207381432</v>
      </c>
      <c r="K207" s="52">
        <f t="shared" si="59"/>
        <v>-14.124150209646178</v>
      </c>
      <c r="L207" s="51">
        <f>'Расчет субсидий'!N209-1</f>
        <v>1.3531799729364913E-3</v>
      </c>
      <c r="M207" s="51">
        <f>L207*'Расчет субсидий'!O209</f>
        <v>2.0297699594047369E-2</v>
      </c>
      <c r="N207" s="52">
        <f t="shared" si="51"/>
        <v>0.31175410279729548</v>
      </c>
      <c r="O207" s="51">
        <f>'Расчет субсидий'!R209-1</f>
        <v>6.2182741116751261E-2</v>
      </c>
      <c r="P207" s="51">
        <f>O207*'Расчет субсидий'!S209</f>
        <v>0.93274111675126892</v>
      </c>
      <c r="Q207" s="52">
        <f t="shared" si="52"/>
        <v>14.326050528416383</v>
      </c>
      <c r="R207" s="53">
        <f t="shared" si="53"/>
        <v>-1.3589824290645172</v>
      </c>
    </row>
    <row r="208" spans="1:18" ht="15" customHeight="1">
      <c r="A208" s="61" t="s">
        <v>191</v>
      </c>
      <c r="B208" s="50">
        <f>'Расчет субсидий'!X210</f>
        <v>-137.40909090909099</v>
      </c>
      <c r="C208" s="51">
        <f>'Расчет субсидий'!D210-1</f>
        <v>-0.27657347884586636</v>
      </c>
      <c r="D208" s="51">
        <f>C208*'Расчет субсидий'!E210</f>
        <v>-4.1486021826879957</v>
      </c>
      <c r="E208" s="52">
        <f t="shared" si="57"/>
        <v>-138.52578573686139</v>
      </c>
      <c r="F208" s="51">
        <f>'Расчет субсидий'!F210-1</f>
        <v>0</v>
      </c>
      <c r="G208" s="51">
        <f>F208*'Расчет субсидий'!G210</f>
        <v>0</v>
      </c>
      <c r="H208" s="52">
        <f t="shared" si="58"/>
        <v>0</v>
      </c>
      <c r="I208" s="51">
        <f>'Расчет субсидий'!J210-1</f>
        <v>-9.1959578207381432E-2</v>
      </c>
      <c r="J208" s="51">
        <f>I208*'Расчет субсидий'!K210</f>
        <v>-0.91959578207381432</v>
      </c>
      <c r="K208" s="52">
        <f t="shared" si="59"/>
        <v>-30.706180699529167</v>
      </c>
      <c r="L208" s="51">
        <f>'Расчет субсидий'!N210-1</f>
        <v>1.3531799729364913E-3</v>
      </c>
      <c r="M208" s="51">
        <f>L208*'Расчет субсидий'!O210</f>
        <v>2.0297699594047369E-2</v>
      </c>
      <c r="N208" s="52">
        <f t="shared" si="51"/>
        <v>0.67775955878574257</v>
      </c>
      <c r="O208" s="51">
        <f>'Расчет субсидий'!R210-1</f>
        <v>6.2182741116751261E-2</v>
      </c>
      <c r="P208" s="51">
        <f>O208*'Расчет субсидий'!S210</f>
        <v>0.93274111675126892</v>
      </c>
      <c r="Q208" s="52">
        <f t="shared" si="52"/>
        <v>31.145115968513803</v>
      </c>
      <c r="R208" s="53">
        <f t="shared" si="53"/>
        <v>-4.1151591484164927</v>
      </c>
    </row>
    <row r="209" spans="1:18" ht="15" customHeight="1">
      <c r="A209" s="61" t="s">
        <v>192</v>
      </c>
      <c r="B209" s="50">
        <f>'Расчет субсидий'!X211</f>
        <v>-30.363636363636488</v>
      </c>
      <c r="C209" s="51">
        <f>'Расчет субсидий'!D211-1</f>
        <v>-6.6158787295775179E-2</v>
      </c>
      <c r="D209" s="51">
        <f>C209*'Расчет субсидий'!E211</f>
        <v>-0.99238180943662768</v>
      </c>
      <c r="E209" s="52">
        <f t="shared" si="57"/>
        <v>-31.422569590464928</v>
      </c>
      <c r="F209" s="51">
        <f>'Расчет субсидий'!F211-1</f>
        <v>0</v>
      </c>
      <c r="G209" s="51">
        <f>F209*'Расчет субсидий'!G211</f>
        <v>0</v>
      </c>
      <c r="H209" s="52">
        <f t="shared" si="58"/>
        <v>0</v>
      </c>
      <c r="I209" s="51">
        <f>'Расчет субсидий'!J211-1</f>
        <v>-9.1959578207381432E-2</v>
      </c>
      <c r="J209" s="51">
        <f>I209*'Расчет субсидий'!K211</f>
        <v>-0.91959578207381432</v>
      </c>
      <c r="K209" s="52">
        <f t="shared" si="59"/>
        <v>-29.117888077489713</v>
      </c>
      <c r="L209" s="51">
        <f>'Расчет субсидий'!N211-1</f>
        <v>1.3531799729364913E-3</v>
      </c>
      <c r="M209" s="51">
        <f>L209*'Расчет субсидий'!O211</f>
        <v>2.0297699594047369E-2</v>
      </c>
      <c r="N209" s="52">
        <f t="shared" si="51"/>
        <v>0.64270210513268655</v>
      </c>
      <c r="O209" s="51">
        <f>'Расчет субсидий'!R211-1</f>
        <v>6.2182741116751261E-2</v>
      </c>
      <c r="P209" s="51">
        <f>O209*'Расчет субсидий'!S211</f>
        <v>0.93274111675126892</v>
      </c>
      <c r="Q209" s="52">
        <f t="shared" si="52"/>
        <v>29.534119199185469</v>
      </c>
      <c r="R209" s="53">
        <f t="shared" si="53"/>
        <v>-0.95893877516512571</v>
      </c>
    </row>
    <row r="210" spans="1:18" ht="15" customHeight="1">
      <c r="A210" s="61" t="s">
        <v>193</v>
      </c>
      <c r="B210" s="50">
        <f>'Расчет субсидий'!X212</f>
        <v>-194.22727272727275</v>
      </c>
      <c r="C210" s="51">
        <f>'Расчет субсидий'!D212-1</f>
        <v>-0.81565040650406506</v>
      </c>
      <c r="D210" s="51">
        <f>C210*'Расчет субсидий'!E212</f>
        <v>-12.234756097560975</v>
      </c>
      <c r="E210" s="52">
        <f t="shared" si="57"/>
        <v>-194.75963750675061</v>
      </c>
      <c r="F210" s="51">
        <f>'Расчет субсидий'!F212-1</f>
        <v>0</v>
      </c>
      <c r="G210" s="51">
        <f>F210*'Расчет субсидий'!G212</f>
        <v>0</v>
      </c>
      <c r="H210" s="52">
        <f t="shared" si="58"/>
        <v>0</v>
      </c>
      <c r="I210" s="51">
        <f>'Расчет субсидий'!J212-1</f>
        <v>-9.1959578207381432E-2</v>
      </c>
      <c r="J210" s="51">
        <f>I210*'Расчет субсидий'!K212</f>
        <v>-0.91959578207381432</v>
      </c>
      <c r="K210" s="52">
        <f t="shared" si="59"/>
        <v>-14.638636008864687</v>
      </c>
      <c r="L210" s="51">
        <f>'Расчет субсидий'!N212-1</f>
        <v>1.3531799729364913E-3</v>
      </c>
      <c r="M210" s="51">
        <f>L210*'Расчет субсидий'!O212</f>
        <v>2.0297699594047369E-2</v>
      </c>
      <c r="N210" s="52">
        <f t="shared" si="51"/>
        <v>0.3231100467908517</v>
      </c>
      <c r="O210" s="51">
        <f>'Расчет субсидий'!R212-1</f>
        <v>6.2182741116751261E-2</v>
      </c>
      <c r="P210" s="51">
        <f>O210*'Расчет субсидий'!S212</f>
        <v>0.93274111675126892</v>
      </c>
      <c r="Q210" s="52">
        <f t="shared" si="52"/>
        <v>14.847890741551707</v>
      </c>
      <c r="R210" s="53">
        <f t="shared" si="53"/>
        <v>-12.201313063289474</v>
      </c>
    </row>
    <row r="211" spans="1:18" ht="15" customHeight="1">
      <c r="A211" s="61" t="s">
        <v>194</v>
      </c>
      <c r="B211" s="50">
        <f>'Расчет субсидий'!X213</f>
        <v>-88.781818181818267</v>
      </c>
      <c r="C211" s="51">
        <f>'Расчет субсидий'!D213-1</f>
        <v>-0.40201005025125625</v>
      </c>
      <c r="D211" s="51">
        <f>C211*'Расчет субсидий'!E213</f>
        <v>-6.0301507537688437</v>
      </c>
      <c r="E211" s="52">
        <f t="shared" si="57"/>
        <v>-89.276945429472377</v>
      </c>
      <c r="F211" s="51">
        <f>'Расчет субсидий'!F213-1</f>
        <v>0</v>
      </c>
      <c r="G211" s="51">
        <f>F211*'Расчет субсидий'!G213</f>
        <v>0</v>
      </c>
      <c r="H211" s="52">
        <f t="shared" si="58"/>
        <v>0</v>
      </c>
      <c r="I211" s="51">
        <f>'Расчет субсидий'!J213-1</f>
        <v>-9.1959578207381432E-2</v>
      </c>
      <c r="J211" s="51">
        <f>I211*'Расчет субсидий'!K213</f>
        <v>-0.91959578207381432</v>
      </c>
      <c r="K211" s="52">
        <f t="shared" si="59"/>
        <v>-13.614701490185002</v>
      </c>
      <c r="L211" s="51">
        <f>'Расчет субсидий'!N213-1</f>
        <v>1.3531799729364913E-3</v>
      </c>
      <c r="M211" s="51">
        <f>L211*'Расчет субсидий'!O213</f>
        <v>2.0297699594047369E-2</v>
      </c>
      <c r="N211" s="52">
        <f t="shared" si="51"/>
        <v>0.30050933931776375</v>
      </c>
      <c r="O211" s="51">
        <f>'Расчет субсидий'!R213-1</f>
        <v>6.2182741116751261E-2</v>
      </c>
      <c r="P211" s="51">
        <f>O211*'Расчет субсидий'!S213</f>
        <v>0.93274111675126892</v>
      </c>
      <c r="Q211" s="52">
        <f t="shared" si="52"/>
        <v>13.809319398521335</v>
      </c>
      <c r="R211" s="53">
        <f t="shared" si="53"/>
        <v>-5.9967077194973415</v>
      </c>
    </row>
    <row r="212" spans="1:18" ht="15" customHeight="1">
      <c r="A212" s="61" t="s">
        <v>195</v>
      </c>
      <c r="B212" s="50">
        <f>'Расчет субсидий'!X214</f>
        <v>-86.17272727272757</v>
      </c>
      <c r="C212" s="51">
        <f>'Расчет субсидий'!D214-1</f>
        <v>-0.20469208211143697</v>
      </c>
      <c r="D212" s="51">
        <f>C212*'Расчет субсидий'!E214</f>
        <v>-3.0703812316715546</v>
      </c>
      <c r="E212" s="52">
        <f t="shared" si="57"/>
        <v>-87.121669030553861</v>
      </c>
      <c r="F212" s="51">
        <f>'Расчет субсидий'!F214-1</f>
        <v>0</v>
      </c>
      <c r="G212" s="51">
        <f>F212*'Расчет субсидий'!G214</f>
        <v>0</v>
      </c>
      <c r="H212" s="52">
        <f t="shared" si="58"/>
        <v>0</v>
      </c>
      <c r="I212" s="51">
        <f>'Расчет субсидий'!J214-1</f>
        <v>-9.1959578207381432E-2</v>
      </c>
      <c r="J212" s="51">
        <f>I212*'Расчет субсидий'!K214</f>
        <v>-0.91959578207381432</v>
      </c>
      <c r="K212" s="52">
        <f t="shared" si="59"/>
        <v>-26.093410987961136</v>
      </c>
      <c r="L212" s="51">
        <f>'Расчет субсидий'!N214-1</f>
        <v>1.3531799729364913E-3</v>
      </c>
      <c r="M212" s="51">
        <f>L212*'Расчет субсидий'!O214</f>
        <v>2.0297699594047369E-2</v>
      </c>
      <c r="N212" s="52">
        <f t="shared" si="51"/>
        <v>0.57594459211551374</v>
      </c>
      <c r="O212" s="51">
        <f>'Расчет субсидий'!R214-1</f>
        <v>6.2182741116751261E-2</v>
      </c>
      <c r="P212" s="51">
        <f>O212*'Расчет субсидий'!S214</f>
        <v>0.93274111675126892</v>
      </c>
      <c r="Q212" s="52">
        <f t="shared" si="52"/>
        <v>26.466408153671914</v>
      </c>
      <c r="R212" s="53">
        <f t="shared" si="53"/>
        <v>-3.0369381974000529</v>
      </c>
    </row>
    <row r="213" spans="1:18" ht="15" customHeight="1">
      <c r="A213" s="61" t="s">
        <v>196</v>
      </c>
      <c r="B213" s="50">
        <f>'Расчет субсидий'!X215</f>
        <v>-86.727272727272748</v>
      </c>
      <c r="C213" s="51">
        <f>'Расчет субсидий'!D215-1</f>
        <v>-0.36326860841423947</v>
      </c>
      <c r="D213" s="51">
        <f>C213*'Расчет субсидий'!E215</f>
        <v>-5.4490291262135919</v>
      </c>
      <c r="E213" s="52">
        <f t="shared" si="57"/>
        <v>-87.262842304572544</v>
      </c>
      <c r="F213" s="51">
        <f>'Расчет субсидий'!F215-1</f>
        <v>0</v>
      </c>
      <c r="G213" s="51">
        <f>F213*'Расчет субсидий'!G215</f>
        <v>0</v>
      </c>
      <c r="H213" s="52">
        <f t="shared" si="58"/>
        <v>0</v>
      </c>
      <c r="I213" s="51">
        <f>'Расчет субсидий'!J215-1</f>
        <v>-9.1959578207381432E-2</v>
      </c>
      <c r="J213" s="51">
        <f>I213*'Расчет субсидий'!K215</f>
        <v>-0.91959578207381432</v>
      </c>
      <c r="K213" s="52">
        <f t="shared" si="59"/>
        <v>-14.726759548598492</v>
      </c>
      <c r="L213" s="51">
        <f>'Расчет субсидий'!N215-1</f>
        <v>1.3531799729364913E-3</v>
      </c>
      <c r="M213" s="51">
        <f>L213*'Расчет субсидий'!O215</f>
        <v>2.0297699594047369E-2</v>
      </c>
      <c r="N213" s="52">
        <f t="shared" si="51"/>
        <v>0.32505514611769626</v>
      </c>
      <c r="O213" s="51">
        <f>'Расчет субсидий'!R215-1</f>
        <v>6.2182741116751261E-2</v>
      </c>
      <c r="P213" s="51">
        <f>O213*'Расчет субсидий'!S215</f>
        <v>0.93274111675126892</v>
      </c>
      <c r="Q213" s="52">
        <f t="shared" si="52"/>
        <v>14.937273979780592</v>
      </c>
      <c r="R213" s="53">
        <f t="shared" si="53"/>
        <v>-5.4155860919420897</v>
      </c>
    </row>
    <row r="214" spans="1:18" ht="15" customHeight="1">
      <c r="A214" s="61" t="s">
        <v>197</v>
      </c>
      <c r="B214" s="50">
        <f>'Расчет субсидий'!X216</f>
        <v>49.236363636363649</v>
      </c>
      <c r="C214" s="51">
        <f>'Расчет субсидий'!D216-1</f>
        <v>0.30000000000000004</v>
      </c>
      <c r="D214" s="51">
        <f>C214*'Расчет субсидий'!E216</f>
        <v>4.5000000000000009</v>
      </c>
      <c r="E214" s="52">
        <f t="shared" si="57"/>
        <v>48.873148882357228</v>
      </c>
      <c r="F214" s="51">
        <f>'Расчет субсидий'!F216-1</f>
        <v>0</v>
      </c>
      <c r="G214" s="51">
        <f>F214*'Расчет субсидий'!G216</f>
        <v>0</v>
      </c>
      <c r="H214" s="52">
        <f t="shared" si="58"/>
        <v>0</v>
      </c>
      <c r="I214" s="51">
        <f>'Расчет субсидий'!J216-1</f>
        <v>-9.1959578207381432E-2</v>
      </c>
      <c r="J214" s="51">
        <f>I214*'Расчет субсидий'!K216</f>
        <v>-0.91959578207381432</v>
      </c>
      <c r="K214" s="52">
        <f t="shared" si="59"/>
        <v>-9.9874536819736104</v>
      </c>
      <c r="L214" s="51">
        <f>'Расчет субсидий'!N216-1</f>
        <v>1.3531799729364913E-3</v>
      </c>
      <c r="M214" s="51">
        <f>L214*'Расчет субсидий'!O216</f>
        <v>2.0297699594047369E-2</v>
      </c>
      <c r="N214" s="52">
        <f t="shared" si="51"/>
        <v>0.22044722093983082</v>
      </c>
      <c r="O214" s="51">
        <f>'Расчет субсидий'!R216-1</f>
        <v>6.2182741116751261E-2</v>
      </c>
      <c r="P214" s="51">
        <f>O214*'Расчет субсидий'!S216</f>
        <v>0.93274111675126892</v>
      </c>
      <c r="Q214" s="52">
        <f t="shared" si="52"/>
        <v>10.130221215040201</v>
      </c>
      <c r="R214" s="53">
        <f t="shared" si="53"/>
        <v>4.5334430342715031</v>
      </c>
    </row>
    <row r="215" spans="1:18" ht="15" customHeight="1">
      <c r="A215" s="57" t="s">
        <v>198</v>
      </c>
      <c r="B215" s="58"/>
      <c r="C215" s="59"/>
      <c r="D215" s="59"/>
      <c r="E215" s="60"/>
      <c r="F215" s="60"/>
      <c r="G215" s="60"/>
      <c r="H215" s="60"/>
      <c r="I215" s="60"/>
      <c r="J215" s="60"/>
      <c r="K215" s="60"/>
      <c r="L215" s="60"/>
      <c r="M215" s="60"/>
      <c r="N215" s="60"/>
      <c r="O215" s="60"/>
      <c r="P215" s="60"/>
      <c r="Q215" s="60"/>
      <c r="R215" s="60"/>
    </row>
    <row r="216" spans="1:18" ht="15" customHeight="1">
      <c r="A216" s="61" t="s">
        <v>199</v>
      </c>
      <c r="B216" s="50">
        <f>'Расчет субсидий'!X218</f>
        <v>-16</v>
      </c>
      <c r="C216" s="51">
        <f>'Расчет субсидий'!D218-1</f>
        <v>-0.71307770812071736</v>
      </c>
      <c r="D216" s="51">
        <f>C216*'Расчет субсидий'!E218</f>
        <v>-10.69616562181076</v>
      </c>
      <c r="E216" s="52">
        <f t="shared" ref="E216:E228" si="60">$B216*D216/$R216</f>
        <v>-29.537562185134934</v>
      </c>
      <c r="F216" s="51">
        <f>'Расчет субсидий'!F218-1</f>
        <v>0</v>
      </c>
      <c r="G216" s="51">
        <f>F216*'Расчет субсидий'!G218</f>
        <v>0</v>
      </c>
      <c r="H216" s="52">
        <f t="shared" ref="H216:H228" si="61">$B216*G216/$R216</f>
        <v>0</v>
      </c>
      <c r="I216" s="51">
        <f>'Расчет субсидий'!J218-1</f>
        <v>2.6709770114942577E-2</v>
      </c>
      <c r="J216" s="51">
        <f>I216*'Расчет субсидий'!K218</f>
        <v>0.26709770114942577</v>
      </c>
      <c r="K216" s="52">
        <f t="shared" ref="K216:K228" si="62">$B216*J216/$R216</f>
        <v>0.73759281934829901</v>
      </c>
      <c r="L216" s="51">
        <f>'Расчет субсидий'!N218-1</f>
        <v>0.30000000000000004</v>
      </c>
      <c r="M216" s="51">
        <f>L216*'Расчет субсидий'!O218</f>
        <v>4.5000000000000009</v>
      </c>
      <c r="N216" s="52">
        <f t="shared" si="51"/>
        <v>12.426792416346792</v>
      </c>
      <c r="O216" s="51">
        <f>'Расчет субсидий'!R218-1</f>
        <v>9.009009009008917E-3</v>
      </c>
      <c r="P216" s="51">
        <f>O216*'Расчет субсидий'!S218</f>
        <v>0.13513513513513375</v>
      </c>
      <c r="Q216" s="52">
        <f t="shared" si="52"/>
        <v>0.37317694943983976</v>
      </c>
      <c r="R216" s="53">
        <f t="shared" si="53"/>
        <v>-5.7939327855261986</v>
      </c>
    </row>
    <row r="217" spans="1:18" ht="15" customHeight="1">
      <c r="A217" s="61" t="s">
        <v>200</v>
      </c>
      <c r="B217" s="50">
        <f>'Расчет субсидий'!X219</f>
        <v>-6.9000000000000909</v>
      </c>
      <c r="C217" s="51">
        <f>'Расчет субсидий'!D219-1</f>
        <v>-0.35292264061761469</v>
      </c>
      <c r="D217" s="51">
        <f>C217*'Расчет субсидий'!E219</f>
        <v>-5.2938396092642206</v>
      </c>
      <c r="E217" s="52">
        <f t="shared" si="60"/>
        <v>-93.275948794227773</v>
      </c>
      <c r="F217" s="51">
        <f>'Расчет субсидий'!F219-1</f>
        <v>0</v>
      </c>
      <c r="G217" s="51">
        <f>F217*'Расчет субсидий'!G219</f>
        <v>0</v>
      </c>
      <c r="H217" s="52">
        <f t="shared" si="61"/>
        <v>0</v>
      </c>
      <c r="I217" s="51">
        <f>'Расчет субсидий'!J219-1</f>
        <v>2.6709770114942577E-2</v>
      </c>
      <c r="J217" s="51">
        <f>I217*'Расчет субсидий'!K219</f>
        <v>0.26709770114942577</v>
      </c>
      <c r="K217" s="52">
        <f t="shared" si="62"/>
        <v>4.7061855542186519</v>
      </c>
      <c r="L217" s="51">
        <f>'Расчет субсидий'!N219-1</f>
        <v>0.30000000000000004</v>
      </c>
      <c r="M217" s="51">
        <f>L217*'Расчет субсидий'!O219</f>
        <v>4.5000000000000009</v>
      </c>
      <c r="N217" s="52">
        <f t="shared" si="51"/>
        <v>79.288720579950493</v>
      </c>
      <c r="O217" s="51">
        <f>'Расчет субсидий'!R219-1</f>
        <v>9.009009009008917E-3</v>
      </c>
      <c r="P217" s="51">
        <f>O217*'Расчет субсидий'!S219</f>
        <v>0.13513513513513375</v>
      </c>
      <c r="Q217" s="52">
        <f t="shared" si="52"/>
        <v>2.3810426600585486</v>
      </c>
      <c r="R217" s="53">
        <f t="shared" si="53"/>
        <v>-0.39160677297966062</v>
      </c>
    </row>
    <row r="218" spans="1:18" ht="15" customHeight="1">
      <c r="A218" s="61" t="s">
        <v>201</v>
      </c>
      <c r="B218" s="50">
        <f>'Расчет субсидий'!X220</f>
        <v>1</v>
      </c>
      <c r="C218" s="51">
        <f>'Расчет субсидий'!D220-1</f>
        <v>3.4412972824642285E-2</v>
      </c>
      <c r="D218" s="51">
        <f>C218*'Расчет субсидий'!E220</f>
        <v>0.51619459236963428</v>
      </c>
      <c r="E218" s="52">
        <f t="shared" si="60"/>
        <v>9.526649552227083E-2</v>
      </c>
      <c r="F218" s="51">
        <f>'Расчет субсидий'!F220-1</f>
        <v>0</v>
      </c>
      <c r="G218" s="51">
        <f>F218*'Расчет субсидий'!G220</f>
        <v>0</v>
      </c>
      <c r="H218" s="52">
        <f t="shared" si="61"/>
        <v>0</v>
      </c>
      <c r="I218" s="51">
        <f>'Расчет субсидий'!J220-1</f>
        <v>2.6709770114942577E-2</v>
      </c>
      <c r="J218" s="51">
        <f>I218*'Расчет субсидий'!K220</f>
        <v>0.26709770114942577</v>
      </c>
      <c r="K218" s="52">
        <f t="shared" si="62"/>
        <v>4.9294321030662273E-2</v>
      </c>
      <c r="L218" s="51">
        <f>'Расчет субсидий'!N220-1</f>
        <v>0.30000000000000004</v>
      </c>
      <c r="M218" s="51">
        <f>L218*'Расчет субсидий'!O220</f>
        <v>4.5000000000000009</v>
      </c>
      <c r="N218" s="52">
        <f t="shared" si="51"/>
        <v>0.83049926556231313</v>
      </c>
      <c r="O218" s="51">
        <f>'Расчет субсидий'!R220-1</f>
        <v>9.009009009008917E-3</v>
      </c>
      <c r="P218" s="51">
        <f>O218*'Расчет субсидий'!S220</f>
        <v>0.13513513513513375</v>
      </c>
      <c r="Q218" s="52">
        <f t="shared" si="52"/>
        <v>2.4939917884753887E-2</v>
      </c>
      <c r="R218" s="53">
        <f t="shared" si="53"/>
        <v>5.4184274286541942</v>
      </c>
    </row>
    <row r="219" spans="1:18" ht="15" customHeight="1">
      <c r="A219" s="61" t="s">
        <v>202</v>
      </c>
      <c r="B219" s="50">
        <f>'Расчет субсидий'!X221</f>
        <v>1.7454545454545496</v>
      </c>
      <c r="C219" s="51">
        <f>'Расчет субсидий'!D221-1</f>
        <v>-0.31723891273247484</v>
      </c>
      <c r="D219" s="51">
        <f>C219*'Расчет субсидий'!E221</f>
        <v>-4.7585836909871224</v>
      </c>
      <c r="E219" s="52">
        <f t="shared" si="60"/>
        <v>-57.820681885446092</v>
      </c>
      <c r="F219" s="51">
        <f>'Расчет субсидий'!F221-1</f>
        <v>0</v>
      </c>
      <c r="G219" s="51">
        <f>F219*'Расчет субсидий'!G221</f>
        <v>0</v>
      </c>
      <c r="H219" s="52">
        <f t="shared" si="61"/>
        <v>0</v>
      </c>
      <c r="I219" s="51">
        <f>'Расчет субсидий'!J221-1</f>
        <v>2.6709770114942577E-2</v>
      </c>
      <c r="J219" s="51">
        <f>I219*'Расчет субсидий'!K221</f>
        <v>0.26709770114942577</v>
      </c>
      <c r="K219" s="52">
        <f t="shared" si="62"/>
        <v>3.2454554155989288</v>
      </c>
      <c r="L219" s="51">
        <f>'Расчет субсидий'!N221-1</f>
        <v>0.30000000000000004</v>
      </c>
      <c r="M219" s="51">
        <f>L219*'Расчет субсидий'!O221</f>
        <v>4.5000000000000009</v>
      </c>
      <c r="N219" s="52">
        <f t="shared" si="51"/>
        <v>54.678678653339581</v>
      </c>
      <c r="O219" s="51">
        <f>'Расчет субсидий'!R221-1</f>
        <v>9.009009009008917E-3</v>
      </c>
      <c r="P219" s="51">
        <f>O219*'Расчет субсидий'!S221</f>
        <v>0.13513513513513375</v>
      </c>
      <c r="Q219" s="52">
        <f t="shared" si="52"/>
        <v>1.6420023619621325</v>
      </c>
      <c r="R219" s="53">
        <f t="shared" si="53"/>
        <v>0.14364914529743755</v>
      </c>
    </row>
    <row r="220" spans="1:18" ht="15" customHeight="1">
      <c r="A220" s="61" t="s">
        <v>203</v>
      </c>
      <c r="B220" s="50">
        <f>'Расчет субсидий'!X222</f>
        <v>12.990909090909099</v>
      </c>
      <c r="C220" s="51">
        <f>'Расчет субсидий'!D222-1</f>
        <v>-0.29377072372783941</v>
      </c>
      <c r="D220" s="51">
        <f>C220*'Расчет субсидий'!E222</f>
        <v>-4.4065608559175908</v>
      </c>
      <c r="E220" s="52">
        <f t="shared" si="60"/>
        <v>-115.4901502408966</v>
      </c>
      <c r="F220" s="51">
        <f>'Расчет субсидий'!F222-1</f>
        <v>0</v>
      </c>
      <c r="G220" s="51">
        <f>F220*'Расчет субсидий'!G222</f>
        <v>0</v>
      </c>
      <c r="H220" s="52">
        <f t="shared" si="61"/>
        <v>0</v>
      </c>
      <c r="I220" s="51">
        <f>'Расчет субсидий'!J222-1</f>
        <v>2.6709770114942577E-2</v>
      </c>
      <c r="J220" s="51">
        <f>I220*'Расчет субсидий'!K222</f>
        <v>0.26709770114942577</v>
      </c>
      <c r="K220" s="52">
        <f t="shared" si="62"/>
        <v>7.0002785944327748</v>
      </c>
      <c r="L220" s="51">
        <f>'Расчет субсидий'!N222-1</f>
        <v>0.30000000000000004</v>
      </c>
      <c r="M220" s="51">
        <f>L220*'Расчет субсидий'!O222</f>
        <v>4.5000000000000009</v>
      </c>
      <c r="N220" s="52">
        <f t="shared" si="51"/>
        <v>117.9390670132513</v>
      </c>
      <c r="O220" s="51">
        <f>'Расчет субсидий'!R222-1</f>
        <v>9.009009009008917E-3</v>
      </c>
      <c r="P220" s="51">
        <f>O220*'Расчет субсидий'!S222</f>
        <v>0.13513513513513375</v>
      </c>
      <c r="Q220" s="52">
        <f t="shared" si="52"/>
        <v>3.5417137241216241</v>
      </c>
      <c r="R220" s="53">
        <f t="shared" si="53"/>
        <v>0.49567198036696913</v>
      </c>
    </row>
    <row r="221" spans="1:18" ht="15" customHeight="1">
      <c r="A221" s="61" t="s">
        <v>204</v>
      </c>
      <c r="B221" s="50">
        <f>'Расчет субсидий'!X223</f>
        <v>75.599999999999909</v>
      </c>
      <c r="C221" s="51">
        <f>'Расчет субсидий'!D223-1</f>
        <v>-5.916503251109495E-2</v>
      </c>
      <c r="D221" s="51">
        <f>C221*'Расчет субсидий'!E223</f>
        <v>-0.88747548766642426</v>
      </c>
      <c r="E221" s="52">
        <f t="shared" si="60"/>
        <v>-16.71163187251523</v>
      </c>
      <c r="F221" s="51">
        <f>'Расчет субсидий'!F223-1</f>
        <v>0</v>
      </c>
      <c r="G221" s="51">
        <f>F221*'Расчет субсидий'!G223</f>
        <v>0</v>
      </c>
      <c r="H221" s="52">
        <f t="shared" si="61"/>
        <v>0</v>
      </c>
      <c r="I221" s="51">
        <f>'Расчет субсидий'!J223-1</f>
        <v>2.6709770114942577E-2</v>
      </c>
      <c r="J221" s="51">
        <f>I221*'Расчет субсидий'!K223</f>
        <v>0.26709770114942577</v>
      </c>
      <c r="K221" s="52">
        <f t="shared" si="62"/>
        <v>5.0295906958976664</v>
      </c>
      <c r="L221" s="51">
        <f>'Расчет субсидий'!N223-1</f>
        <v>0.30000000000000004</v>
      </c>
      <c r="M221" s="51">
        <f>L221*'Расчет субсидий'!O223</f>
        <v>4.5000000000000009</v>
      </c>
      <c r="N221" s="52">
        <f t="shared" si="51"/>
        <v>84.73737525310095</v>
      </c>
      <c r="O221" s="51">
        <f>'Расчет субсидий'!R223-1</f>
        <v>9.009009009008917E-3</v>
      </c>
      <c r="P221" s="51">
        <f>O221*'Расчет субсидий'!S223</f>
        <v>0.13513513513513375</v>
      </c>
      <c r="Q221" s="52">
        <f t="shared" si="52"/>
        <v>2.5446659235165185</v>
      </c>
      <c r="R221" s="53">
        <f t="shared" si="53"/>
        <v>4.0147573486181365</v>
      </c>
    </row>
    <row r="222" spans="1:18" ht="15" customHeight="1">
      <c r="A222" s="61" t="s">
        <v>205</v>
      </c>
      <c r="B222" s="50">
        <f>'Расчет субсидий'!X224</f>
        <v>1.2909090909090963</v>
      </c>
      <c r="C222" s="51">
        <f>'Расчет субсидий'!D224-1</f>
        <v>-0.16074660507878002</v>
      </c>
      <c r="D222" s="51">
        <f>C222*'Расчет субсидий'!E224</f>
        <v>-2.4111990761817004</v>
      </c>
      <c r="E222" s="52">
        <f t="shared" si="60"/>
        <v>-1.2495369823113294</v>
      </c>
      <c r="F222" s="51">
        <f>'Расчет субсидий'!F224-1</f>
        <v>0</v>
      </c>
      <c r="G222" s="51">
        <f>F222*'Расчет субсидий'!G224</f>
        <v>0</v>
      </c>
      <c r="H222" s="52">
        <f t="shared" si="61"/>
        <v>0</v>
      </c>
      <c r="I222" s="51">
        <f>'Расчет субсидий'!J224-1</f>
        <v>2.6709770114942577E-2</v>
      </c>
      <c r="J222" s="51">
        <f>I222*'Расчет субсидий'!K224</f>
        <v>0.26709770114942577</v>
      </c>
      <c r="K222" s="52">
        <f t="shared" si="62"/>
        <v>0.13841596854170182</v>
      </c>
      <c r="L222" s="51">
        <f>'Расчет субсидий'!N224-1</f>
        <v>0.30000000000000004</v>
      </c>
      <c r="M222" s="51">
        <f>L222*'Расчет субсидий'!O224</f>
        <v>4.5000000000000009</v>
      </c>
      <c r="N222" s="52">
        <f t="shared" si="51"/>
        <v>2.3320000724723475</v>
      </c>
      <c r="O222" s="51">
        <f>'Расчет субсидий'!R224-1</f>
        <v>9.009009009008917E-3</v>
      </c>
      <c r="P222" s="51">
        <f>O222*'Расчет субсидий'!S224</f>
        <v>0.13513513513513375</v>
      </c>
      <c r="Q222" s="52">
        <f t="shared" si="52"/>
        <v>7.0030032206376075E-2</v>
      </c>
      <c r="R222" s="53">
        <f t="shared" si="53"/>
        <v>2.49103376010286</v>
      </c>
    </row>
    <row r="223" spans="1:18" ht="15" customHeight="1">
      <c r="A223" s="61" t="s">
        <v>206</v>
      </c>
      <c r="B223" s="50">
        <f>'Расчет субсидий'!X225</f>
        <v>31.945454545454595</v>
      </c>
      <c r="C223" s="51">
        <f>'Расчет субсидий'!D225-1</f>
        <v>-0.2205876998142956</v>
      </c>
      <c r="D223" s="51">
        <f>C223*'Расчет субсидий'!E225</f>
        <v>-3.3088154972144341</v>
      </c>
      <c r="E223" s="52">
        <f t="shared" si="60"/>
        <v>-66.336428300224185</v>
      </c>
      <c r="F223" s="51">
        <f>'Расчет субсидий'!F225-1</f>
        <v>0</v>
      </c>
      <c r="G223" s="51">
        <f>F223*'Расчет субсидий'!G225</f>
        <v>0</v>
      </c>
      <c r="H223" s="52">
        <f t="shared" si="61"/>
        <v>0</v>
      </c>
      <c r="I223" s="51">
        <f>'Расчет субсидий'!J225-1</f>
        <v>2.6709770114942577E-2</v>
      </c>
      <c r="J223" s="51">
        <f>I223*'Расчет субсидий'!K225</f>
        <v>0.26709770114942577</v>
      </c>
      <c r="K223" s="52">
        <f t="shared" si="62"/>
        <v>5.3548792661210518</v>
      </c>
      <c r="L223" s="51">
        <f>'Расчет субсидий'!N225-1</f>
        <v>0.30000000000000004</v>
      </c>
      <c r="M223" s="51">
        <f>L223*'Расчет субсидий'!O225</f>
        <v>4.5000000000000009</v>
      </c>
      <c r="N223" s="52">
        <f t="shared" si="51"/>
        <v>90.217761492690187</v>
      </c>
      <c r="O223" s="51">
        <f>'Расчет субсидий'!R225-1</f>
        <v>9.009009009008917E-3</v>
      </c>
      <c r="P223" s="51">
        <f>O223*'Расчет субсидий'!S225</f>
        <v>0.13513513513513375</v>
      </c>
      <c r="Q223" s="52">
        <f t="shared" si="52"/>
        <v>2.7092420868675449</v>
      </c>
      <c r="R223" s="53">
        <f t="shared" si="53"/>
        <v>1.5934173390701263</v>
      </c>
    </row>
    <row r="224" spans="1:18" ht="15" customHeight="1">
      <c r="A224" s="61" t="s">
        <v>207</v>
      </c>
      <c r="B224" s="50">
        <f>'Расчет субсидий'!X226</f>
        <v>8.4818181818181984</v>
      </c>
      <c r="C224" s="51">
        <f>'Расчет субсидий'!D226-1</f>
        <v>-4.3804892211657065E-2</v>
      </c>
      <c r="D224" s="51">
        <f>C224*'Расчет субсидий'!E226</f>
        <v>-0.65707338317485597</v>
      </c>
      <c r="E224" s="52">
        <f t="shared" si="60"/>
        <v>-1.3128310090022115</v>
      </c>
      <c r="F224" s="51">
        <f>'Расчет субсидий'!F226-1</f>
        <v>0</v>
      </c>
      <c r="G224" s="51">
        <f>F224*'Расчет субсидий'!G226</f>
        <v>0</v>
      </c>
      <c r="H224" s="52">
        <f t="shared" si="61"/>
        <v>0</v>
      </c>
      <c r="I224" s="51">
        <f>'Расчет субсидий'!J226-1</f>
        <v>2.6709770114942577E-2</v>
      </c>
      <c r="J224" s="51">
        <f>I224*'Расчет субсидий'!K226</f>
        <v>0.26709770114942577</v>
      </c>
      <c r="K224" s="52">
        <f t="shared" si="62"/>
        <v>0.53366055220175923</v>
      </c>
      <c r="L224" s="51">
        <f>'Расчет субсидий'!N226-1</f>
        <v>0.30000000000000004</v>
      </c>
      <c r="M224" s="51">
        <f>L224*'Расчет субсидий'!O226</f>
        <v>4.5000000000000009</v>
      </c>
      <c r="N224" s="52">
        <f t="shared" si="51"/>
        <v>8.9909889698542624</v>
      </c>
      <c r="O224" s="51">
        <f>'Расчет субсидий'!R226-1</f>
        <v>9.009009009008917E-3</v>
      </c>
      <c r="P224" s="51">
        <f>O224*'Расчет субсидий'!S226</f>
        <v>0.13513513513513375</v>
      </c>
      <c r="Q224" s="52">
        <f t="shared" si="52"/>
        <v>0.26999966876438947</v>
      </c>
      <c r="R224" s="53">
        <f t="shared" si="53"/>
        <v>4.2451594531097037</v>
      </c>
    </row>
    <row r="225" spans="1:18" ht="15" customHeight="1">
      <c r="A225" s="61" t="s">
        <v>208</v>
      </c>
      <c r="B225" s="50">
        <f>'Расчет субсидий'!X227</f>
        <v>-37.463636363636397</v>
      </c>
      <c r="C225" s="51">
        <f>'Расчет субсидий'!D227-1</f>
        <v>-0.60624533466036323</v>
      </c>
      <c r="D225" s="51">
        <f>C225*'Расчет субсидий'!E227</f>
        <v>-9.0936800199054488</v>
      </c>
      <c r="E225" s="52">
        <f t="shared" si="60"/>
        <v>-81.280356532775514</v>
      </c>
      <c r="F225" s="51">
        <f>'Расчет субсидий'!F227-1</f>
        <v>0</v>
      </c>
      <c r="G225" s="51">
        <f>F225*'Расчет субсидий'!G227</f>
        <v>0</v>
      </c>
      <c r="H225" s="52">
        <f t="shared" si="61"/>
        <v>0</v>
      </c>
      <c r="I225" s="51">
        <f>'Расчет субсидий'!J227-1</f>
        <v>2.6709770114942577E-2</v>
      </c>
      <c r="J225" s="51">
        <f>I225*'Расчет субсидий'!K227</f>
        <v>0.26709770114942577</v>
      </c>
      <c r="K225" s="52">
        <f t="shared" si="62"/>
        <v>2.3873499321494465</v>
      </c>
      <c r="L225" s="51">
        <f>'Расчет субсидий'!N227-1</f>
        <v>0.30000000000000004</v>
      </c>
      <c r="M225" s="51">
        <f>L225*'Расчет субсидий'!O227</f>
        <v>4.5000000000000009</v>
      </c>
      <c r="N225" s="52">
        <f t="shared" si="51"/>
        <v>40.22151687731067</v>
      </c>
      <c r="O225" s="51">
        <f>'Расчет субсидий'!R227-1</f>
        <v>9.009009009008917E-3</v>
      </c>
      <c r="P225" s="51">
        <f>O225*'Расчет субсидий'!S227</f>
        <v>0.13513513513513375</v>
      </c>
      <c r="Q225" s="52">
        <f t="shared" si="52"/>
        <v>1.2078533596789867</v>
      </c>
      <c r="R225" s="53">
        <f t="shared" si="53"/>
        <v>-4.1914471836208875</v>
      </c>
    </row>
    <row r="226" spans="1:18" ht="15" customHeight="1">
      <c r="A226" s="61" t="s">
        <v>209</v>
      </c>
      <c r="B226" s="50">
        <f>'Расчет субсидий'!X228</f>
        <v>-126.73636363636365</v>
      </c>
      <c r="C226" s="51">
        <f>'Расчет субсидий'!D228-1</f>
        <v>-0.74041554959785527</v>
      </c>
      <c r="D226" s="51">
        <f>C226*'Расчет субсидий'!E228</f>
        <v>-11.106233243967829</v>
      </c>
      <c r="E226" s="52">
        <f t="shared" si="60"/>
        <v>-226.88000040983198</v>
      </c>
      <c r="F226" s="51">
        <f>'Расчет субсидий'!F228-1</f>
        <v>0</v>
      </c>
      <c r="G226" s="51">
        <f>F226*'Расчет субсидий'!G228</f>
        <v>0</v>
      </c>
      <c r="H226" s="52">
        <f t="shared" si="61"/>
        <v>0</v>
      </c>
      <c r="I226" s="51">
        <f>'Расчет субсидий'!J228-1</f>
        <v>2.6709770114942577E-2</v>
      </c>
      <c r="J226" s="51">
        <f>I226*'Расчет субсидий'!K228</f>
        <v>0.26709770114942577</v>
      </c>
      <c r="K226" s="52">
        <f t="shared" si="62"/>
        <v>5.4563167561027344</v>
      </c>
      <c r="L226" s="51">
        <f>'Расчет субсидий'!N228-1</f>
        <v>0.30000000000000004</v>
      </c>
      <c r="M226" s="51">
        <f>L226*'Расчет субсидий'!O228</f>
        <v>4.5000000000000009</v>
      </c>
      <c r="N226" s="52">
        <f t="shared" si="51"/>
        <v>91.926756751553185</v>
      </c>
      <c r="O226" s="51">
        <f>'Расчет субсидий'!R228-1</f>
        <v>9.009009009008917E-3</v>
      </c>
      <c r="P226" s="51">
        <f>O226*'Расчет субсидий'!S228</f>
        <v>0.13513513513513375</v>
      </c>
      <c r="Q226" s="52">
        <f t="shared" si="52"/>
        <v>2.7605632658123795</v>
      </c>
      <c r="R226" s="53">
        <f t="shared" si="53"/>
        <v>-6.2040004076832673</v>
      </c>
    </row>
    <row r="227" spans="1:18" ht="15" customHeight="1">
      <c r="A227" s="61" t="s">
        <v>210</v>
      </c>
      <c r="B227" s="50">
        <f>'Расчет субсидий'!X229</f>
        <v>-9.9090909090909349</v>
      </c>
      <c r="C227" s="51">
        <f>'Расчет субсидий'!D229-1</f>
        <v>-0.4859876516179884</v>
      </c>
      <c r="D227" s="51">
        <f>C227*'Расчет субсидий'!E229</f>
        <v>-7.2898147742698258</v>
      </c>
      <c r="E227" s="52">
        <f t="shared" si="60"/>
        <v>-30.254642221673439</v>
      </c>
      <c r="F227" s="51">
        <f>'Расчет субсидий'!F229-1</f>
        <v>0</v>
      </c>
      <c r="G227" s="51">
        <f>F227*'Расчет субсидий'!G229</f>
        <v>0</v>
      </c>
      <c r="H227" s="52">
        <f t="shared" si="61"/>
        <v>0</v>
      </c>
      <c r="I227" s="51">
        <f>'Расчет субсидий'!J229-1</f>
        <v>2.6709770114942577E-2</v>
      </c>
      <c r="J227" s="51">
        <f>I227*'Расчет субсидий'!K229</f>
        <v>0.26709770114942577</v>
      </c>
      <c r="K227" s="52">
        <f t="shared" si="62"/>
        <v>1.108525475164319</v>
      </c>
      <c r="L227" s="51">
        <f>'Расчет субсидий'!N229-1</f>
        <v>0.30000000000000004</v>
      </c>
      <c r="M227" s="51">
        <f>L227*'Расчет субсидий'!O229</f>
        <v>4.5000000000000009</v>
      </c>
      <c r="N227" s="52">
        <f t="shared" si="51"/>
        <v>18.676179603091132</v>
      </c>
      <c r="O227" s="51">
        <f>'Расчет субсидий'!R229-1</f>
        <v>9.009009009008917E-3</v>
      </c>
      <c r="P227" s="51">
        <f>O227*'Расчет субсидий'!S229</f>
        <v>0.13513513513513375</v>
      </c>
      <c r="Q227" s="52">
        <f t="shared" si="52"/>
        <v>0.56084623432705516</v>
      </c>
      <c r="R227" s="53">
        <f t="shared" si="53"/>
        <v>-2.3875819379852659</v>
      </c>
    </row>
    <row r="228" spans="1:18" ht="15" customHeight="1">
      <c r="A228" s="61" t="s">
        <v>211</v>
      </c>
      <c r="B228" s="50">
        <f>'Расчет субсидий'!X230</f>
        <v>14.472727272727298</v>
      </c>
      <c r="C228" s="51">
        <f>'Расчет субсидий'!D230-1</f>
        <v>-0.22447761194029858</v>
      </c>
      <c r="D228" s="51">
        <f>C228*'Расчет субсидий'!E230</f>
        <v>-3.3671641791044786</v>
      </c>
      <c r="E228" s="52">
        <f t="shared" si="60"/>
        <v>-31.745843170426326</v>
      </c>
      <c r="F228" s="51">
        <f>'Расчет субсидий'!F230-1</f>
        <v>0</v>
      </c>
      <c r="G228" s="51">
        <f>F228*'Расчет субсидий'!G230</f>
        <v>0</v>
      </c>
      <c r="H228" s="52">
        <f t="shared" si="61"/>
        <v>0</v>
      </c>
      <c r="I228" s="51">
        <f>'Расчет субсидий'!J230-1</f>
        <v>2.6709770114942577E-2</v>
      </c>
      <c r="J228" s="51">
        <f>I228*'Расчет субсидий'!K230</f>
        <v>0.26709770114942577</v>
      </c>
      <c r="K228" s="52">
        <f t="shared" si="62"/>
        <v>2.51821452143334</v>
      </c>
      <c r="L228" s="51">
        <f>'Расчет субсидий'!N230-1</f>
        <v>0.30000000000000004</v>
      </c>
      <c r="M228" s="51">
        <f>L228*'Расчет субсидий'!O230</f>
        <v>4.5000000000000009</v>
      </c>
      <c r="N228" s="52">
        <f t="shared" si="51"/>
        <v>42.42629306685965</v>
      </c>
      <c r="O228" s="51">
        <f>'Расчет субсидий'!R230-1</f>
        <v>9.009009009008917E-3</v>
      </c>
      <c r="P228" s="51">
        <f>O228*'Расчет субсидий'!S230</f>
        <v>0.13513513513513375</v>
      </c>
      <c r="Q228" s="52">
        <f t="shared" si="52"/>
        <v>1.2740628548606368</v>
      </c>
      <c r="R228" s="53">
        <f t="shared" si="53"/>
        <v>1.5350686571800818</v>
      </c>
    </row>
    <row r="229" spans="1:18" ht="15" customHeight="1">
      <c r="A229" s="57" t="s">
        <v>212</v>
      </c>
      <c r="B229" s="58"/>
      <c r="C229" s="59"/>
      <c r="D229" s="59"/>
      <c r="E229" s="60"/>
      <c r="F229" s="60"/>
      <c r="G229" s="60"/>
      <c r="H229" s="60"/>
      <c r="I229" s="60"/>
      <c r="J229" s="60"/>
      <c r="K229" s="60"/>
      <c r="L229" s="60"/>
      <c r="M229" s="60"/>
      <c r="N229" s="60"/>
      <c r="O229" s="60"/>
      <c r="P229" s="60"/>
      <c r="Q229" s="60"/>
      <c r="R229" s="60"/>
    </row>
    <row r="230" spans="1:18" ht="15" customHeight="1">
      <c r="A230" s="61" t="s">
        <v>213</v>
      </c>
      <c r="B230" s="50">
        <f>'Расчет субсидий'!X232</f>
        <v>-31.263636363636238</v>
      </c>
      <c r="C230" s="51">
        <f>'Расчет субсидий'!D232-1</f>
        <v>-0.13770386438499238</v>
      </c>
      <c r="D230" s="51">
        <f>C230*'Расчет субсидий'!E232</f>
        <v>-2.0655579657748859</v>
      </c>
      <c r="E230" s="52">
        <f t="shared" ref="E230:E238" si="63">$B230*D230/$R230</f>
        <v>-25.270104458287584</v>
      </c>
      <c r="F230" s="51">
        <f>'Расчет субсидий'!F232-1</f>
        <v>0</v>
      </c>
      <c r="G230" s="51">
        <f>F230*'Расчет субсидий'!G232</f>
        <v>0</v>
      </c>
      <c r="H230" s="52">
        <f t="shared" ref="H230:H238" si="64">$B230*G230/$R230</f>
        <v>0</v>
      </c>
      <c r="I230" s="51">
        <f>'Расчет субсидий'!J232-1</f>
        <v>-1.6381197681905935E-2</v>
      </c>
      <c r="J230" s="51">
        <f>I230*'Расчет субсидий'!K232</f>
        <v>-0.16381197681905935</v>
      </c>
      <c r="K230" s="52">
        <f t="shared" ref="K230:K238" si="65">$B230*J230/$R230</f>
        <v>-2.0040811414281854</v>
      </c>
      <c r="L230" s="51">
        <f>'Расчет субсидий'!N232-1</f>
        <v>0.17861975642760486</v>
      </c>
      <c r="M230" s="51">
        <f>L230*'Расчет субсидий'!O232</f>
        <v>2.6792963464140729</v>
      </c>
      <c r="N230" s="52">
        <f t="shared" si="51"/>
        <v>32.778600102462981</v>
      </c>
      <c r="O230" s="51">
        <f>'Расчет субсидий'!R232-1</f>
        <v>-0.20035938903863426</v>
      </c>
      <c r="P230" s="51">
        <f>O230*'Расчет субсидий'!S232</f>
        <v>-3.0053908355795138</v>
      </c>
      <c r="Q230" s="52">
        <f t="shared" si="52"/>
        <v>-36.768050866383447</v>
      </c>
      <c r="R230" s="53">
        <f t="shared" si="53"/>
        <v>-2.5554644317593862</v>
      </c>
    </row>
    <row r="231" spans="1:18" ht="15" customHeight="1">
      <c r="A231" s="61" t="s">
        <v>142</v>
      </c>
      <c r="B231" s="50">
        <f>'Расчет субсидий'!X233</f>
        <v>-53.909090909090878</v>
      </c>
      <c r="C231" s="51">
        <f>'Расчет субсидий'!D233-1</f>
        <v>-0.36126696832579186</v>
      </c>
      <c r="D231" s="51">
        <f>C231*'Расчет субсидий'!E233</f>
        <v>-5.4190045248868781</v>
      </c>
      <c r="E231" s="52">
        <f t="shared" si="63"/>
        <v>-49.439500446057835</v>
      </c>
      <c r="F231" s="51">
        <f>'Расчет субсидий'!F233-1</f>
        <v>0</v>
      </c>
      <c r="G231" s="51">
        <f>F231*'Расчет субсидий'!G233</f>
        <v>0</v>
      </c>
      <c r="H231" s="52">
        <f t="shared" si="64"/>
        <v>0</v>
      </c>
      <c r="I231" s="51">
        <f>'Расчет субсидий'!J233-1</f>
        <v>-1.6381197681905935E-2</v>
      </c>
      <c r="J231" s="51">
        <f>I231*'Расчет субсидий'!K233</f>
        <v>-0.16381197681905935</v>
      </c>
      <c r="K231" s="52">
        <f t="shared" si="65"/>
        <v>-1.494514769976975</v>
      </c>
      <c r="L231" s="51">
        <f>'Расчет субсидий'!N233-1</f>
        <v>0.17861975642760486</v>
      </c>
      <c r="M231" s="51">
        <f>L231*'Расчет субсидий'!O233</f>
        <v>2.6792963464140729</v>
      </c>
      <c r="N231" s="52">
        <f t="shared" si="51"/>
        <v>24.444170936805932</v>
      </c>
      <c r="O231" s="51">
        <f>'Расчет субсидий'!R233-1</f>
        <v>-0.20035938903863426</v>
      </c>
      <c r="P231" s="51">
        <f>O231*'Расчет субсидий'!S233</f>
        <v>-3.0053908355795138</v>
      </c>
      <c r="Q231" s="52">
        <f t="shared" si="52"/>
        <v>-27.419246629862005</v>
      </c>
      <c r="R231" s="53">
        <f t="shared" si="53"/>
        <v>-5.9089109908713784</v>
      </c>
    </row>
    <row r="232" spans="1:18" ht="15" customHeight="1">
      <c r="A232" s="61" t="s">
        <v>214</v>
      </c>
      <c r="B232" s="50">
        <f>'Расчет субсидий'!X234</f>
        <v>-17.399999999999977</v>
      </c>
      <c r="C232" s="51">
        <f>'Расчет субсидий'!D234-1</f>
        <v>-5.9652509652509567E-2</v>
      </c>
      <c r="D232" s="51">
        <f>C232*'Расчет субсидий'!E234</f>
        <v>-0.8947876447876435</v>
      </c>
      <c r="E232" s="52">
        <f t="shared" si="63"/>
        <v>-11.243858768651151</v>
      </c>
      <c r="F232" s="51">
        <f>'Расчет субсидий'!F234-1</f>
        <v>0</v>
      </c>
      <c r="G232" s="51">
        <f>F232*'Расчет субсидий'!G234</f>
        <v>0</v>
      </c>
      <c r="H232" s="52">
        <f t="shared" si="64"/>
        <v>0</v>
      </c>
      <c r="I232" s="51">
        <f>'Расчет субсидий'!J234-1</f>
        <v>-1.6381197681905935E-2</v>
      </c>
      <c r="J232" s="51">
        <f>I232*'Расчет субсидий'!K234</f>
        <v>-0.16381197681905935</v>
      </c>
      <c r="K232" s="52">
        <f t="shared" si="65"/>
        <v>-2.0584534695985721</v>
      </c>
      <c r="L232" s="51">
        <f>'Расчет субсидий'!N234-1</f>
        <v>0.17861975642760486</v>
      </c>
      <c r="M232" s="51">
        <f>L232*'Расчет субсидий'!O234</f>
        <v>2.6792963464140729</v>
      </c>
      <c r="N232" s="52">
        <f t="shared" si="51"/>
        <v>33.667909803998761</v>
      </c>
      <c r="O232" s="51">
        <f>'Расчет субсидий'!R234-1</f>
        <v>-0.20035938903863426</v>
      </c>
      <c r="P232" s="51">
        <f>O232*'Расчет субсидий'!S234</f>
        <v>-3.0053908355795138</v>
      </c>
      <c r="Q232" s="52">
        <f t="shared" si="52"/>
        <v>-37.765597565749019</v>
      </c>
      <c r="R232" s="53">
        <f t="shared" si="53"/>
        <v>-1.3846941107721438</v>
      </c>
    </row>
    <row r="233" spans="1:18" ht="15" customHeight="1">
      <c r="A233" s="61" t="s">
        <v>215</v>
      </c>
      <c r="B233" s="50">
        <f>'Расчет субсидий'!X235</f>
        <v>31.418181818181893</v>
      </c>
      <c r="C233" s="51">
        <f>'Расчет субсидий'!D235-1</f>
        <v>0.2229917550058893</v>
      </c>
      <c r="D233" s="51">
        <f>C233*'Расчет субсидий'!E235</f>
        <v>3.3448763250883395</v>
      </c>
      <c r="E233" s="52">
        <f t="shared" si="63"/>
        <v>36.809471807854656</v>
      </c>
      <c r="F233" s="51">
        <f>'Расчет субсидий'!F235-1</f>
        <v>0</v>
      </c>
      <c r="G233" s="51">
        <f>F233*'Расчет субсидий'!G235</f>
        <v>0</v>
      </c>
      <c r="H233" s="52">
        <f t="shared" si="64"/>
        <v>0</v>
      </c>
      <c r="I233" s="51">
        <f>'Расчет субсидий'!J235-1</f>
        <v>-1.6381197681905935E-2</v>
      </c>
      <c r="J233" s="51">
        <f>I233*'Расчет субсидий'!K235</f>
        <v>-0.16381197681905935</v>
      </c>
      <c r="K233" s="52">
        <f t="shared" si="65"/>
        <v>-1.8027071127512779</v>
      </c>
      <c r="L233" s="51">
        <f>'Расчет субсидий'!N235-1</f>
        <v>0.17861975642760486</v>
      </c>
      <c r="M233" s="51">
        <f>L233*'Расчет субсидий'!O235</f>
        <v>2.6792963464140729</v>
      </c>
      <c r="N233" s="52">
        <f t="shared" si="51"/>
        <v>29.484941666897686</v>
      </c>
      <c r="O233" s="51">
        <f>'Расчет субсидий'!R235-1</f>
        <v>-0.20035938903863426</v>
      </c>
      <c r="P233" s="51">
        <f>O233*'Расчет субсидий'!S235</f>
        <v>-3.0053908355795138</v>
      </c>
      <c r="Q233" s="52">
        <f t="shared" si="52"/>
        <v>-33.073524543819168</v>
      </c>
      <c r="R233" s="53">
        <f t="shared" si="53"/>
        <v>2.8549698591038388</v>
      </c>
    </row>
    <row r="234" spans="1:18" ht="15" customHeight="1">
      <c r="A234" s="61" t="s">
        <v>216</v>
      </c>
      <c r="B234" s="50">
        <f>'Расчет субсидий'!X236</f>
        <v>0.81818181818181301</v>
      </c>
      <c r="C234" s="51">
        <f>'Расчет субсидий'!D236-1</f>
        <v>4.3834214565922069E-2</v>
      </c>
      <c r="D234" s="51">
        <f>C234*'Расчет субсидий'!E236</f>
        <v>0.65751321848883104</v>
      </c>
      <c r="E234" s="52">
        <f t="shared" si="63"/>
        <v>3.2096878708264915</v>
      </c>
      <c r="F234" s="51">
        <f>'Расчет субсидий'!F236-1</f>
        <v>0</v>
      </c>
      <c r="G234" s="51">
        <f>F234*'Расчет субсидий'!G236</f>
        <v>0</v>
      </c>
      <c r="H234" s="52">
        <f t="shared" si="64"/>
        <v>0</v>
      </c>
      <c r="I234" s="51">
        <f>'Расчет субсидий'!J236-1</f>
        <v>-1.6381197681905935E-2</v>
      </c>
      <c r="J234" s="51">
        <f>I234*'Расчет субсидий'!K236</f>
        <v>-0.16381197681905935</v>
      </c>
      <c r="K234" s="52">
        <f t="shared" si="65"/>
        <v>-0.79965740658516737</v>
      </c>
      <c r="L234" s="51">
        <f>'Расчет субсидий'!N236-1</f>
        <v>0.17861975642760486</v>
      </c>
      <c r="M234" s="51">
        <f>L234*'Расчет субсидий'!O236</f>
        <v>2.6792963464140729</v>
      </c>
      <c r="N234" s="52">
        <f t="shared" si="51"/>
        <v>13.0791362722711</v>
      </c>
      <c r="O234" s="51">
        <f>'Расчет субсидий'!R236-1</f>
        <v>-0.20035938903863426</v>
      </c>
      <c r="P234" s="51">
        <f>O234*'Расчет субсидий'!S236</f>
        <v>-3.0053908355795138</v>
      </c>
      <c r="Q234" s="52">
        <f t="shared" si="52"/>
        <v>-14.67098491833061</v>
      </c>
      <c r="R234" s="53">
        <f t="shared" si="53"/>
        <v>0.16760675250433055</v>
      </c>
    </row>
    <row r="235" spans="1:18" ht="15" customHeight="1">
      <c r="A235" s="61" t="s">
        <v>217</v>
      </c>
      <c r="B235" s="50">
        <f>'Расчет субсидий'!X237</f>
        <v>-13.545454545454561</v>
      </c>
      <c r="C235" s="51">
        <f>'Расчет субсидий'!D237-1</f>
        <v>-0.17508227237974938</v>
      </c>
      <c r="D235" s="51">
        <f>C235*'Расчет субсидий'!E237</f>
        <v>-2.6262340856962405</v>
      </c>
      <c r="E235" s="52">
        <f t="shared" si="63"/>
        <v>-11.415895349885512</v>
      </c>
      <c r="F235" s="51">
        <f>'Расчет субсидий'!F237-1</f>
        <v>0</v>
      </c>
      <c r="G235" s="51">
        <f>F235*'Расчет субсидий'!G237</f>
        <v>0</v>
      </c>
      <c r="H235" s="52">
        <f t="shared" si="64"/>
        <v>0</v>
      </c>
      <c r="I235" s="51">
        <f>'Расчет субсидий'!J237-1</f>
        <v>-1.6381197681905935E-2</v>
      </c>
      <c r="J235" s="51">
        <f>I235*'Расчет субсидий'!K237</f>
        <v>-0.16381197681905935</v>
      </c>
      <c r="K235" s="52">
        <f t="shared" si="65"/>
        <v>-0.71206919238826405</v>
      </c>
      <c r="L235" s="51">
        <f>'Расчет субсидий'!N237-1</f>
        <v>0.17861975642760486</v>
      </c>
      <c r="M235" s="51">
        <f>L235*'Расчет субсидий'!O237</f>
        <v>2.6792963464140729</v>
      </c>
      <c r="N235" s="52">
        <f t="shared" si="51"/>
        <v>11.6465500423527</v>
      </c>
      <c r="O235" s="51">
        <f>'Расчет субсидий'!R237-1</f>
        <v>-0.20035938903863426</v>
      </c>
      <c r="P235" s="51">
        <f>O235*'Расчет субсидий'!S237</f>
        <v>-3.0053908355795138</v>
      </c>
      <c r="Q235" s="52">
        <f t="shared" si="52"/>
        <v>-13.064040045533485</v>
      </c>
      <c r="R235" s="53">
        <f t="shared" si="53"/>
        <v>-3.1161405516807408</v>
      </c>
    </row>
    <row r="236" spans="1:18" ht="15" customHeight="1">
      <c r="A236" s="61" t="s">
        <v>218</v>
      </c>
      <c r="B236" s="50">
        <f>'Расчет субсидий'!X238</f>
        <v>55.218181818181847</v>
      </c>
      <c r="C236" s="51">
        <f>'Расчет субсидий'!D238-1</f>
        <v>0.24218655967903713</v>
      </c>
      <c r="D236" s="51">
        <f>C236*'Расчет субсидий'!E238</f>
        <v>3.6327983951855569</v>
      </c>
      <c r="E236" s="52">
        <f t="shared" si="63"/>
        <v>63.825459739924383</v>
      </c>
      <c r="F236" s="51">
        <f>'Расчет субсидий'!F238-1</f>
        <v>0</v>
      </c>
      <c r="G236" s="51">
        <f>F236*'Расчет субсидий'!G238</f>
        <v>0</v>
      </c>
      <c r="H236" s="52">
        <f t="shared" si="64"/>
        <v>0</v>
      </c>
      <c r="I236" s="51">
        <f>'Расчет субсидий'!J238-1</f>
        <v>-1.6381197681905935E-2</v>
      </c>
      <c r="J236" s="51">
        <f>I236*'Расчет субсидий'!K238</f>
        <v>-0.16381197681905935</v>
      </c>
      <c r="K236" s="52">
        <f t="shared" si="65"/>
        <v>-2.8780498100963996</v>
      </c>
      <c r="L236" s="51">
        <f>'Расчет субсидий'!N238-1</f>
        <v>0.17861975642760486</v>
      </c>
      <c r="M236" s="51">
        <f>L236*'Расчет субсидий'!O238</f>
        <v>2.6792963464140729</v>
      </c>
      <c r="N236" s="52">
        <f t="shared" si="51"/>
        <v>47.073165776556429</v>
      </c>
      <c r="O236" s="51">
        <f>'Расчет субсидий'!R238-1</f>
        <v>-0.20035938903863426</v>
      </c>
      <c r="P236" s="51">
        <f>O236*'Расчет субсидий'!S238</f>
        <v>-3.0053908355795138</v>
      </c>
      <c r="Q236" s="52">
        <f t="shared" si="52"/>
        <v>-52.802393888202566</v>
      </c>
      <c r="R236" s="53">
        <f t="shared" si="53"/>
        <v>3.1428919292010566</v>
      </c>
    </row>
    <row r="237" spans="1:18" ht="15" customHeight="1">
      <c r="A237" s="61" t="s">
        <v>219</v>
      </c>
      <c r="B237" s="50">
        <f>'Расчет субсидий'!X239</f>
        <v>-26.736363636363762</v>
      </c>
      <c r="C237" s="51">
        <f>'Расчет субсидий'!D239-1</f>
        <v>-0.11229934829200028</v>
      </c>
      <c r="D237" s="51">
        <f>C237*'Расчет субсидий'!E239</f>
        <v>-1.6844902243800042</v>
      </c>
      <c r="E237" s="52">
        <f t="shared" si="63"/>
        <v>-20.712477801543191</v>
      </c>
      <c r="F237" s="51">
        <f>'Расчет субсидий'!F239-1</f>
        <v>0</v>
      </c>
      <c r="G237" s="51">
        <f>F237*'Расчет субсидий'!G239</f>
        <v>0</v>
      </c>
      <c r="H237" s="52">
        <f t="shared" si="64"/>
        <v>0</v>
      </c>
      <c r="I237" s="51">
        <f>'Расчет субсидий'!J239-1</f>
        <v>-1.6381197681905935E-2</v>
      </c>
      <c r="J237" s="51">
        <f>I237*'Расчет субсидий'!K239</f>
        <v>-0.16381197681905935</v>
      </c>
      <c r="K237" s="52">
        <f t="shared" si="65"/>
        <v>-2.0142307057557955</v>
      </c>
      <c r="L237" s="51">
        <f>'Расчет субсидий'!N239-1</f>
        <v>0.17861975642760486</v>
      </c>
      <c r="M237" s="51">
        <f>L237*'Расчет субсидий'!O239</f>
        <v>2.6792963464140729</v>
      </c>
      <c r="N237" s="52">
        <f t="shared" si="51"/>
        <v>32.944605611637058</v>
      </c>
      <c r="O237" s="51">
        <f>'Расчет субсидий'!R239-1</f>
        <v>-0.20035938903863426</v>
      </c>
      <c r="P237" s="51">
        <f>O237*'Расчет субсидий'!S239</f>
        <v>-3.0053908355795138</v>
      </c>
      <c r="Q237" s="52">
        <f t="shared" si="52"/>
        <v>-36.954260740701841</v>
      </c>
      <c r="R237" s="53">
        <f t="shared" si="53"/>
        <v>-2.1743966903645044</v>
      </c>
    </row>
    <row r="238" spans="1:18" ht="15" customHeight="1">
      <c r="A238" s="61" t="s">
        <v>220</v>
      </c>
      <c r="B238" s="50">
        <f>'Расчет субсидий'!X240</f>
        <v>-64.554545454545519</v>
      </c>
      <c r="C238" s="51">
        <f>'Расчет субсидий'!D240-1</f>
        <v>-0.23390088616002724</v>
      </c>
      <c r="D238" s="51">
        <f>C238*'Расчет субсидий'!E240</f>
        <v>-3.5085132924004085</v>
      </c>
      <c r="E238" s="52">
        <f t="shared" si="63"/>
        <v>-56.644998398974046</v>
      </c>
      <c r="F238" s="51">
        <f>'Расчет субсидий'!F240-1</f>
        <v>0</v>
      </c>
      <c r="G238" s="51">
        <f>F238*'Расчет субсидий'!G240</f>
        <v>0</v>
      </c>
      <c r="H238" s="52">
        <f t="shared" si="64"/>
        <v>0</v>
      </c>
      <c r="I238" s="51">
        <f>'Расчет субсидий'!J240-1</f>
        <v>-1.6381197681905935E-2</v>
      </c>
      <c r="J238" s="51">
        <f>I238*'Расчет субсидий'!K240</f>
        <v>-0.16381197681905935</v>
      </c>
      <c r="K238" s="52">
        <f t="shared" si="65"/>
        <v>-2.644746760614356</v>
      </c>
      <c r="L238" s="51">
        <f>'Расчет субсидий'!N240-1</f>
        <v>0.17861975642760486</v>
      </c>
      <c r="M238" s="51">
        <f>L238*'Расчет субсидий'!O240</f>
        <v>2.6792963464140729</v>
      </c>
      <c r="N238" s="52">
        <f t="shared" si="51"/>
        <v>43.257278683178939</v>
      </c>
      <c r="O238" s="51">
        <f>'Расчет субсидий'!R240-1</f>
        <v>-0.20035938903863426</v>
      </c>
      <c r="P238" s="51">
        <f>O238*'Расчет субсидий'!S240</f>
        <v>-3.0053908355795138</v>
      </c>
      <c r="Q238" s="52">
        <f t="shared" si="52"/>
        <v>-48.522078978136065</v>
      </c>
      <c r="R238" s="53">
        <f t="shared" si="53"/>
        <v>-3.9984197583849088</v>
      </c>
    </row>
    <row r="239" spans="1:18" ht="15" customHeight="1">
      <c r="A239" s="57" t="s">
        <v>221</v>
      </c>
      <c r="B239" s="58"/>
      <c r="C239" s="59"/>
      <c r="D239" s="59"/>
      <c r="E239" s="60"/>
      <c r="F239" s="60"/>
      <c r="G239" s="60"/>
      <c r="H239" s="60"/>
      <c r="I239" s="60"/>
      <c r="J239" s="60"/>
      <c r="K239" s="60"/>
      <c r="L239" s="60"/>
      <c r="M239" s="60"/>
      <c r="N239" s="60"/>
      <c r="O239" s="60"/>
      <c r="P239" s="60"/>
      <c r="Q239" s="60"/>
      <c r="R239" s="60"/>
    </row>
    <row r="240" spans="1:18" ht="15" customHeight="1">
      <c r="A240" s="61" t="s">
        <v>222</v>
      </c>
      <c r="B240" s="50">
        <f>'Расчет субсидий'!X242</f>
        <v>74.036363636363831</v>
      </c>
      <c r="C240" s="51">
        <f>'Расчет субсидий'!D242-1</f>
        <v>7.8963992419467388E-4</v>
      </c>
      <c r="D240" s="51">
        <f>C240*'Расчет субсидий'!E242</f>
        <v>1.1844598862920108E-2</v>
      </c>
      <c r="E240" s="52">
        <f t="shared" ref="E240:E247" si="66">$B240*D240/$R240</f>
        <v>0.21836060727455908</v>
      </c>
      <c r="F240" s="51">
        <f>'Расчет субсидий'!F242-1</f>
        <v>0</v>
      </c>
      <c r="G240" s="51">
        <f>F240*'Расчет субсидий'!G242</f>
        <v>0</v>
      </c>
      <c r="H240" s="52">
        <f t="shared" ref="H240:H247" si="67">$B240*G240/$R240</f>
        <v>0</v>
      </c>
      <c r="I240" s="51">
        <f>'Расчет субсидий'!J242-1</f>
        <v>-5.2313554708764198E-2</v>
      </c>
      <c r="J240" s="51">
        <f>I240*'Расчет субсидий'!K242</f>
        <v>-0.52313554708764198</v>
      </c>
      <c r="K240" s="52">
        <f t="shared" ref="K240:K247" si="68">$B240*J240/$R240</f>
        <v>-9.6442435130980861</v>
      </c>
      <c r="L240" s="51">
        <f>'Расчет субсидий'!N242-1</f>
        <v>6.7736185383244107E-2</v>
      </c>
      <c r="M240" s="51">
        <f>L240*'Расчет субсидий'!O242</f>
        <v>1.0160427807486616</v>
      </c>
      <c r="N240" s="52">
        <f t="shared" si="51"/>
        <v>18.731214217457449</v>
      </c>
      <c r="O240" s="51">
        <f>'Расчет субсидий'!R242-1</f>
        <v>0.23408163265306126</v>
      </c>
      <c r="P240" s="51">
        <f>O240*'Расчет субсидий'!S242</f>
        <v>3.5112244897959188</v>
      </c>
      <c r="Q240" s="52">
        <f t="shared" si="52"/>
        <v>64.73103232472991</v>
      </c>
      <c r="R240" s="53">
        <f t="shared" si="53"/>
        <v>4.0159763223198581</v>
      </c>
    </row>
    <row r="241" spans="1:18" ht="15" customHeight="1">
      <c r="A241" s="61" t="s">
        <v>223</v>
      </c>
      <c r="B241" s="50">
        <f>'Расчет субсидий'!X243</f>
        <v>59.5</v>
      </c>
      <c r="C241" s="51">
        <f>'Расчет субсидий'!D243-1</f>
        <v>6.0829591618558831E-2</v>
      </c>
      <c r="D241" s="51">
        <f>C241*'Расчет субсидий'!E243</f>
        <v>0.91244387427838247</v>
      </c>
      <c r="E241" s="52">
        <f t="shared" si="66"/>
        <v>11.042321925156825</v>
      </c>
      <c r="F241" s="51">
        <f>'Расчет субсидий'!F243-1</f>
        <v>0</v>
      </c>
      <c r="G241" s="51">
        <f>F241*'Расчет субсидий'!G243</f>
        <v>0</v>
      </c>
      <c r="H241" s="52">
        <f t="shared" si="67"/>
        <v>0</v>
      </c>
      <c r="I241" s="51">
        <f>'Расчет субсидий'!J243-1</f>
        <v>-5.2313554708764198E-2</v>
      </c>
      <c r="J241" s="51">
        <f>I241*'Расчет субсидий'!K243</f>
        <v>-0.52313554708764198</v>
      </c>
      <c r="K241" s="52">
        <f t="shared" si="68"/>
        <v>-6.3309440550557703</v>
      </c>
      <c r="L241" s="51">
        <f>'Расчет субсидий'!N243-1</f>
        <v>6.7736185383244107E-2</v>
      </c>
      <c r="M241" s="51">
        <f>L241*'Расчет субсидий'!O243</f>
        <v>1.0160427807486616</v>
      </c>
      <c r="N241" s="52">
        <f t="shared" si="51"/>
        <v>12.296067507309766</v>
      </c>
      <c r="O241" s="51">
        <f>'Расчет субсидий'!R243-1</f>
        <v>0.23408163265306126</v>
      </c>
      <c r="P241" s="51">
        <f>O241*'Расчет субсидий'!S243</f>
        <v>3.5112244897959188</v>
      </c>
      <c r="Q241" s="52">
        <f t="shared" si="52"/>
        <v>42.492554622589182</v>
      </c>
      <c r="R241" s="53">
        <f t="shared" si="53"/>
        <v>4.9165755977353207</v>
      </c>
    </row>
    <row r="242" spans="1:18" ht="15" customHeight="1">
      <c r="A242" s="61" t="s">
        <v>224</v>
      </c>
      <c r="B242" s="50">
        <f>'Расчет субсидий'!X244</f>
        <v>-62.554545454545405</v>
      </c>
      <c r="C242" s="51">
        <f>'Расчет субсидий'!D244-1</f>
        <v>-0.45669331047177186</v>
      </c>
      <c r="D242" s="51">
        <f>C242*'Расчет субсидий'!E244</f>
        <v>-6.8503996570765775</v>
      </c>
      <c r="E242" s="52">
        <f t="shared" si="66"/>
        <v>-150.55632383330811</v>
      </c>
      <c r="F242" s="51">
        <f>'Расчет субсидий'!F244-1</f>
        <v>0</v>
      </c>
      <c r="G242" s="51">
        <f>F242*'Расчет субсидий'!G244</f>
        <v>0</v>
      </c>
      <c r="H242" s="52">
        <f t="shared" si="67"/>
        <v>0</v>
      </c>
      <c r="I242" s="51">
        <f>'Расчет субсидий'!J244-1</f>
        <v>-5.2313554708764198E-2</v>
      </c>
      <c r="J242" s="51">
        <f>I242*'Расчет субсидий'!K244</f>
        <v>-0.52313554708764198</v>
      </c>
      <c r="K242" s="52">
        <f t="shared" si="68"/>
        <v>-11.49733866325303</v>
      </c>
      <c r="L242" s="51">
        <f>'Расчет субсидий'!N244-1</f>
        <v>6.7736185383244107E-2</v>
      </c>
      <c r="M242" s="51">
        <f>L242*'Расчет субсидий'!O244</f>
        <v>1.0160427807486616</v>
      </c>
      <c r="N242" s="52">
        <f t="shared" si="51"/>
        <v>22.330327219502891</v>
      </c>
      <c r="O242" s="51">
        <f>'Расчет субсидий'!R244-1</f>
        <v>0.23408163265306126</v>
      </c>
      <c r="P242" s="51">
        <f>O242*'Расчет субсидий'!S244</f>
        <v>3.5112244897959188</v>
      </c>
      <c r="Q242" s="52">
        <f t="shared" si="52"/>
        <v>77.168789822512835</v>
      </c>
      <c r="R242" s="53">
        <f t="shared" si="53"/>
        <v>-2.8462679336196386</v>
      </c>
    </row>
    <row r="243" spans="1:18" ht="15" customHeight="1">
      <c r="A243" s="61" t="s">
        <v>225</v>
      </c>
      <c r="B243" s="50">
        <f>'Расчет субсидий'!X245</f>
        <v>89.072727272727207</v>
      </c>
      <c r="C243" s="51">
        <f>'Расчет субсидий'!D245-1</f>
        <v>0.25020507684939264</v>
      </c>
      <c r="D243" s="51">
        <f>C243*'Расчет субсидий'!E245</f>
        <v>3.7530761527408893</v>
      </c>
      <c r="E243" s="52">
        <f t="shared" si="66"/>
        <v>43.094981328606607</v>
      </c>
      <c r="F243" s="51">
        <f>'Расчет субсидий'!F245-1</f>
        <v>0</v>
      </c>
      <c r="G243" s="51">
        <f>F243*'Расчет субсидий'!G245</f>
        <v>0</v>
      </c>
      <c r="H243" s="52">
        <f t="shared" si="67"/>
        <v>0</v>
      </c>
      <c r="I243" s="51">
        <f>'Расчет субсидий'!J245-1</f>
        <v>-5.2313554708764198E-2</v>
      </c>
      <c r="J243" s="51">
        <f>I243*'Расчет субсидий'!K245</f>
        <v>-0.52313554708764198</v>
      </c>
      <c r="K243" s="52">
        <f t="shared" si="68"/>
        <v>-6.0069435621784448</v>
      </c>
      <c r="L243" s="51">
        <f>'Расчет субсидий'!N245-1</f>
        <v>6.7736185383244107E-2</v>
      </c>
      <c r="M243" s="51">
        <f>L243*'Расчет субсидий'!O245</f>
        <v>1.0160427807486616</v>
      </c>
      <c r="N243" s="52">
        <f t="shared" si="51"/>
        <v>11.666788224761103</v>
      </c>
      <c r="O243" s="51">
        <f>'Расчет субсидий'!R245-1</f>
        <v>0.23408163265306126</v>
      </c>
      <c r="P243" s="51">
        <f>O243*'Расчет субсидий'!S245</f>
        <v>3.5112244897959188</v>
      </c>
      <c r="Q243" s="52">
        <f t="shared" si="52"/>
        <v>40.317901281537942</v>
      </c>
      <c r="R243" s="53">
        <f t="shared" si="53"/>
        <v>7.7572078761978283</v>
      </c>
    </row>
    <row r="244" spans="1:18" ht="15" customHeight="1">
      <c r="A244" s="61" t="s">
        <v>226</v>
      </c>
      <c r="B244" s="50">
        <f>'Расчет субсидий'!X246</f>
        <v>-3.2636363636363512</v>
      </c>
      <c r="C244" s="51">
        <f>'Расчет субсидий'!D246-1</f>
        <v>-0.28637245392822497</v>
      </c>
      <c r="D244" s="51">
        <f>C244*'Расчет субсидий'!E246</f>
        <v>-4.2955868089233746</v>
      </c>
      <c r="E244" s="52">
        <f t="shared" si="66"/>
        <v>-48.100836155673903</v>
      </c>
      <c r="F244" s="51">
        <f>'Расчет субсидий'!F246-1</f>
        <v>0</v>
      </c>
      <c r="G244" s="51">
        <f>F244*'Расчет субсидий'!G246</f>
        <v>0</v>
      </c>
      <c r="H244" s="52">
        <f t="shared" si="67"/>
        <v>0</v>
      </c>
      <c r="I244" s="51">
        <f>'Расчет субсидий'!J246-1</f>
        <v>-5.2313554708764198E-2</v>
      </c>
      <c r="J244" s="51">
        <f>I244*'Расчет субсидий'!K246</f>
        <v>-0.52313554708764198</v>
      </c>
      <c r="K244" s="52">
        <f t="shared" si="68"/>
        <v>-5.8579324215725253</v>
      </c>
      <c r="L244" s="51">
        <f>'Расчет субсидий'!N246-1</f>
        <v>6.7736185383244107E-2</v>
      </c>
      <c r="M244" s="51">
        <f>L244*'Расчет субсидий'!O246</f>
        <v>1.0160427807486616</v>
      </c>
      <c r="N244" s="52">
        <f t="shared" si="51"/>
        <v>11.377376246342429</v>
      </c>
      <c r="O244" s="51">
        <f>'Расчет субсидий'!R246-1</f>
        <v>0.23408163265306126</v>
      </c>
      <c r="P244" s="51">
        <f>O244*'Расчет субсидий'!S246</f>
        <v>3.5112244897959188</v>
      </c>
      <c r="Q244" s="52">
        <f t="shared" si="52"/>
        <v>39.317755967267644</v>
      </c>
      <c r="R244" s="53">
        <f t="shared" si="53"/>
        <v>-0.29145508546643573</v>
      </c>
    </row>
    <row r="245" spans="1:18" ht="15" customHeight="1">
      <c r="A245" s="61" t="s">
        <v>227</v>
      </c>
      <c r="B245" s="50">
        <f>'Расчет субсидий'!X247</f>
        <v>122</v>
      </c>
      <c r="C245" s="51">
        <f>'Расчет субсидий'!D247-1</f>
        <v>0.12998065764023226</v>
      </c>
      <c r="D245" s="51">
        <f>C245*'Расчет субсидий'!E247</f>
        <v>1.9497098646034838</v>
      </c>
      <c r="E245" s="52">
        <f t="shared" si="66"/>
        <v>39.951449826718346</v>
      </c>
      <c r="F245" s="51">
        <f>'Расчет субсидий'!F247-1</f>
        <v>0</v>
      </c>
      <c r="G245" s="51">
        <f>F245*'Расчет субсидий'!G247</f>
        <v>0</v>
      </c>
      <c r="H245" s="52">
        <f t="shared" si="67"/>
        <v>0</v>
      </c>
      <c r="I245" s="51">
        <f>'Расчет субсидий'!J247-1</f>
        <v>-5.2313554708764198E-2</v>
      </c>
      <c r="J245" s="51">
        <f>I245*'Расчет субсидий'!K247</f>
        <v>-0.52313554708764198</v>
      </c>
      <c r="K245" s="52">
        <f t="shared" si="68"/>
        <v>-10.719555735691607</v>
      </c>
      <c r="L245" s="51">
        <f>'Расчет субсидий'!N247-1</f>
        <v>6.7736185383244107E-2</v>
      </c>
      <c r="M245" s="51">
        <f>L245*'Расчет субсидий'!O247</f>
        <v>1.0160427807486616</v>
      </c>
      <c r="N245" s="52">
        <f t="shared" si="51"/>
        <v>20.81970395381617</v>
      </c>
      <c r="O245" s="51">
        <f>'Расчет субсидий'!R247-1</f>
        <v>0.23408163265306126</v>
      </c>
      <c r="P245" s="51">
        <f>O245*'Расчет субсидий'!S247</f>
        <v>3.5112244897959188</v>
      </c>
      <c r="Q245" s="52">
        <f t="shared" si="52"/>
        <v>71.948401955157095</v>
      </c>
      <c r="R245" s="53">
        <f t="shared" si="53"/>
        <v>5.9538415880604223</v>
      </c>
    </row>
    <row r="246" spans="1:18" ht="15" customHeight="1">
      <c r="A246" s="61" t="s">
        <v>228</v>
      </c>
      <c r="B246" s="50">
        <f>'Расчет субсидий'!X248</f>
        <v>34.490909090909099</v>
      </c>
      <c r="C246" s="51">
        <f>'Расчет субсидий'!D248-1</f>
        <v>-0.20716997989725261</v>
      </c>
      <c r="D246" s="51">
        <f>C246*'Расчет субсидий'!E248</f>
        <v>-3.1075496984587891</v>
      </c>
      <c r="E246" s="52">
        <f t="shared" si="66"/>
        <v>-119.5453524123967</v>
      </c>
      <c r="F246" s="51">
        <f>'Расчет субсидий'!F248-1</f>
        <v>0</v>
      </c>
      <c r="G246" s="51">
        <f>F246*'Расчет субсидий'!G248</f>
        <v>0</v>
      </c>
      <c r="H246" s="52">
        <f t="shared" si="67"/>
        <v>0</v>
      </c>
      <c r="I246" s="51">
        <f>'Расчет субсидий'!J248-1</f>
        <v>-5.2313554708764198E-2</v>
      </c>
      <c r="J246" s="51">
        <f>I246*'Расчет субсидий'!K248</f>
        <v>-0.52313554708764198</v>
      </c>
      <c r="K246" s="52">
        <f t="shared" si="68"/>
        <v>-20.12467358673635</v>
      </c>
      <c r="L246" s="51">
        <f>'Расчет субсидий'!N248-1</f>
        <v>6.7736185383244107E-2</v>
      </c>
      <c r="M246" s="51">
        <f>L246*'Расчет субсидий'!O248</f>
        <v>1.0160427807486616</v>
      </c>
      <c r="N246" s="52">
        <f t="shared" si="51"/>
        <v>39.086484232548486</v>
      </c>
      <c r="O246" s="51">
        <f>'Расчет субсидий'!R248-1</f>
        <v>0.23408163265306126</v>
      </c>
      <c r="P246" s="51">
        <f>O246*'Расчет субсидий'!S248</f>
        <v>3.5112244897959188</v>
      </c>
      <c r="Q246" s="52">
        <f t="shared" si="52"/>
        <v>135.07445085749364</v>
      </c>
      <c r="R246" s="53">
        <f t="shared" si="53"/>
        <v>0.89658202499814976</v>
      </c>
    </row>
    <row r="247" spans="1:18" ht="15" customHeight="1">
      <c r="A247" s="61" t="s">
        <v>229</v>
      </c>
      <c r="B247" s="50">
        <f>'Расчет субсидий'!X249</f>
        <v>45.036363636363603</v>
      </c>
      <c r="C247" s="51">
        <f>'Расчет субсидий'!D249-1</f>
        <v>0.20601416844171072</v>
      </c>
      <c r="D247" s="51">
        <f>C247*'Расчет субсидий'!E249</f>
        <v>3.0902125266256606</v>
      </c>
      <c r="E247" s="52">
        <f t="shared" si="66"/>
        <v>19.617307838020238</v>
      </c>
      <c r="F247" s="51">
        <f>'Расчет субсидий'!F249-1</f>
        <v>0</v>
      </c>
      <c r="G247" s="51">
        <f>F247*'Расчет субсидий'!G249</f>
        <v>0</v>
      </c>
      <c r="H247" s="52">
        <f t="shared" si="67"/>
        <v>0</v>
      </c>
      <c r="I247" s="51">
        <f>'Расчет субсидий'!J249-1</f>
        <v>-5.2313554708764198E-2</v>
      </c>
      <c r="J247" s="51">
        <f>I247*'Расчет субсидий'!K249</f>
        <v>-0.52313554708764198</v>
      </c>
      <c r="K247" s="52">
        <f t="shared" si="68"/>
        <v>-3.3209725803019423</v>
      </c>
      <c r="L247" s="51">
        <f>'Расчет субсидий'!N249-1</f>
        <v>6.7736185383244107E-2</v>
      </c>
      <c r="M247" s="51">
        <f>L247*'Расчет субсидий'!O249</f>
        <v>1.0160427807486616</v>
      </c>
      <c r="N247" s="52">
        <f t="shared" si="51"/>
        <v>6.4500495790524983</v>
      </c>
      <c r="O247" s="51">
        <f>'Расчет субсидий'!R249-1</f>
        <v>0.23408163265306126</v>
      </c>
      <c r="P247" s="51">
        <f>O247*'Расчет субсидий'!S249</f>
        <v>3.5112244897959188</v>
      </c>
      <c r="Q247" s="52">
        <f t="shared" si="52"/>
        <v>22.289978799592806</v>
      </c>
      <c r="R247" s="53">
        <f t="shared" si="53"/>
        <v>7.0943442500825995</v>
      </c>
    </row>
    <row r="248" spans="1:18" ht="15" customHeight="1">
      <c r="A248" s="57" t="s">
        <v>230</v>
      </c>
      <c r="B248" s="58"/>
      <c r="C248" s="59"/>
      <c r="D248" s="59"/>
      <c r="E248" s="60"/>
      <c r="F248" s="60"/>
      <c r="G248" s="60"/>
      <c r="H248" s="60"/>
      <c r="I248" s="60"/>
      <c r="J248" s="60"/>
      <c r="K248" s="60"/>
      <c r="L248" s="60"/>
      <c r="M248" s="60"/>
      <c r="N248" s="60"/>
      <c r="O248" s="60"/>
      <c r="P248" s="60"/>
      <c r="Q248" s="60"/>
      <c r="R248" s="60"/>
    </row>
    <row r="249" spans="1:18" ht="15" customHeight="1">
      <c r="A249" s="61" t="s">
        <v>231</v>
      </c>
      <c r="B249" s="50">
        <f>'Расчет субсидий'!X251</f>
        <v>160.14545454545441</v>
      </c>
      <c r="C249" s="51">
        <f>'Расчет субсидий'!D251-1</f>
        <v>0.21114540721457775</v>
      </c>
      <c r="D249" s="51">
        <f>C249*'Расчет субсидий'!E251</f>
        <v>3.1671811082186663</v>
      </c>
      <c r="E249" s="52">
        <f t="shared" ref="E249:E263" si="69">$B249*D249/$R249</f>
        <v>63.103054654127149</v>
      </c>
      <c r="F249" s="51">
        <f>'Расчет субсидий'!F251-1</f>
        <v>0</v>
      </c>
      <c r="G249" s="51">
        <f>F249*'Расчет субсидий'!G251</f>
        <v>0</v>
      </c>
      <c r="H249" s="52">
        <f t="shared" ref="H249:H263" si="70">$B249*G249/$R249</f>
        <v>0</v>
      </c>
      <c r="I249" s="51">
        <f>'Расчет субсидий'!J251-1</f>
        <v>-9.6229379418696359E-3</v>
      </c>
      <c r="J249" s="51">
        <f>I249*'Расчет субсидий'!K251</f>
        <v>-9.6229379418696359E-2</v>
      </c>
      <c r="K249" s="52">
        <f t="shared" ref="K249:K263" si="71">$B249*J249/$R249</f>
        <v>-1.9172783561487103</v>
      </c>
      <c r="L249" s="51">
        <f>'Расчет субсидий'!N251-1</f>
        <v>3.1123139377537301E-2</v>
      </c>
      <c r="M249" s="51">
        <f>L249*'Расчет субсидий'!O251</f>
        <v>0.46684709066305952</v>
      </c>
      <c r="N249" s="52">
        <f t="shared" ref="N249:N312" si="72">$B249*M249/$R249</f>
        <v>9.3014818132078165</v>
      </c>
      <c r="O249" s="51">
        <f>'Расчет субсидий'!R251-1</f>
        <v>0.30000000000000004</v>
      </c>
      <c r="P249" s="51">
        <f>O249*'Расчет субсидий'!S251</f>
        <v>4.5000000000000009</v>
      </c>
      <c r="Q249" s="52">
        <f t="shared" ref="Q249:Q312" si="73">$B249*P249/$R249</f>
        <v>89.658196434268135</v>
      </c>
      <c r="R249" s="53">
        <f t="shared" ref="R249:R312" si="74">D249+G249+J249+M249+P249</f>
        <v>8.0377988194630312</v>
      </c>
    </row>
    <row r="250" spans="1:18" ht="15" customHeight="1">
      <c r="A250" s="61" t="s">
        <v>232</v>
      </c>
      <c r="B250" s="50">
        <f>'Расчет субсидий'!X252</f>
        <v>93.24545454545455</v>
      </c>
      <c r="C250" s="51">
        <f>'Расчет субсидий'!D252-1</f>
        <v>-3.9273531852125121E-2</v>
      </c>
      <c r="D250" s="51">
        <f>C250*'Расчет субсидий'!E252</f>
        <v>-0.58910297778187681</v>
      </c>
      <c r="E250" s="52">
        <f t="shared" si="69"/>
        <v>-12.829846060795578</v>
      </c>
      <c r="F250" s="51">
        <f>'Расчет субсидий'!F252-1</f>
        <v>0</v>
      </c>
      <c r="G250" s="51">
        <f>F250*'Расчет субсидий'!G252</f>
        <v>0</v>
      </c>
      <c r="H250" s="52">
        <f t="shared" si="70"/>
        <v>0</v>
      </c>
      <c r="I250" s="51">
        <f>'Расчет субсидий'!J252-1</f>
        <v>-9.6229379418696359E-3</v>
      </c>
      <c r="J250" s="51">
        <f>I250*'Расчет субсидий'!K252</f>
        <v>-9.6229379418696359E-2</v>
      </c>
      <c r="K250" s="52">
        <f t="shared" si="71"/>
        <v>-2.0957424610487956</v>
      </c>
      <c r="L250" s="51">
        <f>'Расчет субсидий'!N252-1</f>
        <v>3.1123139377537301E-2</v>
      </c>
      <c r="M250" s="51">
        <f>L250*'Расчет субсидий'!O252</f>
        <v>0.46684709066305952</v>
      </c>
      <c r="N250" s="52">
        <f t="shared" si="72"/>
        <v>10.167282347968456</v>
      </c>
      <c r="O250" s="51">
        <f>'Расчет субсидий'!R252-1</f>
        <v>0.30000000000000004</v>
      </c>
      <c r="P250" s="51">
        <f>O250*'Расчет субсидий'!S252</f>
        <v>4.5000000000000009</v>
      </c>
      <c r="Q250" s="52">
        <f t="shared" si="73"/>
        <v>98.003760719330472</v>
      </c>
      <c r="R250" s="53">
        <f t="shared" si="74"/>
        <v>4.2815147334624868</v>
      </c>
    </row>
    <row r="251" spans="1:18" ht="15" customHeight="1">
      <c r="A251" s="61" t="s">
        <v>233</v>
      </c>
      <c r="B251" s="50">
        <f>'Расчет субсидий'!X253</f>
        <v>119.4909090909091</v>
      </c>
      <c r="C251" s="51">
        <f>'Расчет субсидий'!D253-1</f>
        <v>0.15254237288135597</v>
      </c>
      <c r="D251" s="51">
        <f>C251*'Расчет субсидий'!E253</f>
        <v>2.2881355932203395</v>
      </c>
      <c r="E251" s="52">
        <f t="shared" si="69"/>
        <v>38.19260009793134</v>
      </c>
      <c r="F251" s="51">
        <f>'Расчет субсидий'!F253-1</f>
        <v>0</v>
      </c>
      <c r="G251" s="51">
        <f>F251*'Расчет субсидий'!G253</f>
        <v>0</v>
      </c>
      <c r="H251" s="52">
        <f t="shared" si="70"/>
        <v>0</v>
      </c>
      <c r="I251" s="51">
        <f>'Расчет субсидий'!J253-1</f>
        <v>-9.6229379418696359E-3</v>
      </c>
      <c r="J251" s="51">
        <f>I251*'Расчет субсидий'!K253</f>
        <v>-9.6229379418696359E-2</v>
      </c>
      <c r="K251" s="52">
        <f t="shared" si="71"/>
        <v>-1.6062204603171264</v>
      </c>
      <c r="L251" s="51">
        <f>'Расчет субсидий'!N253-1</f>
        <v>3.1123139377537301E-2</v>
      </c>
      <c r="M251" s="51">
        <f>L251*'Расчет субсидий'!O253</f>
        <v>0.46684709066305952</v>
      </c>
      <c r="N251" s="52">
        <f t="shared" si="72"/>
        <v>7.7924159273632476</v>
      </c>
      <c r="O251" s="51">
        <f>'Расчет субсидий'!R253-1</f>
        <v>0.30000000000000004</v>
      </c>
      <c r="P251" s="51">
        <f>O251*'Расчет субсидий'!S253</f>
        <v>4.5000000000000009</v>
      </c>
      <c r="Q251" s="52">
        <f t="shared" si="73"/>
        <v>75.112113525931633</v>
      </c>
      <c r="R251" s="53">
        <f t="shared" si="74"/>
        <v>7.158753304464704</v>
      </c>
    </row>
    <row r="252" spans="1:18" ht="15" customHeight="1">
      <c r="A252" s="61" t="s">
        <v>234</v>
      </c>
      <c r="B252" s="50">
        <f>'Расчет субсидий'!X254</f>
        <v>103.83636363636379</v>
      </c>
      <c r="C252" s="51">
        <f>'Расчет субсидий'!D254-1</f>
        <v>-5.1449151089006939E-3</v>
      </c>
      <c r="D252" s="51">
        <f>C252*'Расчет субсидий'!E254</f>
        <v>-7.7173726633510409E-2</v>
      </c>
      <c r="E252" s="52">
        <f t="shared" si="69"/>
        <v>-1.6717498248894369</v>
      </c>
      <c r="F252" s="51">
        <f>'Расчет субсидий'!F254-1</f>
        <v>0</v>
      </c>
      <c r="G252" s="51">
        <f>F252*'Расчет субсидий'!G254</f>
        <v>0</v>
      </c>
      <c r="H252" s="52">
        <f t="shared" si="70"/>
        <v>0</v>
      </c>
      <c r="I252" s="51">
        <f>'Расчет субсидий'!J254-1</f>
        <v>-9.6229379418696359E-3</v>
      </c>
      <c r="J252" s="51">
        <f>I252*'Расчет субсидий'!K254</f>
        <v>-9.6229379418696359E-2</v>
      </c>
      <c r="K252" s="52">
        <f t="shared" si="71"/>
        <v>-2.0845364764667353</v>
      </c>
      <c r="L252" s="51">
        <f>'Расчет субсидий'!N254-1</f>
        <v>3.1123139377537301E-2</v>
      </c>
      <c r="M252" s="51">
        <f>L252*'Расчет субсидий'!O254</f>
        <v>0.46684709066305952</v>
      </c>
      <c r="N252" s="52">
        <f t="shared" si="72"/>
        <v>10.112917648416694</v>
      </c>
      <c r="O252" s="51">
        <f>'Расчет субсидий'!R254-1</f>
        <v>0.30000000000000004</v>
      </c>
      <c r="P252" s="51">
        <f>O252*'Расчет субсидий'!S254</f>
        <v>4.5000000000000009</v>
      </c>
      <c r="Q252" s="52">
        <f t="shared" si="73"/>
        <v>97.479732289303271</v>
      </c>
      <c r="R252" s="53">
        <f t="shared" si="74"/>
        <v>4.7934439846108532</v>
      </c>
    </row>
    <row r="253" spans="1:18" ht="15" customHeight="1">
      <c r="A253" s="61" t="s">
        <v>235</v>
      </c>
      <c r="B253" s="50">
        <f>'Расчет субсидий'!X255</f>
        <v>163.12727272727284</v>
      </c>
      <c r="C253" s="51">
        <f>'Расчет субсидий'!D255-1</f>
        <v>0.30000000000000004</v>
      </c>
      <c r="D253" s="51">
        <f>C253*'Расчет субсидий'!E255</f>
        <v>4.5000000000000009</v>
      </c>
      <c r="E253" s="52">
        <f t="shared" si="69"/>
        <v>78.337709411821393</v>
      </c>
      <c r="F253" s="51">
        <f>'Расчет субсидий'!F255-1</f>
        <v>0</v>
      </c>
      <c r="G253" s="51">
        <f>F253*'Расчет субсидий'!G255</f>
        <v>0</v>
      </c>
      <c r="H253" s="52">
        <f t="shared" si="70"/>
        <v>0</v>
      </c>
      <c r="I253" s="51">
        <f>'Расчет субсидий'!J255-1</f>
        <v>-9.6229379418696359E-3</v>
      </c>
      <c r="J253" s="51">
        <f>I253*'Расчет субсидий'!K255</f>
        <v>-9.6229379418696359E-2</v>
      </c>
      <c r="K253" s="52">
        <f t="shared" si="71"/>
        <v>-1.6751975915070536</v>
      </c>
      <c r="L253" s="51">
        <f>'Расчет субсидий'!N255-1</f>
        <v>3.1123139377537301E-2</v>
      </c>
      <c r="M253" s="51">
        <f>L253*'Расчет субсидий'!O255</f>
        <v>0.46684709066305952</v>
      </c>
      <c r="N253" s="52">
        <f t="shared" si="72"/>
        <v>8.127051495137108</v>
      </c>
      <c r="O253" s="51">
        <f>'Расчет субсидий'!R255-1</f>
        <v>0.30000000000000004</v>
      </c>
      <c r="P253" s="51">
        <f>O253*'Расчет субсидий'!S255</f>
        <v>4.5000000000000009</v>
      </c>
      <c r="Q253" s="52">
        <f t="shared" si="73"/>
        <v>78.337709411821393</v>
      </c>
      <c r="R253" s="53">
        <f t="shared" si="74"/>
        <v>9.370617711244364</v>
      </c>
    </row>
    <row r="254" spans="1:18" ht="15" customHeight="1">
      <c r="A254" s="61" t="s">
        <v>236</v>
      </c>
      <c r="B254" s="50">
        <f>'Расчет субсидий'!X256</f>
        <v>166.93636363636369</v>
      </c>
      <c r="C254" s="51">
        <f>'Расчет субсидий'!D256-1</f>
        <v>0.21670738801628842</v>
      </c>
      <c r="D254" s="51">
        <f>C254*'Расчет субсидий'!E256</f>
        <v>3.2506108202443262</v>
      </c>
      <c r="E254" s="52">
        <f t="shared" si="69"/>
        <v>66.818111056053965</v>
      </c>
      <c r="F254" s="51">
        <f>'Расчет субсидий'!F256-1</f>
        <v>0</v>
      </c>
      <c r="G254" s="51">
        <f>F254*'Расчет субсидий'!G256</f>
        <v>0</v>
      </c>
      <c r="H254" s="52">
        <f t="shared" si="70"/>
        <v>0</v>
      </c>
      <c r="I254" s="51">
        <f>'Расчет субсидий'!J256-1</f>
        <v>-9.6229379418696359E-3</v>
      </c>
      <c r="J254" s="51">
        <f>I254*'Расчет субсидий'!K256</f>
        <v>-9.6229379418696359E-2</v>
      </c>
      <c r="K254" s="52">
        <f t="shared" si="71"/>
        <v>-1.9780483473473203</v>
      </c>
      <c r="L254" s="51">
        <f>'Расчет субсидий'!N256-1</f>
        <v>3.1123139377537301E-2</v>
      </c>
      <c r="M254" s="51">
        <f>L254*'Расчет субсидий'!O256</f>
        <v>0.46684709066305952</v>
      </c>
      <c r="N254" s="52">
        <f t="shared" si="72"/>
        <v>9.5963012723176053</v>
      </c>
      <c r="O254" s="51">
        <f>'Расчет субсидий'!R256-1</f>
        <v>0.30000000000000004</v>
      </c>
      <c r="P254" s="51">
        <f>O254*'Расчет субсидий'!S256</f>
        <v>4.5000000000000009</v>
      </c>
      <c r="Q254" s="52">
        <f t="shared" si="73"/>
        <v>92.499999655339451</v>
      </c>
      <c r="R254" s="53">
        <f t="shared" si="74"/>
        <v>8.1212285314886898</v>
      </c>
    </row>
    <row r="255" spans="1:18" ht="15" customHeight="1">
      <c r="A255" s="61" t="s">
        <v>237</v>
      </c>
      <c r="B255" s="50">
        <f>'Расчет субсидий'!X257</f>
        <v>174.46363636363617</v>
      </c>
      <c r="C255" s="51">
        <f>'Расчет субсидий'!D257-1</f>
        <v>0.20413486416558868</v>
      </c>
      <c r="D255" s="51">
        <f>C255*'Расчет субсидий'!E257</f>
        <v>3.0620229624838302</v>
      </c>
      <c r="E255" s="52">
        <f t="shared" si="69"/>
        <v>67.34348404726282</v>
      </c>
      <c r="F255" s="51">
        <f>'Расчет субсидий'!F257-1</f>
        <v>0</v>
      </c>
      <c r="G255" s="51">
        <f>F255*'Расчет субсидий'!G257</f>
        <v>0</v>
      </c>
      <c r="H255" s="52">
        <f t="shared" si="70"/>
        <v>0</v>
      </c>
      <c r="I255" s="51">
        <f>'Расчет субсидий'!J257-1</f>
        <v>-9.6229379418696359E-3</v>
      </c>
      <c r="J255" s="51">
        <f>I255*'Расчет субсидий'!K257</f>
        <v>-9.6229379418696359E-2</v>
      </c>
      <c r="K255" s="52">
        <f t="shared" si="71"/>
        <v>-2.116385721844567</v>
      </c>
      <c r="L255" s="51">
        <f>'Расчет субсидий'!N257-1</f>
        <v>3.1123139377537301E-2</v>
      </c>
      <c r="M255" s="51">
        <f>L255*'Расчет субсидий'!O257</f>
        <v>0.46684709066305952</v>
      </c>
      <c r="N255" s="52">
        <f t="shared" si="72"/>
        <v>10.267431037511312</v>
      </c>
      <c r="O255" s="51">
        <f>'Расчет субсидий'!R257-1</f>
        <v>0.30000000000000004</v>
      </c>
      <c r="P255" s="51">
        <f>O255*'Расчет субсидий'!S257</f>
        <v>4.5000000000000009</v>
      </c>
      <c r="Q255" s="52">
        <f t="shared" si="73"/>
        <v>98.969107000706586</v>
      </c>
      <c r="R255" s="53">
        <f t="shared" si="74"/>
        <v>7.9326406737281943</v>
      </c>
    </row>
    <row r="256" spans="1:18" ht="15" customHeight="1">
      <c r="A256" s="61" t="s">
        <v>238</v>
      </c>
      <c r="B256" s="50">
        <f>'Расчет субсидий'!X258</f>
        <v>132.30909090909108</v>
      </c>
      <c r="C256" s="51">
        <f>'Расчет субсидий'!D258-1</f>
        <v>0.2174920432845322</v>
      </c>
      <c r="D256" s="51">
        <f>C256*'Расчет субсидий'!E258</f>
        <v>3.2623806492679828</v>
      </c>
      <c r="E256" s="52">
        <f t="shared" si="69"/>
        <v>53.072999497920151</v>
      </c>
      <c r="F256" s="51">
        <f>'Расчет субсидий'!F258-1</f>
        <v>0</v>
      </c>
      <c r="G256" s="51">
        <f>F256*'Расчет субсидий'!G258</f>
        <v>0</v>
      </c>
      <c r="H256" s="52">
        <f t="shared" si="70"/>
        <v>0</v>
      </c>
      <c r="I256" s="51">
        <f>'Расчет субсидий'!J258-1</f>
        <v>-9.6229379418696359E-3</v>
      </c>
      <c r="J256" s="51">
        <f>I256*'Расчет субсидий'!K258</f>
        <v>-9.6229379418696359E-2</v>
      </c>
      <c r="K256" s="52">
        <f t="shared" si="71"/>
        <v>-1.565476979738583</v>
      </c>
      <c r="L256" s="51">
        <f>'Расчет субсидий'!N258-1</f>
        <v>3.1123139377537301E-2</v>
      </c>
      <c r="M256" s="51">
        <f>L256*'Расчет субсидий'!O258</f>
        <v>0.46684709066305952</v>
      </c>
      <c r="N256" s="52">
        <f t="shared" si="72"/>
        <v>7.594753056767158</v>
      </c>
      <c r="O256" s="51">
        <f>'Расчет субсидий'!R258-1</f>
        <v>0.30000000000000004</v>
      </c>
      <c r="P256" s="51">
        <f>O256*'Расчет субсидий'!S258</f>
        <v>4.5000000000000009</v>
      </c>
      <c r="Q256" s="52">
        <f t="shared" si="73"/>
        <v>73.206815334142377</v>
      </c>
      <c r="R256" s="53">
        <f t="shared" si="74"/>
        <v>8.1329983605123459</v>
      </c>
    </row>
    <row r="257" spans="1:18" ht="15" customHeight="1">
      <c r="A257" s="61" t="s">
        <v>239</v>
      </c>
      <c r="B257" s="50">
        <f>'Расчет субсидий'!X259</f>
        <v>58.836363636363785</v>
      </c>
      <c r="C257" s="51">
        <f>'Расчет субсидий'!D259-1</f>
        <v>-0.12958285807397762</v>
      </c>
      <c r="D257" s="51">
        <f>C257*'Расчет субсидий'!E259</f>
        <v>-1.9437428711096643</v>
      </c>
      <c r="E257" s="52">
        <f t="shared" si="69"/>
        <v>-39.073335426579021</v>
      </c>
      <c r="F257" s="51">
        <f>'Расчет субсидий'!F259-1</f>
        <v>0</v>
      </c>
      <c r="G257" s="51">
        <f>F257*'Расчет субсидий'!G259</f>
        <v>0</v>
      </c>
      <c r="H257" s="52">
        <f t="shared" si="70"/>
        <v>0</v>
      </c>
      <c r="I257" s="51">
        <f>'Расчет субсидий'!J259-1</f>
        <v>-9.6229379418696359E-3</v>
      </c>
      <c r="J257" s="51">
        <f>I257*'Расчет субсидий'!K259</f>
        <v>-9.6229379418696359E-2</v>
      </c>
      <c r="K257" s="52">
        <f t="shared" si="71"/>
        <v>-1.9344136901048608</v>
      </c>
      <c r="L257" s="51">
        <f>'Расчет субсидий'!N259-1</f>
        <v>3.1123139377537301E-2</v>
      </c>
      <c r="M257" s="51">
        <f>L257*'Расчет субсидий'!O259</f>
        <v>0.46684709066305952</v>
      </c>
      <c r="N257" s="52">
        <f t="shared" si="72"/>
        <v>9.3846121508790432</v>
      </c>
      <c r="O257" s="51">
        <f>'Расчет субсидий'!R259-1</f>
        <v>0.30000000000000004</v>
      </c>
      <c r="P257" s="51">
        <f>O257*'Расчет субсидий'!S259</f>
        <v>4.5000000000000009</v>
      </c>
      <c r="Q257" s="52">
        <f t="shared" si="73"/>
        <v>90.459500602168617</v>
      </c>
      <c r="R257" s="53">
        <f t="shared" si="74"/>
        <v>2.9268748401347002</v>
      </c>
    </row>
    <row r="258" spans="1:18" ht="15" customHeight="1">
      <c r="A258" s="61" t="s">
        <v>240</v>
      </c>
      <c r="B258" s="50">
        <f>'Расчет субсидий'!X260</f>
        <v>98.545454545454504</v>
      </c>
      <c r="C258" s="51">
        <f>'Расчет субсидий'!D260-1</f>
        <v>9.4599054009461003E-3</v>
      </c>
      <c r="D258" s="51">
        <f>C258*'Расчет субсидий'!E260</f>
        <v>0.1418985810141915</v>
      </c>
      <c r="E258" s="52">
        <f t="shared" si="69"/>
        <v>2.7897086712705308</v>
      </c>
      <c r="F258" s="51">
        <f>'Расчет субсидий'!F260-1</f>
        <v>0</v>
      </c>
      <c r="G258" s="51">
        <f>F258*'Расчет субсидий'!G260</f>
        <v>0</v>
      </c>
      <c r="H258" s="52">
        <f t="shared" si="70"/>
        <v>0</v>
      </c>
      <c r="I258" s="51">
        <f>'Расчет субсидий'!J260-1</f>
        <v>-9.6229379418696359E-3</v>
      </c>
      <c r="J258" s="51">
        <f>I258*'Расчет субсидий'!K260</f>
        <v>-9.6229379418696359E-2</v>
      </c>
      <c r="K258" s="52">
        <f t="shared" si="71"/>
        <v>-1.8918577781159831</v>
      </c>
      <c r="L258" s="51">
        <f>'Расчет субсидий'!N260-1</f>
        <v>3.1123139377537301E-2</v>
      </c>
      <c r="M258" s="51">
        <f>L258*'Расчет субсидий'!O260</f>
        <v>0.46684709066305952</v>
      </c>
      <c r="N258" s="52">
        <f t="shared" si="72"/>
        <v>9.1781564528112156</v>
      </c>
      <c r="O258" s="51">
        <f>'Расчет субсидий'!R260-1</f>
        <v>0.30000000000000004</v>
      </c>
      <c r="P258" s="51">
        <f>O258*'Расчет субсидий'!S260</f>
        <v>4.5000000000000009</v>
      </c>
      <c r="Q258" s="52">
        <f t="shared" si="73"/>
        <v>88.469447199488741</v>
      </c>
      <c r="R258" s="53">
        <f t="shared" si="74"/>
        <v>5.0125162922585558</v>
      </c>
    </row>
    <row r="259" spans="1:18" ht="15" customHeight="1">
      <c r="A259" s="61" t="s">
        <v>241</v>
      </c>
      <c r="B259" s="50">
        <f>'Расчет субсидий'!X261</f>
        <v>25.836363636363785</v>
      </c>
      <c r="C259" s="51">
        <f>'Расчет субсидий'!D261-1</f>
        <v>-0.21955936445337687</v>
      </c>
      <c r="D259" s="51">
        <f>C259*'Расчет субсидий'!E261</f>
        <v>-3.2933904668006528</v>
      </c>
      <c r="E259" s="52">
        <f t="shared" si="69"/>
        <v>-53.948620274313456</v>
      </c>
      <c r="F259" s="51">
        <f>'Расчет субсидий'!F261-1</f>
        <v>0</v>
      </c>
      <c r="G259" s="51">
        <f>F259*'Расчет субсидий'!G261</f>
        <v>0</v>
      </c>
      <c r="H259" s="52">
        <f t="shared" si="70"/>
        <v>0</v>
      </c>
      <c r="I259" s="51">
        <f>'Расчет субсидий'!J261-1</f>
        <v>-9.6229379418696359E-3</v>
      </c>
      <c r="J259" s="51">
        <f>I259*'Расчет субсидий'!K261</f>
        <v>-9.6229379418696359E-2</v>
      </c>
      <c r="K259" s="52">
        <f t="shared" si="71"/>
        <v>-1.5763215148112346</v>
      </c>
      <c r="L259" s="51">
        <f>'Расчет субсидий'!N261-1</f>
        <v>3.1123139377537301E-2</v>
      </c>
      <c r="M259" s="51">
        <f>L259*'Расчет субсидий'!O261</f>
        <v>0.46684709066305952</v>
      </c>
      <c r="N259" s="52">
        <f t="shared" si="72"/>
        <v>7.6473642206221468</v>
      </c>
      <c r="O259" s="51">
        <f>'Расчет субсидий'!R261-1</f>
        <v>0.30000000000000004</v>
      </c>
      <c r="P259" s="51">
        <f>O259*'Расчет субсидий'!S261</f>
        <v>4.5000000000000009</v>
      </c>
      <c r="Q259" s="52">
        <f t="shared" si="73"/>
        <v>73.71394120486633</v>
      </c>
      <c r="R259" s="53">
        <f t="shared" si="74"/>
        <v>1.5772272444437112</v>
      </c>
    </row>
    <row r="260" spans="1:18" ht="15" customHeight="1">
      <c r="A260" s="61" t="s">
        <v>242</v>
      </c>
      <c r="B260" s="50">
        <f>'Расчет субсидий'!X262</f>
        <v>91.090909090909008</v>
      </c>
      <c r="C260" s="51">
        <f>'Расчет субсидий'!D262-1</f>
        <v>-9.6819787985865768E-2</v>
      </c>
      <c r="D260" s="51">
        <f>C260*'Расчет субсидий'!E262</f>
        <v>-1.4522968197879864</v>
      </c>
      <c r="E260" s="52">
        <f t="shared" si="69"/>
        <v>-38.700590665717478</v>
      </c>
      <c r="F260" s="51">
        <f>'Расчет субсидий'!F262-1</f>
        <v>0</v>
      </c>
      <c r="G260" s="51">
        <f>F260*'Расчет субсидий'!G262</f>
        <v>0</v>
      </c>
      <c r="H260" s="52">
        <f t="shared" si="70"/>
        <v>0</v>
      </c>
      <c r="I260" s="51">
        <f>'Расчет субсидий'!J262-1</f>
        <v>-9.6229379418696359E-3</v>
      </c>
      <c r="J260" s="51">
        <f>I260*'Расчет субсидий'!K262</f>
        <v>-9.6229379418696359E-2</v>
      </c>
      <c r="K260" s="52">
        <f t="shared" si="71"/>
        <v>-2.5643062576165758</v>
      </c>
      <c r="L260" s="51">
        <f>'Расчет субсидий'!N262-1</f>
        <v>3.1123139377537301E-2</v>
      </c>
      <c r="M260" s="51">
        <f>L260*'Расчет субсидий'!O262</f>
        <v>0.46684709066305952</v>
      </c>
      <c r="N260" s="52">
        <f t="shared" si="72"/>
        <v>12.440472163169586</v>
      </c>
      <c r="O260" s="51">
        <f>'Расчет субсидий'!R262-1</f>
        <v>0.30000000000000004</v>
      </c>
      <c r="P260" s="51">
        <f>O260*'Расчет субсидий'!S262</f>
        <v>4.5000000000000009</v>
      </c>
      <c r="Q260" s="52">
        <f t="shared" si="73"/>
        <v>119.91533385107347</v>
      </c>
      <c r="R260" s="53">
        <f t="shared" si="74"/>
        <v>3.4183208914563776</v>
      </c>
    </row>
    <row r="261" spans="1:18" ht="15" customHeight="1">
      <c r="A261" s="61" t="s">
        <v>243</v>
      </c>
      <c r="B261" s="50">
        <f>'Расчет субсидий'!X263</f>
        <v>133.13636363636374</v>
      </c>
      <c r="C261" s="51">
        <f>'Расчет субсидий'!D263-1</f>
        <v>7.474226804123707E-2</v>
      </c>
      <c r="D261" s="51">
        <f>C261*'Расчет субсидий'!E263</f>
        <v>1.121134020618556</v>
      </c>
      <c r="E261" s="52">
        <f t="shared" si="69"/>
        <v>24.91153060638619</v>
      </c>
      <c r="F261" s="51">
        <f>'Расчет субсидий'!F263-1</f>
        <v>0</v>
      </c>
      <c r="G261" s="51">
        <f>F261*'Расчет субсидий'!G263</f>
        <v>0</v>
      </c>
      <c r="H261" s="52">
        <f t="shared" si="70"/>
        <v>0</v>
      </c>
      <c r="I261" s="51">
        <f>'Расчет субсидий'!J263-1</f>
        <v>-9.6229379418696359E-3</v>
      </c>
      <c r="J261" s="51">
        <f>I261*'Расчет субсидий'!K263</f>
        <v>-9.6229379418696359E-2</v>
      </c>
      <c r="K261" s="52">
        <f t="shared" si="71"/>
        <v>-2.1382110314517084</v>
      </c>
      <c r="L261" s="51">
        <f>'Расчет субсидий'!N263-1</f>
        <v>3.1123139377537301E-2</v>
      </c>
      <c r="M261" s="51">
        <f>L261*'Расчет субсидий'!O263</f>
        <v>0.46684709066305952</v>
      </c>
      <c r="N261" s="52">
        <f t="shared" si="72"/>
        <v>10.373314317175639</v>
      </c>
      <c r="O261" s="51">
        <f>'Расчет субсидий'!R263-1</f>
        <v>0.30000000000000004</v>
      </c>
      <c r="P261" s="51">
        <f>O261*'Расчет субсидий'!S263</f>
        <v>4.5000000000000009</v>
      </c>
      <c r="Q261" s="52">
        <f t="shared" si="73"/>
        <v>99.989729744253609</v>
      </c>
      <c r="R261" s="53">
        <f t="shared" si="74"/>
        <v>5.9917517318629203</v>
      </c>
    </row>
    <row r="262" spans="1:18" ht="15" customHeight="1">
      <c r="A262" s="61" t="s">
        <v>244</v>
      </c>
      <c r="B262" s="50">
        <f>'Расчет субсидий'!X264</f>
        <v>57.654545454545541</v>
      </c>
      <c r="C262" s="51">
        <f>'Расчет субсидий'!D264-1</f>
        <v>1.8874011937409341E-2</v>
      </c>
      <c r="D262" s="51">
        <f>C262*'Расчет субсидий'!E264</f>
        <v>0.28311017906114011</v>
      </c>
      <c r="E262" s="52">
        <f t="shared" si="69"/>
        <v>3.1671421221188019</v>
      </c>
      <c r="F262" s="51">
        <f>'Расчет субсидий'!F264-1</f>
        <v>0</v>
      </c>
      <c r="G262" s="51">
        <f>F262*'Расчет субсидий'!G264</f>
        <v>0</v>
      </c>
      <c r="H262" s="52">
        <f t="shared" si="70"/>
        <v>0</v>
      </c>
      <c r="I262" s="51">
        <f>'Расчет субсидий'!J264-1</f>
        <v>-9.6229379418696359E-3</v>
      </c>
      <c r="J262" s="51">
        <f>I262*'Расчет субсидий'!K264</f>
        <v>-9.6229379418696359E-2</v>
      </c>
      <c r="K262" s="52">
        <f t="shared" si="71"/>
        <v>-1.0765141753397964</v>
      </c>
      <c r="L262" s="51">
        <f>'Расчет субсидий'!N264-1</f>
        <v>3.1123139377537301E-2</v>
      </c>
      <c r="M262" s="51">
        <f>L262*'Расчет субсидий'!O264</f>
        <v>0.46684709066305952</v>
      </c>
      <c r="N262" s="52">
        <f t="shared" si="72"/>
        <v>5.2225995205501983</v>
      </c>
      <c r="O262" s="51">
        <f>'Расчет субсидий'!R264-1</f>
        <v>0.30000000000000004</v>
      </c>
      <c r="P262" s="51">
        <f>O262*'Расчет субсидий'!S264</f>
        <v>4.5000000000000009</v>
      </c>
      <c r="Q262" s="52">
        <f t="shared" si="73"/>
        <v>50.341317987216343</v>
      </c>
      <c r="R262" s="53">
        <f t="shared" si="74"/>
        <v>5.1537278903055039</v>
      </c>
    </row>
    <row r="263" spans="1:18" ht="15" customHeight="1">
      <c r="A263" s="61" t="s">
        <v>245</v>
      </c>
      <c r="B263" s="50">
        <f>'Расчет субсидий'!X265</f>
        <v>93.618181818181711</v>
      </c>
      <c r="C263" s="51">
        <f>'Расчет субсидий'!D265-1</f>
        <v>-1.2362128951069695E-2</v>
      </c>
      <c r="D263" s="51">
        <f>C263*'Расчет субсидий'!E265</f>
        <v>-0.18543193426604543</v>
      </c>
      <c r="E263" s="52">
        <f t="shared" si="69"/>
        <v>-3.7052534015442729</v>
      </c>
      <c r="F263" s="51">
        <f>'Расчет субсидий'!F265-1</f>
        <v>0</v>
      </c>
      <c r="G263" s="51">
        <f>F263*'Расчет субсидий'!G265</f>
        <v>0</v>
      </c>
      <c r="H263" s="52">
        <f t="shared" si="70"/>
        <v>0</v>
      </c>
      <c r="I263" s="51">
        <f>'Расчет субсидий'!J265-1</f>
        <v>-9.6229379418696359E-3</v>
      </c>
      <c r="J263" s="51">
        <f>I263*'Расчет субсидий'!K265</f>
        <v>-9.6229379418696359E-2</v>
      </c>
      <c r="K263" s="52">
        <f t="shared" si="71"/>
        <v>-1.9228308049036404</v>
      </c>
      <c r="L263" s="51">
        <f>'Расчет субсидий'!N265-1</f>
        <v>3.1123139377537301E-2</v>
      </c>
      <c r="M263" s="51">
        <f>L263*'Расчет субсидий'!O265</f>
        <v>0.46684709066305952</v>
      </c>
      <c r="N263" s="52">
        <f t="shared" si="72"/>
        <v>9.3284189561360318</v>
      </c>
      <c r="O263" s="51">
        <f>'Расчет субсидий'!R265-1</f>
        <v>0.30000000000000004</v>
      </c>
      <c r="P263" s="51">
        <f>O263*'Расчет субсидий'!S265</f>
        <v>4.5000000000000009</v>
      </c>
      <c r="Q263" s="52">
        <f t="shared" si="73"/>
        <v>89.917847068493586</v>
      </c>
      <c r="R263" s="53">
        <f t="shared" si="74"/>
        <v>4.6851857769783187</v>
      </c>
    </row>
    <row r="264" spans="1:18" ht="15" customHeight="1">
      <c r="A264" s="57" t="s">
        <v>246</v>
      </c>
      <c r="B264" s="58"/>
      <c r="C264" s="59"/>
      <c r="D264" s="59"/>
      <c r="E264" s="60"/>
      <c r="F264" s="60"/>
      <c r="G264" s="60"/>
      <c r="H264" s="60"/>
      <c r="I264" s="60"/>
      <c r="J264" s="60"/>
      <c r="K264" s="60"/>
      <c r="L264" s="60"/>
      <c r="M264" s="60"/>
      <c r="N264" s="60"/>
      <c r="O264" s="60"/>
      <c r="P264" s="60"/>
      <c r="Q264" s="60"/>
      <c r="R264" s="60"/>
    </row>
    <row r="265" spans="1:18" ht="15" customHeight="1">
      <c r="A265" s="61" t="s">
        <v>247</v>
      </c>
      <c r="B265" s="50">
        <f>'Расчет субсидий'!X267</f>
        <v>-137.68181818181824</v>
      </c>
      <c r="C265" s="51">
        <f>'Расчет субсидий'!D267-1</f>
        <v>-0.36392107735671786</v>
      </c>
      <c r="D265" s="51">
        <f>C265*'Расчет субсидий'!E267</f>
        <v>-5.4588161603507679</v>
      </c>
      <c r="E265" s="52">
        <f t="shared" ref="E265:E271" si="75">$B265*D265/$R265</f>
        <v>-97.435215552997832</v>
      </c>
      <c r="F265" s="51">
        <f>'Расчет субсидий'!F267-1</f>
        <v>0</v>
      </c>
      <c r="G265" s="51">
        <f>F265*'Расчет субсидий'!G267</f>
        <v>0</v>
      </c>
      <c r="H265" s="52">
        <f t="shared" ref="H265:H271" si="76">$B265*G265/$R265</f>
        <v>0</v>
      </c>
      <c r="I265" s="51">
        <f>'Расчет субсидий'!J267-1</f>
        <v>6.4659090909090944E-2</v>
      </c>
      <c r="J265" s="51">
        <f>I265*'Расчет субсидий'!K267</f>
        <v>0.64659090909090944</v>
      </c>
      <c r="K265" s="52">
        <f t="shared" ref="K265:K271" si="77">$B265*J265/$R265</f>
        <v>11.5410965951697</v>
      </c>
      <c r="L265" s="51">
        <f>'Расчет субсидий'!N267-1</f>
        <v>0.25415329768270944</v>
      </c>
      <c r="M265" s="51">
        <f>L265*'Расчет субсидий'!O267</f>
        <v>3.8122994652406419</v>
      </c>
      <c r="N265" s="52">
        <f t="shared" si="72"/>
        <v>68.046295980121783</v>
      </c>
      <c r="O265" s="51">
        <f>'Расчет субсидий'!R267-1</f>
        <v>-0.44758064516129037</v>
      </c>
      <c r="P265" s="51">
        <f>O265*'Расчет субсидий'!S267</f>
        <v>-6.7137096774193559</v>
      </c>
      <c r="Q265" s="52">
        <f t="shared" si="73"/>
        <v>-119.83399520411189</v>
      </c>
      <c r="R265" s="53">
        <f t="shared" si="74"/>
        <v>-7.7136354634385729</v>
      </c>
    </row>
    <row r="266" spans="1:18" ht="15" customHeight="1">
      <c r="A266" s="61" t="s">
        <v>248</v>
      </c>
      <c r="B266" s="50">
        <f>'Расчет субсидий'!X268</f>
        <v>-45.24545454545455</v>
      </c>
      <c r="C266" s="51">
        <f>'Расчет субсидий'!D268-1</f>
        <v>-0.15456026058631922</v>
      </c>
      <c r="D266" s="51">
        <f>C266*'Расчет субсидий'!E268</f>
        <v>-2.3184039087947883</v>
      </c>
      <c r="E266" s="52">
        <f t="shared" si="75"/>
        <v>-22.937266302861527</v>
      </c>
      <c r="F266" s="51">
        <f>'Расчет субсидий'!F268-1</f>
        <v>0</v>
      </c>
      <c r="G266" s="51">
        <f>F266*'Расчет субсидий'!G268</f>
        <v>0</v>
      </c>
      <c r="H266" s="52">
        <f t="shared" si="76"/>
        <v>0</v>
      </c>
      <c r="I266" s="51">
        <f>'Расчет субсидий'!J268-1</f>
        <v>6.4659090909090944E-2</v>
      </c>
      <c r="J266" s="51">
        <f>I266*'Расчет субсидий'!K268</f>
        <v>0.64659090909090944</v>
      </c>
      <c r="K266" s="52">
        <f t="shared" si="77"/>
        <v>6.3970854321658557</v>
      </c>
      <c r="L266" s="51">
        <f>'Расчет субсидий'!N268-1</f>
        <v>0.25415329768270944</v>
      </c>
      <c r="M266" s="51">
        <f>L266*'Расчет субсидий'!O268</f>
        <v>3.8122994652406419</v>
      </c>
      <c r="N266" s="52">
        <f t="shared" si="72"/>
        <v>37.717210417376499</v>
      </c>
      <c r="O266" s="51">
        <f>'Расчет субсидий'!R268-1</f>
        <v>-0.44758064516129037</v>
      </c>
      <c r="P266" s="51">
        <f>O266*'Расчет субсидий'!S268</f>
        <v>-6.7137096774193559</v>
      </c>
      <c r="Q266" s="52">
        <f t="shared" si="73"/>
        <v>-66.422484092135392</v>
      </c>
      <c r="R266" s="53">
        <f t="shared" si="74"/>
        <v>-4.5732232118825928</v>
      </c>
    </row>
    <row r="267" spans="1:18" ht="15" customHeight="1">
      <c r="A267" s="61" t="s">
        <v>249</v>
      </c>
      <c r="B267" s="50">
        <f>'Расчет субсидий'!X269</f>
        <v>-93.390909090908963</v>
      </c>
      <c r="C267" s="51">
        <f>'Расчет субсидий'!D269-1</f>
        <v>-8.6118251928020584E-2</v>
      </c>
      <c r="D267" s="51">
        <f>C267*'Расчет субсидий'!E269</f>
        <v>-1.2917737789203088</v>
      </c>
      <c r="E267" s="52">
        <f t="shared" si="75"/>
        <v>-34.01572291029764</v>
      </c>
      <c r="F267" s="51">
        <f>'Расчет субсидий'!F269-1</f>
        <v>0</v>
      </c>
      <c r="G267" s="51">
        <f>F267*'Расчет субсидий'!G269</f>
        <v>0</v>
      </c>
      <c r="H267" s="52">
        <f t="shared" si="76"/>
        <v>0</v>
      </c>
      <c r="I267" s="51">
        <f>'Расчет субсидий'!J269-1</f>
        <v>6.4659090909090944E-2</v>
      </c>
      <c r="J267" s="51">
        <f>I267*'Расчет субсидий'!K269</f>
        <v>0.64659090909090944</v>
      </c>
      <c r="K267" s="52">
        <f t="shared" si="77"/>
        <v>17.02640010105878</v>
      </c>
      <c r="L267" s="51">
        <f>'Расчет субсидий'!N269-1</f>
        <v>0.25415329768270944</v>
      </c>
      <c r="M267" s="51">
        <f>L267*'Расчет субсидий'!O269</f>
        <v>3.8122994652406419</v>
      </c>
      <c r="N267" s="52">
        <f t="shared" si="72"/>
        <v>100.3876409142545</v>
      </c>
      <c r="O267" s="51">
        <f>'Расчет субсидий'!R269-1</f>
        <v>-0.44758064516129037</v>
      </c>
      <c r="P267" s="51">
        <f>O267*'Расчет субсидий'!S269</f>
        <v>-6.7137096774193559</v>
      </c>
      <c r="Q267" s="52">
        <f t="shared" si="73"/>
        <v>-176.78922719592461</v>
      </c>
      <c r="R267" s="53">
        <f t="shared" si="74"/>
        <v>-3.5465930820081133</v>
      </c>
    </row>
    <row r="268" spans="1:18" ht="15" customHeight="1">
      <c r="A268" s="61" t="s">
        <v>250</v>
      </c>
      <c r="B268" s="50">
        <f>'Расчет субсидий'!X270</f>
        <v>-7.5636363636364194</v>
      </c>
      <c r="C268" s="51">
        <f>'Расчет субсидий'!D270-1</f>
        <v>0.10674746235074539</v>
      </c>
      <c r="D268" s="51">
        <f>C268*'Расчет субсидий'!E270</f>
        <v>1.6012119352611809</v>
      </c>
      <c r="E268" s="52">
        <f t="shared" si="75"/>
        <v>18.529449659818834</v>
      </c>
      <c r="F268" s="51">
        <f>'Расчет субсидий'!F270-1</f>
        <v>0</v>
      </c>
      <c r="G268" s="51">
        <f>F268*'Расчет субсидий'!G270</f>
        <v>0</v>
      </c>
      <c r="H268" s="52">
        <f t="shared" si="76"/>
        <v>0</v>
      </c>
      <c r="I268" s="51">
        <f>'Расчет субсидий'!J270-1</f>
        <v>6.4659090909090944E-2</v>
      </c>
      <c r="J268" s="51">
        <f>I268*'Расчет субсидий'!K270</f>
        <v>0.64659090909090944</v>
      </c>
      <c r="K268" s="52">
        <f t="shared" si="77"/>
        <v>7.4824409165687564</v>
      </c>
      <c r="L268" s="51">
        <f>'Расчет субсидий'!N270-1</f>
        <v>0.25415329768270944</v>
      </c>
      <c r="M268" s="51">
        <f>L268*'Расчет субсидий'!O270</f>
        <v>3.8122994652406419</v>
      </c>
      <c r="N268" s="52">
        <f t="shared" si="72"/>
        <v>44.116465455778879</v>
      </c>
      <c r="O268" s="51">
        <f>'Расчет субсидий'!R270-1</f>
        <v>-0.44758064516129037</v>
      </c>
      <c r="P268" s="51">
        <f>O268*'Расчет субсидий'!S270</f>
        <v>-6.7137096774193559</v>
      </c>
      <c r="Q268" s="52">
        <f t="shared" si="73"/>
        <v>-77.691992395802899</v>
      </c>
      <c r="R268" s="53">
        <f t="shared" si="74"/>
        <v>-0.65360736782662343</v>
      </c>
    </row>
    <row r="269" spans="1:18" ht="15" customHeight="1">
      <c r="A269" s="61" t="s">
        <v>251</v>
      </c>
      <c r="B269" s="50">
        <f>'Расчет субсидий'!X271</f>
        <v>-108.15454545454554</v>
      </c>
      <c r="C269" s="51">
        <f>'Расчет субсидий'!D271-1</f>
        <v>-0.10762364917198397</v>
      </c>
      <c r="D269" s="51">
        <f>C269*'Расчет субсидий'!E271</f>
        <v>-1.6143547375797596</v>
      </c>
      <c r="E269" s="52">
        <f t="shared" si="75"/>
        <v>-45.12585916533407</v>
      </c>
      <c r="F269" s="51">
        <f>'Расчет субсидий'!F271-1</f>
        <v>0</v>
      </c>
      <c r="G269" s="51">
        <f>F269*'Расчет субсидий'!G271</f>
        <v>0</v>
      </c>
      <c r="H269" s="52">
        <f t="shared" si="76"/>
        <v>0</v>
      </c>
      <c r="I269" s="51">
        <f>'Расчет субсидий'!J271-1</f>
        <v>6.4659090909090944E-2</v>
      </c>
      <c r="J269" s="51">
        <f>I269*'Расчет субсидий'!K271</f>
        <v>0.64659090909090944</v>
      </c>
      <c r="K269" s="52">
        <f t="shared" si="77"/>
        <v>18.074076051565537</v>
      </c>
      <c r="L269" s="51">
        <f>'Расчет субсидий'!N271-1</f>
        <v>0.25415329768270944</v>
      </c>
      <c r="M269" s="51">
        <f>L269*'Расчет субсидий'!O271</f>
        <v>3.8122994652406419</v>
      </c>
      <c r="N269" s="52">
        <f t="shared" si="72"/>
        <v>106.56473745196787</v>
      </c>
      <c r="O269" s="51">
        <f>'Расчет субсидий'!R271-1</f>
        <v>-0.44758064516129037</v>
      </c>
      <c r="P269" s="51">
        <f>O269*'Расчет субсидий'!S271</f>
        <v>-6.7137096774193559</v>
      </c>
      <c r="Q269" s="52">
        <f t="shared" si="73"/>
        <v>-187.66749979274491</v>
      </c>
      <c r="R269" s="53">
        <f t="shared" si="74"/>
        <v>-3.8691740406675641</v>
      </c>
    </row>
    <row r="270" spans="1:18" ht="15" customHeight="1">
      <c r="A270" s="61" t="s">
        <v>252</v>
      </c>
      <c r="B270" s="50">
        <f>'Расчет субсидий'!X272</f>
        <v>-65.790909090909167</v>
      </c>
      <c r="C270" s="51">
        <f>'Расчет субсидий'!D272-1</f>
        <v>-0.25528384385257308</v>
      </c>
      <c r="D270" s="51">
        <f>C270*'Расчет субсидий'!E272</f>
        <v>-3.8292576577885962</v>
      </c>
      <c r="E270" s="52">
        <f t="shared" si="75"/>
        <v>-41.40814524031714</v>
      </c>
      <c r="F270" s="51">
        <f>'Расчет субсидий'!F272-1</f>
        <v>0</v>
      </c>
      <c r="G270" s="51">
        <f>F270*'Расчет субсидий'!G272</f>
        <v>0</v>
      </c>
      <c r="H270" s="52">
        <f t="shared" si="76"/>
        <v>0</v>
      </c>
      <c r="I270" s="51">
        <f>'Расчет субсидий'!J272-1</f>
        <v>6.4659090909090944E-2</v>
      </c>
      <c r="J270" s="51">
        <f>I270*'Расчет субсидий'!K272</f>
        <v>0.64659090909090944</v>
      </c>
      <c r="K270" s="52">
        <f t="shared" si="77"/>
        <v>6.9919897451265243</v>
      </c>
      <c r="L270" s="51">
        <f>'Расчет субсидий'!N272-1</f>
        <v>0.25415329768270944</v>
      </c>
      <c r="M270" s="51">
        <f>L270*'Расчет субсидий'!O272</f>
        <v>3.8122994652406419</v>
      </c>
      <c r="N270" s="52">
        <f t="shared" si="72"/>
        <v>41.224765754580346</v>
      </c>
      <c r="O270" s="51">
        <f>'Расчет субсидий'!R272-1</f>
        <v>-0.44758064516129037</v>
      </c>
      <c r="P270" s="51">
        <f>O270*'Расчет субсидий'!S272</f>
        <v>-6.7137096774193559</v>
      </c>
      <c r="Q270" s="52">
        <f t="shared" si="73"/>
        <v>-72.599519350298891</v>
      </c>
      <c r="R270" s="53">
        <f t="shared" si="74"/>
        <v>-6.0840769608764003</v>
      </c>
    </row>
    <row r="271" spans="1:18" ht="15" customHeight="1">
      <c r="A271" s="61" t="s">
        <v>253</v>
      </c>
      <c r="B271" s="50">
        <f>'Расчет субсидий'!X273</f>
        <v>-2.4727272727272691</v>
      </c>
      <c r="C271" s="51">
        <f>'Расчет субсидий'!D273-1</f>
        <v>2.5939123082497906E-2</v>
      </c>
      <c r="D271" s="51">
        <f>C271*'Расчет субсидий'!E273</f>
        <v>0.38908684623746859</v>
      </c>
      <c r="E271" s="52">
        <f t="shared" si="75"/>
        <v>0.51567182240856924</v>
      </c>
      <c r="F271" s="51">
        <f>'Расчет субсидий'!F273-1</f>
        <v>0</v>
      </c>
      <c r="G271" s="51">
        <f>F271*'Расчет субсидий'!G273</f>
        <v>0</v>
      </c>
      <c r="H271" s="52">
        <f t="shared" si="76"/>
        <v>0</v>
      </c>
      <c r="I271" s="51">
        <f>'Расчет субсидий'!J273-1</f>
        <v>6.4659090909090944E-2</v>
      </c>
      <c r="J271" s="51">
        <f>I271*'Расчет субсидий'!K273</f>
        <v>0.64659090909090944</v>
      </c>
      <c r="K271" s="52">
        <f t="shared" si="77"/>
        <v>0.85695190075951233</v>
      </c>
      <c r="L271" s="51">
        <f>'Расчет субсидий'!N273-1</f>
        <v>0.25415329768270944</v>
      </c>
      <c r="M271" s="51">
        <f>L271*'Расчет субсидий'!O273</f>
        <v>3.8122994652406419</v>
      </c>
      <c r="N271" s="52">
        <f t="shared" si="72"/>
        <v>5.0525876981408553</v>
      </c>
      <c r="O271" s="51">
        <f>'Расчет субсидий'!R273-1</f>
        <v>-0.44758064516129037</v>
      </c>
      <c r="P271" s="51">
        <f>O271*'Расчет субсидий'!S273</f>
        <v>-6.7137096774193559</v>
      </c>
      <c r="Q271" s="52">
        <f t="shared" si="73"/>
        <v>-8.8979386940362062</v>
      </c>
      <c r="R271" s="53">
        <f t="shared" si="74"/>
        <v>-1.8657324568503357</v>
      </c>
    </row>
    <row r="272" spans="1:18" ht="15" customHeight="1">
      <c r="A272" s="57" t="s">
        <v>254</v>
      </c>
      <c r="B272" s="58"/>
      <c r="C272" s="59"/>
      <c r="D272" s="59"/>
      <c r="E272" s="60"/>
      <c r="F272" s="60"/>
      <c r="G272" s="60"/>
      <c r="H272" s="60"/>
      <c r="I272" s="60"/>
      <c r="J272" s="60"/>
      <c r="K272" s="60"/>
      <c r="L272" s="60"/>
      <c r="M272" s="60"/>
      <c r="N272" s="60"/>
      <c r="O272" s="60"/>
      <c r="P272" s="60"/>
      <c r="Q272" s="60"/>
      <c r="R272" s="60"/>
    </row>
    <row r="273" spans="1:18" ht="15" customHeight="1">
      <c r="A273" s="61" t="s">
        <v>255</v>
      </c>
      <c r="B273" s="50">
        <f>'Расчет субсидий'!X275</f>
        <v>34.72727272727272</v>
      </c>
      <c r="C273" s="51">
        <f>'Расчет субсидий'!D275-1</f>
        <v>9.2326464208243086E-2</v>
      </c>
      <c r="D273" s="51">
        <f>C273*'Расчет субсидий'!E275</f>
        <v>1.3848969631236463</v>
      </c>
      <c r="E273" s="52">
        <f t="shared" ref="E273:E289" si="78">$B273*D273/$R273</f>
        <v>4.9275946487617972</v>
      </c>
      <c r="F273" s="51">
        <f>'Расчет субсидий'!F275-1</f>
        <v>0</v>
      </c>
      <c r="G273" s="51">
        <f>F273*'Расчет субсидий'!G275</f>
        <v>0</v>
      </c>
      <c r="H273" s="52">
        <f t="shared" ref="H273:H289" si="79">$B273*G273/$R273</f>
        <v>0</v>
      </c>
      <c r="I273" s="51">
        <f>'Расчет субсидий'!J275-1</f>
        <v>1.633858267716537E-2</v>
      </c>
      <c r="J273" s="51">
        <f>I273*'Расчет субсидий'!K275</f>
        <v>0.1633858267716537</v>
      </c>
      <c r="K273" s="52">
        <f t="shared" ref="K273:K289" si="80">$B273*J273/$R273</f>
        <v>0.58134225658753358</v>
      </c>
      <c r="L273" s="51">
        <f>'Расчет субсидий'!N275-1</f>
        <v>0.30000000000000004</v>
      </c>
      <c r="M273" s="51">
        <f>L273*'Расчет субсидий'!O275</f>
        <v>4.5000000000000009</v>
      </c>
      <c r="N273" s="52">
        <f t="shared" si="72"/>
        <v>16.011426488663865</v>
      </c>
      <c r="O273" s="51">
        <f>'Расчет субсидий'!R275-1</f>
        <v>0.24745283018867914</v>
      </c>
      <c r="P273" s="51">
        <f>O273*'Расчет субсидий'!S275</f>
        <v>3.7117924528301871</v>
      </c>
      <c r="Q273" s="52">
        <f t="shared" si="73"/>
        <v>13.206909333259524</v>
      </c>
      <c r="R273" s="53">
        <f t="shared" si="74"/>
        <v>9.7600752427254882</v>
      </c>
    </row>
    <row r="274" spans="1:18" ht="15" customHeight="1">
      <c r="A274" s="61" t="s">
        <v>256</v>
      </c>
      <c r="B274" s="50">
        <f>'Расчет субсидий'!X276</f>
        <v>32.654545454545428</v>
      </c>
      <c r="C274" s="51">
        <f>'Расчет субсидий'!D276-1</f>
        <v>-0.1725404546808299</v>
      </c>
      <c r="D274" s="51">
        <f>C274*'Расчет субсидий'!E276</f>
        <v>-2.5881068202124484</v>
      </c>
      <c r="E274" s="52">
        <f t="shared" si="78"/>
        <v>-14.603837605067975</v>
      </c>
      <c r="F274" s="51">
        <f>'Расчет субсидий'!F276-1</f>
        <v>0</v>
      </c>
      <c r="G274" s="51">
        <f>F274*'Расчет субсидий'!G276</f>
        <v>0</v>
      </c>
      <c r="H274" s="52">
        <f t="shared" si="79"/>
        <v>0</v>
      </c>
      <c r="I274" s="51">
        <f>'Расчет субсидий'!J276-1</f>
        <v>1.633858267716537E-2</v>
      </c>
      <c r="J274" s="51">
        <f>I274*'Расчет субсидий'!K276</f>
        <v>0.1633858267716537</v>
      </c>
      <c r="K274" s="52">
        <f t="shared" si="80"/>
        <v>0.92193261209641064</v>
      </c>
      <c r="L274" s="51">
        <f>'Расчет субсидий'!N276-1</f>
        <v>0.30000000000000004</v>
      </c>
      <c r="M274" s="51">
        <f>L274*'Расчет субсидий'!O276</f>
        <v>4.5000000000000009</v>
      </c>
      <c r="N274" s="52">
        <f t="shared" si="72"/>
        <v>25.39202350906498</v>
      </c>
      <c r="O274" s="51">
        <f>'Расчет субсидий'!R276-1</f>
        <v>0.24745283018867914</v>
      </c>
      <c r="P274" s="51">
        <f>O274*'Расчет субсидий'!S276</f>
        <v>3.7117924528301871</v>
      </c>
      <c r="Q274" s="52">
        <f t="shared" si="73"/>
        <v>20.944426938452015</v>
      </c>
      <c r="R274" s="53">
        <f t="shared" si="74"/>
        <v>5.7870714593893933</v>
      </c>
    </row>
    <row r="275" spans="1:18" ht="15" customHeight="1">
      <c r="A275" s="61" t="s">
        <v>257</v>
      </c>
      <c r="B275" s="50">
        <f>'Расчет субсидий'!X277</f>
        <v>84.627272727272725</v>
      </c>
      <c r="C275" s="51">
        <f>'Расчет субсидий'!D277-1</f>
        <v>0.2002683504340963</v>
      </c>
      <c r="D275" s="51">
        <f>C275*'Расчет субсидий'!E277</f>
        <v>3.0040252565114445</v>
      </c>
      <c r="E275" s="52">
        <f t="shared" si="78"/>
        <v>22.340971743374087</v>
      </c>
      <c r="F275" s="51">
        <f>'Расчет субсидий'!F277-1</f>
        <v>0</v>
      </c>
      <c r="G275" s="51">
        <f>F275*'Расчет субсидий'!G277</f>
        <v>0</v>
      </c>
      <c r="H275" s="52">
        <f t="shared" si="79"/>
        <v>0</v>
      </c>
      <c r="I275" s="51">
        <f>'Расчет субсидий'!J277-1</f>
        <v>1.633858267716537E-2</v>
      </c>
      <c r="J275" s="51">
        <f>I275*'Расчет субсидий'!K277</f>
        <v>0.1633858267716537</v>
      </c>
      <c r="K275" s="52">
        <f t="shared" si="80"/>
        <v>1.2151023468465376</v>
      </c>
      <c r="L275" s="51">
        <f>'Расчет субсидий'!N277-1</f>
        <v>0.30000000000000004</v>
      </c>
      <c r="M275" s="51">
        <f>L275*'Расчет субсидий'!O277</f>
        <v>4.5000000000000009</v>
      </c>
      <c r="N275" s="52">
        <f t="shared" si="72"/>
        <v>33.466553793869679</v>
      </c>
      <c r="O275" s="51">
        <f>'Расчет субсидий'!R277-1</f>
        <v>0.24745283018867914</v>
      </c>
      <c r="P275" s="51">
        <f>O275*'Расчет субсидий'!S277</f>
        <v>3.7117924528301871</v>
      </c>
      <c r="Q275" s="52">
        <f t="shared" si="73"/>
        <v>27.604644843182427</v>
      </c>
      <c r="R275" s="53">
        <f t="shared" si="74"/>
        <v>11.379203536113286</v>
      </c>
    </row>
    <row r="276" spans="1:18" ht="15" customHeight="1">
      <c r="A276" s="61" t="s">
        <v>258</v>
      </c>
      <c r="B276" s="50">
        <f>'Расчет субсидий'!X278</f>
        <v>87.763636363636238</v>
      </c>
      <c r="C276" s="51">
        <f>'Расчет субсидий'!D278-1</f>
        <v>-0.11893764434180143</v>
      </c>
      <c r="D276" s="51">
        <f>C276*'Расчет субсидий'!E278</f>
        <v>-1.7840646651270213</v>
      </c>
      <c r="E276" s="52">
        <f t="shared" si="78"/>
        <v>-23.755621838404057</v>
      </c>
      <c r="F276" s="51">
        <f>'Расчет субсидий'!F278-1</f>
        <v>0</v>
      </c>
      <c r="G276" s="51">
        <f>F276*'Расчет субсидий'!G278</f>
        <v>0</v>
      </c>
      <c r="H276" s="52">
        <f t="shared" si="79"/>
        <v>0</v>
      </c>
      <c r="I276" s="51">
        <f>'Расчет субсидий'!J278-1</f>
        <v>1.633858267716537E-2</v>
      </c>
      <c r="J276" s="51">
        <f>I276*'Расчет субсидий'!K278</f>
        <v>0.1633858267716537</v>
      </c>
      <c r="K276" s="52">
        <f t="shared" si="80"/>
        <v>2.175555623296904</v>
      </c>
      <c r="L276" s="51">
        <f>'Расчет субсидий'!N278-1</f>
        <v>0.30000000000000004</v>
      </c>
      <c r="M276" s="51">
        <f>L276*'Расчет субсидий'!O278</f>
        <v>4.5000000000000009</v>
      </c>
      <c r="N276" s="52">
        <f t="shared" si="72"/>
        <v>59.919519938032757</v>
      </c>
      <c r="O276" s="51">
        <f>'Расчет субсидий'!R278-1</f>
        <v>0.24745283018867914</v>
      </c>
      <c r="P276" s="51">
        <f>O276*'Расчет субсидий'!S278</f>
        <v>3.7117924528301871</v>
      </c>
      <c r="Q276" s="52">
        <f t="shared" si="73"/>
        <v>49.424182640710633</v>
      </c>
      <c r="R276" s="53">
        <f t="shared" si="74"/>
        <v>6.5911136144748204</v>
      </c>
    </row>
    <row r="277" spans="1:18" ht="15" customHeight="1">
      <c r="A277" s="61" t="s">
        <v>259</v>
      </c>
      <c r="B277" s="50">
        <f>'Расчет субсидий'!X279</f>
        <v>29.954545454545439</v>
      </c>
      <c r="C277" s="51">
        <f>'Расчет субсидий'!D279-1</f>
        <v>-0.12708420175072954</v>
      </c>
      <c r="D277" s="51">
        <f>C277*'Расчет субсидий'!E279</f>
        <v>-1.9062630262609432</v>
      </c>
      <c r="E277" s="52">
        <f t="shared" si="78"/>
        <v>-8.827019713848097</v>
      </c>
      <c r="F277" s="51">
        <f>'Расчет субсидий'!F279-1</f>
        <v>0</v>
      </c>
      <c r="G277" s="51">
        <f>F277*'Расчет субсидий'!G279</f>
        <v>0</v>
      </c>
      <c r="H277" s="52">
        <f t="shared" si="79"/>
        <v>0</v>
      </c>
      <c r="I277" s="51">
        <f>'Расчет субсидий'!J279-1</f>
        <v>1.633858267716537E-2</v>
      </c>
      <c r="J277" s="51">
        <f>I277*'Расчет субсидий'!K279</f>
        <v>0.1633858267716537</v>
      </c>
      <c r="K277" s="52">
        <f t="shared" si="80"/>
        <v>0.75656396520767288</v>
      </c>
      <c r="L277" s="51">
        <f>'Расчет субсидий'!N279-1</f>
        <v>0.30000000000000004</v>
      </c>
      <c r="M277" s="51">
        <f>L277*'Расчет субсидий'!O279</f>
        <v>4.5000000000000009</v>
      </c>
      <c r="N277" s="52">
        <f t="shared" si="72"/>
        <v>20.83741234294866</v>
      </c>
      <c r="O277" s="51">
        <f>'Расчет субсидий'!R279-1</f>
        <v>0.24745283018867914</v>
      </c>
      <c r="P277" s="51">
        <f>O277*'Расчет субсидий'!S279</f>
        <v>3.7117924528301871</v>
      </c>
      <c r="Q277" s="52">
        <f t="shared" si="73"/>
        <v>17.187588860237202</v>
      </c>
      <c r="R277" s="53">
        <f t="shared" si="74"/>
        <v>6.4689152533408985</v>
      </c>
    </row>
    <row r="278" spans="1:18" ht="15" customHeight="1">
      <c r="A278" s="61" t="s">
        <v>260</v>
      </c>
      <c r="B278" s="50">
        <f>'Расчет субсидий'!X280</f>
        <v>88.481818181818085</v>
      </c>
      <c r="C278" s="51">
        <f>'Расчет субсидий'!D280-1</f>
        <v>5.264428881912564E-2</v>
      </c>
      <c r="D278" s="51">
        <f>C278*'Расчет субсидий'!E280</f>
        <v>0.7896643322868846</v>
      </c>
      <c r="E278" s="52">
        <f t="shared" si="78"/>
        <v>7.6238009568694194</v>
      </c>
      <c r="F278" s="51">
        <f>'Расчет субсидий'!F280-1</f>
        <v>0</v>
      </c>
      <c r="G278" s="51">
        <f>F278*'Расчет субсидий'!G280</f>
        <v>0</v>
      </c>
      <c r="H278" s="52">
        <f t="shared" si="79"/>
        <v>0</v>
      </c>
      <c r="I278" s="51">
        <f>'Расчет субсидий'!J280-1</f>
        <v>1.633858267716537E-2</v>
      </c>
      <c r="J278" s="51">
        <f>I278*'Расчет субсидий'!K280</f>
        <v>0.1633858267716537</v>
      </c>
      <c r="K278" s="52">
        <f t="shared" si="80"/>
        <v>1.57740570461539</v>
      </c>
      <c r="L278" s="51">
        <f>'Расчет субсидий'!N280-1</f>
        <v>0.30000000000000004</v>
      </c>
      <c r="M278" s="51">
        <f>L278*'Расчет субсидий'!O280</f>
        <v>4.5000000000000009</v>
      </c>
      <c r="N278" s="52">
        <f t="shared" si="72"/>
        <v>43.445173984949143</v>
      </c>
      <c r="O278" s="51">
        <f>'Расчет субсидий'!R280-1</f>
        <v>0.24745283018867914</v>
      </c>
      <c r="P278" s="51">
        <f>O278*'Расчет субсидий'!S280</f>
        <v>3.7117924528301871</v>
      </c>
      <c r="Q278" s="52">
        <f t="shared" si="73"/>
        <v>35.835437535384131</v>
      </c>
      <c r="R278" s="53">
        <f t="shared" si="74"/>
        <v>9.1648426118887265</v>
      </c>
    </row>
    <row r="279" spans="1:18" ht="15" customHeight="1">
      <c r="A279" s="61" t="s">
        <v>261</v>
      </c>
      <c r="B279" s="50">
        <f>'Расчет субсидий'!X281</f>
        <v>58.563636363636419</v>
      </c>
      <c r="C279" s="51">
        <f>'Расчет субсидий'!D281-1</f>
        <v>-7.9018404907975404E-2</v>
      </c>
      <c r="D279" s="51">
        <f>C279*'Расчет субсидий'!E281</f>
        <v>-1.1852760736196311</v>
      </c>
      <c r="E279" s="52">
        <f t="shared" si="78"/>
        <v>-9.6543840204424836</v>
      </c>
      <c r="F279" s="51">
        <f>'Расчет субсидий'!F281-1</f>
        <v>0</v>
      </c>
      <c r="G279" s="51">
        <f>F279*'Расчет субсидий'!G281</f>
        <v>0</v>
      </c>
      <c r="H279" s="52">
        <f t="shared" si="79"/>
        <v>0</v>
      </c>
      <c r="I279" s="51">
        <f>'Расчет субсидий'!J281-1</f>
        <v>1.633858267716537E-2</v>
      </c>
      <c r="J279" s="51">
        <f>I279*'Расчет субсидий'!K281</f>
        <v>0.1633858267716537</v>
      </c>
      <c r="K279" s="52">
        <f t="shared" si="80"/>
        <v>1.3308203466336401</v>
      </c>
      <c r="L279" s="51">
        <f>'Расчет субсидий'!N281-1</f>
        <v>0.30000000000000004</v>
      </c>
      <c r="M279" s="51">
        <f>L279*'Расчет субсидий'!O281</f>
        <v>4.5000000000000009</v>
      </c>
      <c r="N279" s="52">
        <f t="shared" si="72"/>
        <v>36.653678462704811</v>
      </c>
      <c r="O279" s="51">
        <f>'Расчет субсидий'!R281-1</f>
        <v>0.24745283018867914</v>
      </c>
      <c r="P279" s="51">
        <f>O279*'Расчет субсидий'!S281</f>
        <v>3.7117924528301871</v>
      </c>
      <c r="Q279" s="52">
        <f t="shared" si="73"/>
        <v>30.233521574740454</v>
      </c>
      <c r="R279" s="53">
        <f t="shared" si="74"/>
        <v>7.1899022059822109</v>
      </c>
    </row>
    <row r="280" spans="1:18" ht="15" customHeight="1">
      <c r="A280" s="61" t="s">
        <v>262</v>
      </c>
      <c r="B280" s="50">
        <f>'Расчет субсидий'!X282</f>
        <v>71.136363636363626</v>
      </c>
      <c r="C280" s="51">
        <f>'Расчет субсидий'!D282-1</f>
        <v>-0.13987171529070974</v>
      </c>
      <c r="D280" s="51">
        <f>C280*'Расчет субсидий'!E282</f>
        <v>-2.0980757293606462</v>
      </c>
      <c r="E280" s="52">
        <f t="shared" si="78"/>
        <v>-23.77681053094997</v>
      </c>
      <c r="F280" s="51">
        <f>'Расчет субсидий'!F282-1</f>
        <v>0</v>
      </c>
      <c r="G280" s="51">
        <f>F280*'Расчет субсидий'!G282</f>
        <v>0</v>
      </c>
      <c r="H280" s="52">
        <f t="shared" si="79"/>
        <v>0</v>
      </c>
      <c r="I280" s="51">
        <f>'Расчет субсидий'!J282-1</f>
        <v>1.633858267716537E-2</v>
      </c>
      <c r="J280" s="51">
        <f>I280*'Расчет субсидий'!K282</f>
        <v>0.1633858267716537</v>
      </c>
      <c r="K280" s="52">
        <f t="shared" si="80"/>
        <v>1.8515984872367068</v>
      </c>
      <c r="L280" s="51">
        <f>'Расчет субсидий'!N282-1</f>
        <v>0.30000000000000004</v>
      </c>
      <c r="M280" s="51">
        <f>L280*'Расчет субсидий'!O282</f>
        <v>4.5000000000000009</v>
      </c>
      <c r="N280" s="52">
        <f t="shared" si="72"/>
        <v>50.997037853290465</v>
      </c>
      <c r="O280" s="51">
        <f>'Расчет субсидий'!R282-1</f>
        <v>0.24745283018867914</v>
      </c>
      <c r="P280" s="51">
        <f>O280*'Расчет субсидий'!S282</f>
        <v>3.7117924528301871</v>
      </c>
      <c r="Q280" s="52">
        <f t="shared" si="73"/>
        <v>42.064537826786413</v>
      </c>
      <c r="R280" s="53">
        <f t="shared" si="74"/>
        <v>6.2771025502411959</v>
      </c>
    </row>
    <row r="281" spans="1:18" ht="15" customHeight="1">
      <c r="A281" s="61" t="s">
        <v>263</v>
      </c>
      <c r="B281" s="50">
        <f>'Расчет субсидий'!X283</f>
        <v>107.38181818181818</v>
      </c>
      <c r="C281" s="51">
        <f>'Расчет субсидий'!D283-1</f>
        <v>0.22789693900022012</v>
      </c>
      <c r="D281" s="51">
        <f>C281*'Расчет субсидий'!E283</f>
        <v>3.4184540850033018</v>
      </c>
      <c r="E281" s="52">
        <f t="shared" si="78"/>
        <v>31.12525502493974</v>
      </c>
      <c r="F281" s="51">
        <f>'Расчет субсидий'!F283-1</f>
        <v>0</v>
      </c>
      <c r="G281" s="51">
        <f>F281*'Расчет субсидий'!G283</f>
        <v>0</v>
      </c>
      <c r="H281" s="52">
        <f t="shared" si="79"/>
        <v>0</v>
      </c>
      <c r="I281" s="51">
        <f>'Расчет субсидий'!J283-1</f>
        <v>1.633858267716537E-2</v>
      </c>
      <c r="J281" s="51">
        <f>I281*'Расчет субсидий'!K283</f>
        <v>0.1633858267716537</v>
      </c>
      <c r="K281" s="52">
        <f t="shared" si="80"/>
        <v>1.4876389734289603</v>
      </c>
      <c r="L281" s="51">
        <f>'Расчет субсидий'!N283-1</f>
        <v>0.30000000000000004</v>
      </c>
      <c r="M281" s="51">
        <f>L281*'Расчет субсидий'!O283</f>
        <v>4.5000000000000009</v>
      </c>
      <c r="N281" s="52">
        <f t="shared" si="72"/>
        <v>40.97280353323616</v>
      </c>
      <c r="O281" s="51">
        <f>'Расчет субсидий'!R283-1</f>
        <v>0.24745283018867914</v>
      </c>
      <c r="P281" s="51">
        <f>O281*'Расчет субсидий'!S283</f>
        <v>3.7117924528301871</v>
      </c>
      <c r="Q281" s="52">
        <f t="shared" si="73"/>
        <v>33.796120650213325</v>
      </c>
      <c r="R281" s="53">
        <f t="shared" si="74"/>
        <v>11.793632364605143</v>
      </c>
    </row>
    <row r="282" spans="1:18" ht="15" customHeight="1">
      <c r="A282" s="61" t="s">
        <v>264</v>
      </c>
      <c r="B282" s="50">
        <f>'Расчет субсидий'!X284</f>
        <v>56.409090909090878</v>
      </c>
      <c r="C282" s="51">
        <f>'Расчет субсидий'!D284-1</f>
        <v>-0.11635039294613769</v>
      </c>
      <c r="D282" s="51">
        <f>C282*'Расчет субсидий'!E284</f>
        <v>-1.7452558941920655</v>
      </c>
      <c r="E282" s="52">
        <f t="shared" si="78"/>
        <v>-14.849087617037332</v>
      </c>
      <c r="F282" s="51">
        <f>'Расчет субсидий'!F284-1</f>
        <v>0</v>
      </c>
      <c r="G282" s="51">
        <f>F282*'Расчет субсидий'!G284</f>
        <v>0</v>
      </c>
      <c r="H282" s="52">
        <f t="shared" si="79"/>
        <v>0</v>
      </c>
      <c r="I282" s="51">
        <f>'Расчет субсидий'!J284-1</f>
        <v>1.633858267716537E-2</v>
      </c>
      <c r="J282" s="51">
        <f>I282*'Расчет субсидий'!K284</f>
        <v>0.1633858267716537</v>
      </c>
      <c r="K282" s="52">
        <f t="shared" si="80"/>
        <v>1.3901287858062228</v>
      </c>
      <c r="L282" s="51">
        <f>'Расчет субсидий'!N284-1</f>
        <v>0.30000000000000004</v>
      </c>
      <c r="M282" s="51">
        <f>L282*'Расчет субсидий'!O284</f>
        <v>4.5000000000000009</v>
      </c>
      <c r="N282" s="52">
        <f t="shared" si="72"/>
        <v>38.287161498229189</v>
      </c>
      <c r="O282" s="51">
        <f>'Расчет субсидий'!R284-1</f>
        <v>0.24745283018867914</v>
      </c>
      <c r="P282" s="51">
        <f>O282*'Расчет субсидий'!S284</f>
        <v>3.7117924528301871</v>
      </c>
      <c r="Q282" s="52">
        <f t="shared" si="73"/>
        <v>31.580888242092801</v>
      </c>
      <c r="R282" s="53">
        <f t="shared" si="74"/>
        <v>6.6299223854097757</v>
      </c>
    </row>
    <row r="283" spans="1:18" ht="15" customHeight="1">
      <c r="A283" s="61" t="s">
        <v>265</v>
      </c>
      <c r="B283" s="50">
        <f>'Расчет субсидий'!X285</f>
        <v>63.945454545454481</v>
      </c>
      <c r="C283" s="51">
        <f>'Расчет субсидий'!D285-1</f>
        <v>-9.5762553668097938E-2</v>
      </c>
      <c r="D283" s="51">
        <f>C283*'Расчет субсидий'!E285</f>
        <v>-1.4364383050214691</v>
      </c>
      <c r="E283" s="52">
        <f t="shared" si="78"/>
        <v>-13.237806961725063</v>
      </c>
      <c r="F283" s="51">
        <f>'Расчет субсидий'!F285-1</f>
        <v>0</v>
      </c>
      <c r="G283" s="51">
        <f>F283*'Расчет субсидий'!G285</f>
        <v>0</v>
      </c>
      <c r="H283" s="52">
        <f t="shared" si="79"/>
        <v>0</v>
      </c>
      <c r="I283" s="51">
        <f>'Расчет субсидий'!J285-1</f>
        <v>1.633858267716537E-2</v>
      </c>
      <c r="J283" s="51">
        <f>I283*'Расчет субсидий'!K285</f>
        <v>0.1633858267716537</v>
      </c>
      <c r="K283" s="52">
        <f t="shared" si="80"/>
        <v>1.5057173200715195</v>
      </c>
      <c r="L283" s="51">
        <f>'Расчет субсидий'!N285-1</f>
        <v>0.30000000000000004</v>
      </c>
      <c r="M283" s="51">
        <f>L283*'Расчет субсидий'!O285</f>
        <v>4.5000000000000009</v>
      </c>
      <c r="N283" s="52">
        <f t="shared" si="72"/>
        <v>41.470720405825197</v>
      </c>
      <c r="O283" s="51">
        <f>'Расчет субсидий'!R285-1</f>
        <v>0.24745283018867914</v>
      </c>
      <c r="P283" s="51">
        <f>O283*'Расчет субсидий'!S285</f>
        <v>3.7117924528301871</v>
      </c>
      <c r="Q283" s="52">
        <f t="shared" si="73"/>
        <v>34.206823781282836</v>
      </c>
      <c r="R283" s="53">
        <f t="shared" si="74"/>
        <v>6.9387399745803719</v>
      </c>
    </row>
    <row r="284" spans="1:18" ht="15" customHeight="1">
      <c r="A284" s="61" t="s">
        <v>266</v>
      </c>
      <c r="B284" s="50">
        <f>'Расчет субсидий'!X286</f>
        <v>5.1454545454545269</v>
      </c>
      <c r="C284" s="51">
        <f>'Расчет субсидий'!D286-1</f>
        <v>-0.51813078440297367</v>
      </c>
      <c r="D284" s="51">
        <f>C284*'Расчет субсидий'!E286</f>
        <v>-7.7719617660446048</v>
      </c>
      <c r="E284" s="52">
        <f t="shared" si="78"/>
        <v>-66.295061718993338</v>
      </c>
      <c r="F284" s="51">
        <f>'Расчет субсидий'!F286-1</f>
        <v>0</v>
      </c>
      <c r="G284" s="51">
        <f>F284*'Расчет субсидий'!G286</f>
        <v>0</v>
      </c>
      <c r="H284" s="52">
        <f t="shared" si="79"/>
        <v>0</v>
      </c>
      <c r="I284" s="51">
        <f>'Расчет субсидий'!J286-1</f>
        <v>1.633858267716537E-2</v>
      </c>
      <c r="J284" s="51">
        <f>I284*'Расчет субсидий'!K286</f>
        <v>0.1633858267716537</v>
      </c>
      <c r="K284" s="52">
        <f t="shared" si="80"/>
        <v>1.393685892429205</v>
      </c>
      <c r="L284" s="51">
        <f>'Расчет субсидий'!N286-1</f>
        <v>0.30000000000000004</v>
      </c>
      <c r="M284" s="51">
        <f>L284*'Расчет субсидий'!O286</f>
        <v>4.5000000000000009</v>
      </c>
      <c r="N284" s="52">
        <f t="shared" si="72"/>
        <v>38.385131928833253</v>
      </c>
      <c r="O284" s="51">
        <f>'Расчет субсидий'!R286-1</f>
        <v>0.24745283018867914</v>
      </c>
      <c r="P284" s="51">
        <f>O284*'Расчет субсидий'!S286</f>
        <v>3.7117924528301871</v>
      </c>
      <c r="Q284" s="52">
        <f t="shared" si="73"/>
        <v>31.661698443185401</v>
      </c>
      <c r="R284" s="53">
        <f t="shared" si="74"/>
        <v>0.60321651355723693</v>
      </c>
    </row>
    <row r="285" spans="1:18" ht="15" customHeight="1">
      <c r="A285" s="61" t="s">
        <v>267</v>
      </c>
      <c r="B285" s="50">
        <f>'Расчет субсидий'!X287</f>
        <v>9.2181818181818187</v>
      </c>
      <c r="C285" s="51">
        <f>'Расчет субсидий'!D287-1</f>
        <v>-2.1411858196106137E-2</v>
      </c>
      <c r="D285" s="51">
        <f>C285*'Расчет субсидий'!E287</f>
        <v>-0.32117787294159206</v>
      </c>
      <c r="E285" s="52">
        <f t="shared" si="78"/>
        <v>-0.36760316355387385</v>
      </c>
      <c r="F285" s="51">
        <f>'Расчет субсидий'!F287-1</f>
        <v>0</v>
      </c>
      <c r="G285" s="51">
        <f>F285*'Расчет субсидий'!G287</f>
        <v>0</v>
      </c>
      <c r="H285" s="52">
        <f t="shared" si="79"/>
        <v>0</v>
      </c>
      <c r="I285" s="51">
        <f>'Расчет субсидий'!J287-1</f>
        <v>1.633858267716537E-2</v>
      </c>
      <c r="J285" s="51">
        <f>I285*'Расчет субсидий'!K287</f>
        <v>0.1633858267716537</v>
      </c>
      <c r="K285" s="52">
        <f t="shared" si="80"/>
        <v>0.18700275411577796</v>
      </c>
      <c r="L285" s="51">
        <f>'Расчет субсидий'!N287-1</f>
        <v>0.30000000000000004</v>
      </c>
      <c r="M285" s="51">
        <f>L285*'Расчет субсидий'!O287</f>
        <v>4.5000000000000009</v>
      </c>
      <c r="N285" s="52">
        <f t="shared" si="72"/>
        <v>5.1504613964899777</v>
      </c>
      <c r="O285" s="51">
        <f>'Расчет субсидий'!R287-1</f>
        <v>0.24745283018867914</v>
      </c>
      <c r="P285" s="51">
        <f>O285*'Расчет субсидий'!S287</f>
        <v>3.7117924528301871</v>
      </c>
      <c r="Q285" s="52">
        <f t="shared" si="73"/>
        <v>4.2483208311299379</v>
      </c>
      <c r="R285" s="53">
        <f t="shared" si="74"/>
        <v>8.0540004066602489</v>
      </c>
    </row>
    <row r="286" spans="1:18" ht="15" customHeight="1">
      <c r="A286" s="61" t="s">
        <v>268</v>
      </c>
      <c r="B286" s="50">
        <f>'Расчет субсидий'!X288</f>
        <v>80.36363636363626</v>
      </c>
      <c r="C286" s="51">
        <f>'Расчет субсидий'!D288-1</f>
        <v>-0.11269621642253924</v>
      </c>
      <c r="D286" s="51">
        <f>C286*'Расчет субсидий'!E288</f>
        <v>-1.6904432463380887</v>
      </c>
      <c r="E286" s="52">
        <f t="shared" si="78"/>
        <v>-20.322445940800666</v>
      </c>
      <c r="F286" s="51">
        <f>'Расчет субсидий'!F288-1</f>
        <v>0</v>
      </c>
      <c r="G286" s="51">
        <f>F286*'Расчет субсидий'!G288</f>
        <v>0</v>
      </c>
      <c r="H286" s="52">
        <f t="shared" si="79"/>
        <v>0</v>
      </c>
      <c r="I286" s="51">
        <f>'Расчет субсидий'!J288-1</f>
        <v>1.633858267716537E-2</v>
      </c>
      <c r="J286" s="51">
        <f>I286*'Расчет субсидий'!K288</f>
        <v>0.1633858267716537</v>
      </c>
      <c r="K286" s="52">
        <f t="shared" si="80"/>
        <v>1.9642183428829969</v>
      </c>
      <c r="L286" s="51">
        <f>'Расчет субсидий'!N288-1</f>
        <v>0.30000000000000004</v>
      </c>
      <c r="M286" s="51">
        <f>L286*'Расчет субсидий'!O288</f>
        <v>4.5000000000000009</v>
      </c>
      <c r="N286" s="52">
        <f t="shared" si="72"/>
        <v>54.098832913620818</v>
      </c>
      <c r="O286" s="51">
        <f>'Расчет субсидий'!R288-1</f>
        <v>0.24745283018867914</v>
      </c>
      <c r="P286" s="51">
        <f>O286*'Расчет субсидий'!S288</f>
        <v>3.7117924528301871</v>
      </c>
      <c r="Q286" s="52">
        <f t="shared" si="73"/>
        <v>44.623031047933118</v>
      </c>
      <c r="R286" s="53">
        <f t="shared" si="74"/>
        <v>6.6847350332637525</v>
      </c>
    </row>
    <row r="287" spans="1:18" ht="15" customHeight="1">
      <c r="A287" s="61" t="s">
        <v>269</v>
      </c>
      <c r="B287" s="50">
        <f>'Расчет субсидий'!X289</f>
        <v>74.672727272727229</v>
      </c>
      <c r="C287" s="51">
        <f>'Расчет субсидий'!D289-1</f>
        <v>-2.6646014911267502E-2</v>
      </c>
      <c r="D287" s="51">
        <f>C287*'Расчет субсидий'!E289</f>
        <v>-0.39969022366901252</v>
      </c>
      <c r="E287" s="52">
        <f t="shared" si="78"/>
        <v>-3.7422109915153872</v>
      </c>
      <c r="F287" s="51">
        <f>'Расчет субсидий'!F289-1</f>
        <v>0</v>
      </c>
      <c r="G287" s="51">
        <f>F287*'Расчет субсидий'!G289</f>
        <v>0</v>
      </c>
      <c r="H287" s="52">
        <f t="shared" si="79"/>
        <v>0</v>
      </c>
      <c r="I287" s="51">
        <f>'Расчет субсидий'!J289-1</f>
        <v>1.633858267716537E-2</v>
      </c>
      <c r="J287" s="51">
        <f>I287*'Расчет субсидий'!K289</f>
        <v>0.1633858267716537</v>
      </c>
      <c r="K287" s="52">
        <f t="shared" si="80"/>
        <v>1.5297452892143741</v>
      </c>
      <c r="L287" s="51">
        <f>'Расчет субсидий'!N289-1</f>
        <v>0.30000000000000004</v>
      </c>
      <c r="M287" s="51">
        <f>L287*'Расчет субсидий'!O289</f>
        <v>4.5000000000000009</v>
      </c>
      <c r="N287" s="52">
        <f t="shared" si="72"/>
        <v>42.132502784868151</v>
      </c>
      <c r="O287" s="51">
        <f>'Расчет субсидий'!R289-1</f>
        <v>0.24745283018867914</v>
      </c>
      <c r="P287" s="51">
        <f>O287*'Расчет субсидий'!S289</f>
        <v>3.7117924528301871</v>
      </c>
      <c r="Q287" s="52">
        <f t="shared" si="73"/>
        <v>34.752690190160095</v>
      </c>
      <c r="R287" s="53">
        <f t="shared" si="74"/>
        <v>7.9754880559328285</v>
      </c>
    </row>
    <row r="288" spans="1:18" ht="15" customHeight="1">
      <c r="A288" s="61" t="s">
        <v>270</v>
      </c>
      <c r="B288" s="50">
        <f>'Расчет субсидий'!X290</f>
        <v>2.5727272727272741</v>
      </c>
      <c r="C288" s="51">
        <f>'Расчет субсидий'!D290-1</f>
        <v>-2.2504774388275361E-2</v>
      </c>
      <c r="D288" s="51">
        <f>C288*'Расчет субсидий'!E290</f>
        <v>-0.33757161582413042</v>
      </c>
      <c r="E288" s="52">
        <f t="shared" si="78"/>
        <v>-0.10805202827892113</v>
      </c>
      <c r="F288" s="51">
        <f>'Расчет субсидий'!F290-1</f>
        <v>0</v>
      </c>
      <c r="G288" s="51">
        <f>F288*'Расчет субсидий'!G290</f>
        <v>0</v>
      </c>
      <c r="H288" s="52">
        <f t="shared" si="79"/>
        <v>0</v>
      </c>
      <c r="I288" s="51">
        <f>'Расчет субсидий'!J290-1</f>
        <v>1.633858267716537E-2</v>
      </c>
      <c r="J288" s="51">
        <f>I288*'Расчет субсидий'!K290</f>
        <v>0.1633858267716537</v>
      </c>
      <c r="K288" s="52">
        <f t="shared" si="80"/>
        <v>5.2297554495527213E-2</v>
      </c>
      <c r="L288" s="51">
        <f>'Расчет субсидий'!N290-1</f>
        <v>0.30000000000000004</v>
      </c>
      <c r="M288" s="51">
        <f>L288*'Расчет субсидий'!O290</f>
        <v>4.5000000000000009</v>
      </c>
      <c r="N288" s="52">
        <f t="shared" si="72"/>
        <v>1.4403880671900615</v>
      </c>
      <c r="O288" s="51">
        <f>'Расчет субсидий'!R290-1</f>
        <v>0.24745283018867914</v>
      </c>
      <c r="P288" s="51">
        <f>O288*'Расчет субсидий'!S290</f>
        <v>3.7117924528301871</v>
      </c>
      <c r="Q288" s="52">
        <f t="shared" si="73"/>
        <v>1.1880936793206067</v>
      </c>
      <c r="R288" s="53">
        <f t="shared" si="74"/>
        <v>8.0376066637777104</v>
      </c>
    </row>
    <row r="289" spans="1:18" ht="15" customHeight="1">
      <c r="A289" s="61" t="s">
        <v>163</v>
      </c>
      <c r="B289" s="50">
        <f>'Расчет субсидий'!X291</f>
        <v>-2.6000000000000227</v>
      </c>
      <c r="C289" s="51">
        <f>'Расчет субсидий'!D291-1</f>
        <v>-0.59794792205552683</v>
      </c>
      <c r="D289" s="51">
        <f>C289*'Расчет субсидий'!E291</f>
        <v>-8.9692188308329026</v>
      </c>
      <c r="E289" s="52">
        <f t="shared" si="78"/>
        <v>-39.256527036476847</v>
      </c>
      <c r="F289" s="51">
        <f>'Расчет субсидий'!F291-1</f>
        <v>0</v>
      </c>
      <c r="G289" s="51">
        <f>F289*'Расчет субсидий'!G291</f>
        <v>0</v>
      </c>
      <c r="H289" s="52">
        <f t="shared" si="79"/>
        <v>0</v>
      </c>
      <c r="I289" s="51">
        <f>'Расчет субсидий'!J291-1</f>
        <v>1.633858267716537E-2</v>
      </c>
      <c r="J289" s="51">
        <f>I289*'Расчет субсидий'!K291</f>
        <v>0.1633858267716537</v>
      </c>
      <c r="K289" s="52">
        <f t="shared" si="80"/>
        <v>0.71510799847916418</v>
      </c>
      <c r="L289" s="51">
        <f>'Расчет субсидий'!N291-1</f>
        <v>0.30000000000000004</v>
      </c>
      <c r="M289" s="51">
        <f>L289*'Расчет субсидий'!O291</f>
        <v>4.5000000000000009</v>
      </c>
      <c r="N289" s="52">
        <f t="shared" si="72"/>
        <v>19.695625114739371</v>
      </c>
      <c r="O289" s="51">
        <f>'Расчет субсидий'!R291-1</f>
        <v>0.24745283018867914</v>
      </c>
      <c r="P289" s="51">
        <f>O289*'Расчет субсидий'!S291</f>
        <v>3.7117924528301871</v>
      </c>
      <c r="Q289" s="52">
        <f t="shared" si="73"/>
        <v>16.245793923258283</v>
      </c>
      <c r="R289" s="53">
        <f t="shared" si="74"/>
        <v>-0.59404055123106092</v>
      </c>
    </row>
    <row r="290" spans="1:18" ht="15" customHeight="1">
      <c r="A290" s="57" t="s">
        <v>271</v>
      </c>
      <c r="B290" s="58"/>
      <c r="C290" s="59"/>
      <c r="D290" s="59"/>
      <c r="E290" s="60"/>
      <c r="F290" s="60"/>
      <c r="G290" s="60"/>
      <c r="H290" s="60"/>
      <c r="I290" s="60"/>
      <c r="J290" s="60"/>
      <c r="K290" s="60"/>
      <c r="L290" s="60"/>
      <c r="M290" s="60"/>
      <c r="N290" s="60"/>
      <c r="O290" s="60"/>
      <c r="P290" s="60"/>
      <c r="Q290" s="60"/>
      <c r="R290" s="60"/>
    </row>
    <row r="291" spans="1:18" ht="15" customHeight="1">
      <c r="A291" s="61" t="s">
        <v>67</v>
      </c>
      <c r="B291" s="50">
        <f>'Расчет субсидий'!X293</f>
        <v>-42.75454545454545</v>
      </c>
      <c r="C291" s="51">
        <f>'Расчет субсидий'!D293-1</f>
        <v>-0.27739535916509384</v>
      </c>
      <c r="D291" s="51">
        <f>C291*'Расчет субсидий'!E293</f>
        <v>-4.1609303874764079</v>
      </c>
      <c r="E291" s="52">
        <f t="shared" ref="E291:E314" si="81">$B291*D291/$R291</f>
        <v>-29.532176561332165</v>
      </c>
      <c r="F291" s="51">
        <f>'Расчет субсидий'!F293-1</f>
        <v>0</v>
      </c>
      <c r="G291" s="51">
        <f>F291*'Расчет субсидий'!G293</f>
        <v>0</v>
      </c>
      <c r="H291" s="52">
        <f t="shared" ref="H291:H314" si="82">$B291*G291/$R291</f>
        <v>0</v>
      </c>
      <c r="I291" s="51">
        <f>'Расчет субсидий'!J293-1</f>
        <v>-1.9460633675956296E-2</v>
      </c>
      <c r="J291" s="51">
        <f>I291*'Расчет субсидий'!K293</f>
        <v>-0.19460633675956296</v>
      </c>
      <c r="K291" s="52">
        <f t="shared" ref="K291:K314" si="83">$B291*J291/$R291</f>
        <v>-1.3812172187343681</v>
      </c>
      <c r="L291" s="51">
        <f>'Расчет субсидий'!N293-1</f>
        <v>2.5856044723969296E-2</v>
      </c>
      <c r="M291" s="51">
        <f>L291*'Расчет субсидий'!O293</f>
        <v>0.38784067085953944</v>
      </c>
      <c r="N291" s="52">
        <f t="shared" si="72"/>
        <v>2.7526966574502385</v>
      </c>
      <c r="O291" s="51">
        <f>'Расчет субсидий'!R293-1</f>
        <v>-0.13707983193277307</v>
      </c>
      <c r="P291" s="51">
        <f>O291*'Расчет субсидий'!S293</f>
        <v>-2.0561974789915958</v>
      </c>
      <c r="Q291" s="52">
        <f t="shared" si="73"/>
        <v>-14.593848331929152</v>
      </c>
      <c r="R291" s="53">
        <f t="shared" si="74"/>
        <v>-6.0238935323680272</v>
      </c>
    </row>
    <row r="292" spans="1:18" ht="15" customHeight="1">
      <c r="A292" s="61" t="s">
        <v>272</v>
      </c>
      <c r="B292" s="50">
        <f>'Расчет субсидий'!X294</f>
        <v>-3.3727272727272748</v>
      </c>
      <c r="C292" s="51">
        <f>'Расчет субсидий'!D294-1</f>
        <v>-0.31558671700439178</v>
      </c>
      <c r="D292" s="51">
        <f>C292*'Расчет субсидий'!E294</f>
        <v>-4.7338007550658769</v>
      </c>
      <c r="E292" s="52">
        <f t="shared" si="81"/>
        <v>-2.4202501639281828</v>
      </c>
      <c r="F292" s="51">
        <f>'Расчет субсидий'!F294-1</f>
        <v>0</v>
      </c>
      <c r="G292" s="51">
        <f>F292*'Расчет субсидий'!G294</f>
        <v>0</v>
      </c>
      <c r="H292" s="52">
        <f t="shared" si="82"/>
        <v>0</v>
      </c>
      <c r="I292" s="51">
        <f>'Расчет субсидий'!J294-1</f>
        <v>-1.9460633675956296E-2</v>
      </c>
      <c r="J292" s="51">
        <f>I292*'Расчет субсидий'!K294</f>
        <v>-0.19460633675956296</v>
      </c>
      <c r="K292" s="52">
        <f t="shared" si="83"/>
        <v>-9.9496375706087548E-2</v>
      </c>
      <c r="L292" s="51">
        <f>'Расчет субсидий'!N294-1</f>
        <v>2.5856044723969296E-2</v>
      </c>
      <c r="M292" s="51">
        <f>L292*'Расчет субсидий'!O294</f>
        <v>0.38784067085953944</v>
      </c>
      <c r="N292" s="52">
        <f t="shared" si="72"/>
        <v>0.19829128765533646</v>
      </c>
      <c r="O292" s="51">
        <f>'Расчет субсидий'!R294-1</f>
        <v>-0.13707983193277307</v>
      </c>
      <c r="P292" s="51">
        <f>O292*'Расчет субсидий'!S294</f>
        <v>-2.0561974789915958</v>
      </c>
      <c r="Q292" s="52">
        <f t="shared" si="73"/>
        <v>-1.0512720207483408</v>
      </c>
      <c r="R292" s="53">
        <f t="shared" si="74"/>
        <v>-6.5967638999574962</v>
      </c>
    </row>
    <row r="293" spans="1:18" ht="15" customHeight="1">
      <c r="A293" s="61" t="s">
        <v>273</v>
      </c>
      <c r="B293" s="50">
        <f>'Расчет субсидий'!X295</f>
        <v>-6.3545454545454589</v>
      </c>
      <c r="C293" s="51">
        <f>'Расчет субсидий'!D295-1</f>
        <v>-0.23261584069085517</v>
      </c>
      <c r="D293" s="51">
        <f>C293*'Расчет субсидий'!E295</f>
        <v>-3.4892376103628275</v>
      </c>
      <c r="E293" s="52">
        <f t="shared" si="81"/>
        <v>-4.1426919524632195</v>
      </c>
      <c r="F293" s="51">
        <f>'Расчет субсидий'!F295-1</f>
        <v>0</v>
      </c>
      <c r="G293" s="51">
        <f>F293*'Расчет субсидий'!G295</f>
        <v>0</v>
      </c>
      <c r="H293" s="52">
        <f t="shared" si="82"/>
        <v>0</v>
      </c>
      <c r="I293" s="51">
        <f>'Расчет субсидий'!J295-1</f>
        <v>-1.9460633675956296E-2</v>
      </c>
      <c r="J293" s="51">
        <f>I293*'Расчет субсидий'!K295</f>
        <v>-0.19460633675956296</v>
      </c>
      <c r="K293" s="52">
        <f t="shared" si="83"/>
        <v>-0.2310516494485329</v>
      </c>
      <c r="L293" s="51">
        <f>'Расчет субсидий'!N295-1</f>
        <v>2.5856044723969296E-2</v>
      </c>
      <c r="M293" s="51">
        <f>L293*'Расчет субсидий'!O295</f>
        <v>0.38784067085953944</v>
      </c>
      <c r="N293" s="52">
        <f t="shared" si="72"/>
        <v>0.46047435154199129</v>
      </c>
      <c r="O293" s="51">
        <f>'Расчет субсидий'!R295-1</f>
        <v>-0.13707983193277307</v>
      </c>
      <c r="P293" s="51">
        <f>O293*'Расчет субсидий'!S295</f>
        <v>-2.0561974789915958</v>
      </c>
      <c r="Q293" s="52">
        <f t="shared" si="73"/>
        <v>-2.4412762041756975</v>
      </c>
      <c r="R293" s="53">
        <f t="shared" si="74"/>
        <v>-5.3522007552544473</v>
      </c>
    </row>
    <row r="294" spans="1:18" ht="15" customHeight="1">
      <c r="A294" s="61" t="s">
        <v>49</v>
      </c>
      <c r="B294" s="50">
        <f>'Расчет субсидий'!X296</f>
        <v>-3.4181818181818215</v>
      </c>
      <c r="C294" s="51">
        <f>'Расчет субсидий'!D296-1</f>
        <v>-0.19856117985918498</v>
      </c>
      <c r="D294" s="51">
        <f>C294*'Расчет субсидий'!E296</f>
        <v>-2.9784176978877746</v>
      </c>
      <c r="E294" s="52">
        <f t="shared" si="81"/>
        <v>-2.1028655981598541</v>
      </c>
      <c r="F294" s="51">
        <f>'Расчет субсидий'!F296-1</f>
        <v>0</v>
      </c>
      <c r="G294" s="51">
        <f>F294*'Расчет субсидий'!G296</f>
        <v>0</v>
      </c>
      <c r="H294" s="52">
        <f t="shared" si="82"/>
        <v>0</v>
      </c>
      <c r="I294" s="51">
        <f>'Расчет субсидий'!J296-1</f>
        <v>-1.9460633675956296E-2</v>
      </c>
      <c r="J294" s="51">
        <f>I294*'Расчет субсидий'!K296</f>
        <v>-0.19460633675956296</v>
      </c>
      <c r="K294" s="52">
        <f t="shared" si="83"/>
        <v>-0.13739878427589708</v>
      </c>
      <c r="L294" s="51">
        <f>'Расчет субсидий'!N296-1</f>
        <v>2.5856044723969296E-2</v>
      </c>
      <c r="M294" s="51">
        <f>L294*'Расчет субсидий'!O296</f>
        <v>0.38784067085953944</v>
      </c>
      <c r="N294" s="52">
        <f t="shared" si="72"/>
        <v>0.27382888736396943</v>
      </c>
      <c r="O294" s="51">
        <f>'Расчет субсидий'!R296-1</f>
        <v>-0.13707983193277307</v>
      </c>
      <c r="P294" s="51">
        <f>O294*'Расчет субсидий'!S296</f>
        <v>-2.0561974789915958</v>
      </c>
      <c r="Q294" s="52">
        <f t="shared" si="73"/>
        <v>-1.4517463231100398</v>
      </c>
      <c r="R294" s="53">
        <f t="shared" si="74"/>
        <v>-4.8413808427793938</v>
      </c>
    </row>
    <row r="295" spans="1:18" ht="15" customHeight="1">
      <c r="A295" s="61" t="s">
        <v>274</v>
      </c>
      <c r="B295" s="50">
        <f>'Расчет субсидий'!X297</f>
        <v>-22.645454545454584</v>
      </c>
      <c r="C295" s="51">
        <f>'Расчет субсидий'!D297-1</f>
        <v>-0.10914406366737051</v>
      </c>
      <c r="D295" s="51">
        <f>C295*'Расчет субсидий'!E297</f>
        <v>-1.6371609550105575</v>
      </c>
      <c r="E295" s="52">
        <f t="shared" si="81"/>
        <v>-10.592268425945459</v>
      </c>
      <c r="F295" s="51">
        <f>'Расчет субсидий'!F297-1</f>
        <v>0</v>
      </c>
      <c r="G295" s="51">
        <f>F295*'Расчет субсидий'!G297</f>
        <v>0</v>
      </c>
      <c r="H295" s="52">
        <f t="shared" si="82"/>
        <v>0</v>
      </c>
      <c r="I295" s="51">
        <f>'Расчет субсидий'!J297-1</f>
        <v>-1.9460633675956296E-2</v>
      </c>
      <c r="J295" s="51">
        <f>I295*'Расчет субсидий'!K297</f>
        <v>-0.19460633675956296</v>
      </c>
      <c r="K295" s="52">
        <f t="shared" si="83"/>
        <v>-1.2590836289116942</v>
      </c>
      <c r="L295" s="51">
        <f>'Расчет субсидий'!N297-1</f>
        <v>2.5856044723969296E-2</v>
      </c>
      <c r="M295" s="51">
        <f>L295*'Расчет субсидий'!O297</f>
        <v>0.38784067085953944</v>
      </c>
      <c r="N295" s="52">
        <f t="shared" si="72"/>
        <v>2.5092905371766046</v>
      </c>
      <c r="O295" s="51">
        <f>'Расчет субсидий'!R297-1</f>
        <v>-0.13707983193277307</v>
      </c>
      <c r="P295" s="51">
        <f>O295*'Расчет субсидий'!S297</f>
        <v>-2.0561974789915958</v>
      </c>
      <c r="Q295" s="52">
        <f t="shared" si="73"/>
        <v>-13.303393027774035</v>
      </c>
      <c r="R295" s="53">
        <f t="shared" si="74"/>
        <v>-3.5001240999021768</v>
      </c>
    </row>
    <row r="296" spans="1:18" ht="15" customHeight="1">
      <c r="A296" s="61" t="s">
        <v>275</v>
      </c>
      <c r="B296" s="50">
        <f>'Расчет субсидий'!X298</f>
        <v>-77.990909090909099</v>
      </c>
      <c r="C296" s="51">
        <f>'Расчет субсидий'!D298-1</f>
        <v>-0.43266849759128356</v>
      </c>
      <c r="D296" s="51">
        <f>C296*'Расчет субсидий'!E298</f>
        <v>-6.4900274638692537</v>
      </c>
      <c r="E296" s="52">
        <f t="shared" si="81"/>
        <v>-60.596637257229865</v>
      </c>
      <c r="F296" s="51">
        <f>'Расчет субсидий'!F298-1</f>
        <v>0</v>
      </c>
      <c r="G296" s="51">
        <f>F296*'Расчет субсидий'!G298</f>
        <v>0</v>
      </c>
      <c r="H296" s="52">
        <f t="shared" si="82"/>
        <v>0</v>
      </c>
      <c r="I296" s="51">
        <f>'Расчет субсидий'!J298-1</f>
        <v>-1.9460633675956296E-2</v>
      </c>
      <c r="J296" s="51">
        <f>I296*'Расчет субсидий'!K298</f>
        <v>-0.19460633675956296</v>
      </c>
      <c r="K296" s="52">
        <f t="shared" si="83"/>
        <v>-1.817016902043594</v>
      </c>
      <c r="L296" s="51">
        <f>'Расчет субсидий'!N298-1</f>
        <v>2.5856044723969296E-2</v>
      </c>
      <c r="M296" s="51">
        <f>L296*'Расчет субсидий'!O298</f>
        <v>0.38784067085953944</v>
      </c>
      <c r="N296" s="52">
        <f t="shared" si="72"/>
        <v>3.621223573631037</v>
      </c>
      <c r="O296" s="51">
        <f>'Расчет субсидий'!R298-1</f>
        <v>-0.13707983193277307</v>
      </c>
      <c r="P296" s="51">
        <f>O296*'Расчет субсидий'!S298</f>
        <v>-2.0561974789915958</v>
      </c>
      <c r="Q296" s="52">
        <f t="shared" si="73"/>
        <v>-19.198478505266674</v>
      </c>
      <c r="R296" s="53">
        <f t="shared" si="74"/>
        <v>-8.352990608760873</v>
      </c>
    </row>
    <row r="297" spans="1:18" ht="15" customHeight="1">
      <c r="A297" s="61" t="s">
        <v>276</v>
      </c>
      <c r="B297" s="50">
        <f>'Расчет субсидий'!X299</f>
        <v>-2.2272727272727337</v>
      </c>
      <c r="C297" s="51">
        <f>'Расчет субсидий'!D299-1</f>
        <v>-2.8893285564051907E-2</v>
      </c>
      <c r="D297" s="51">
        <f>C297*'Расчет субсидий'!E299</f>
        <v>-0.43339928346077861</v>
      </c>
      <c r="E297" s="52">
        <f t="shared" si="81"/>
        <v>-0.42035977951630338</v>
      </c>
      <c r="F297" s="51">
        <f>'Расчет субсидий'!F299-1</f>
        <v>0</v>
      </c>
      <c r="G297" s="51">
        <f>F297*'Расчет субсидий'!G299</f>
        <v>0</v>
      </c>
      <c r="H297" s="52">
        <f t="shared" si="82"/>
        <v>0</v>
      </c>
      <c r="I297" s="51">
        <f>'Расчет субсидий'!J299-1</f>
        <v>-1.9460633675956296E-2</v>
      </c>
      <c r="J297" s="51">
        <f>I297*'Расчет субсидий'!K299</f>
        <v>-0.19460633675956296</v>
      </c>
      <c r="K297" s="52">
        <f t="shared" si="83"/>
        <v>-0.18875129686301953</v>
      </c>
      <c r="L297" s="51">
        <f>'Расчет субсидий'!N299-1</f>
        <v>2.5856044723969296E-2</v>
      </c>
      <c r="M297" s="51">
        <f>L297*'Расчет субсидий'!O299</f>
        <v>0.38784067085953944</v>
      </c>
      <c r="N297" s="52">
        <f t="shared" si="72"/>
        <v>0.37617186993970925</v>
      </c>
      <c r="O297" s="51">
        <f>'Расчет субсидий'!R299-1</f>
        <v>-0.13707983193277307</v>
      </c>
      <c r="P297" s="51">
        <f>O297*'Расчет субсидий'!S299</f>
        <v>-2.0561974789915958</v>
      </c>
      <c r="Q297" s="52">
        <f t="shared" si="73"/>
        <v>-1.9943335208331201</v>
      </c>
      <c r="R297" s="53">
        <f t="shared" si="74"/>
        <v>-2.2963624283523978</v>
      </c>
    </row>
    <row r="298" spans="1:18" ht="15" customHeight="1">
      <c r="A298" s="61" t="s">
        <v>277</v>
      </c>
      <c r="B298" s="50">
        <f>'Расчет субсидий'!X300</f>
        <v>-52.209090909090833</v>
      </c>
      <c r="C298" s="51">
        <f>'Расчет субсидий'!D300-1</f>
        <v>-0.24948957269943128</v>
      </c>
      <c r="D298" s="51">
        <f>C298*'Расчет субсидий'!E300</f>
        <v>-3.742343590491469</v>
      </c>
      <c r="E298" s="52">
        <f t="shared" si="81"/>
        <v>-34.857032086339373</v>
      </c>
      <c r="F298" s="51">
        <f>'Расчет субсидий'!F300-1</f>
        <v>0</v>
      </c>
      <c r="G298" s="51">
        <f>F298*'Расчет субсидий'!G300</f>
        <v>0</v>
      </c>
      <c r="H298" s="52">
        <f t="shared" si="82"/>
        <v>0</v>
      </c>
      <c r="I298" s="51">
        <f>'Расчет субсидий'!J300-1</f>
        <v>-1.9460633675956296E-2</v>
      </c>
      <c r="J298" s="51">
        <f>I298*'Расчет субсидий'!K300</f>
        <v>-0.19460633675956296</v>
      </c>
      <c r="K298" s="52">
        <f t="shared" si="83"/>
        <v>-1.8126073035806449</v>
      </c>
      <c r="L298" s="51">
        <f>'Расчет субсидий'!N300-1</f>
        <v>2.5856044723969296E-2</v>
      </c>
      <c r="M298" s="51">
        <f>L298*'Расчет субсидий'!O300</f>
        <v>0.38784067085953944</v>
      </c>
      <c r="N298" s="52">
        <f t="shared" si="72"/>
        <v>3.6124354650084265</v>
      </c>
      <c r="O298" s="51">
        <f>'Расчет субсидий'!R300-1</f>
        <v>-0.13707983193277307</v>
      </c>
      <c r="P298" s="51">
        <f>O298*'Расчет субсидий'!S300</f>
        <v>-2.0561974789915958</v>
      </c>
      <c r="Q298" s="52">
        <f t="shared" si="73"/>
        <v>-19.151886984179242</v>
      </c>
      <c r="R298" s="53">
        <f t="shared" si="74"/>
        <v>-5.6053067353830883</v>
      </c>
    </row>
    <row r="299" spans="1:18" ht="15" customHeight="1">
      <c r="A299" s="61" t="s">
        <v>278</v>
      </c>
      <c r="B299" s="50">
        <f>'Расчет субсидий'!X301</f>
        <v>-39</v>
      </c>
      <c r="C299" s="51">
        <f>'Расчет субсидий'!D301-1</f>
        <v>-0.47565802493568177</v>
      </c>
      <c r="D299" s="51">
        <f>C299*'Расчет субсидий'!E301</f>
        <v>-7.1348703740352262</v>
      </c>
      <c r="E299" s="52">
        <f t="shared" si="81"/>
        <v>-30.925215942488489</v>
      </c>
      <c r="F299" s="51">
        <f>'Расчет субсидий'!F301-1</f>
        <v>0</v>
      </c>
      <c r="G299" s="51">
        <f>F299*'Расчет субсидий'!G301</f>
        <v>0</v>
      </c>
      <c r="H299" s="52">
        <f t="shared" si="82"/>
        <v>0</v>
      </c>
      <c r="I299" s="51">
        <f>'Расчет субсидий'!J301-1</f>
        <v>-1.9460633675956296E-2</v>
      </c>
      <c r="J299" s="51">
        <f>I299*'Расчет субсидий'!K301</f>
        <v>-0.19460633675956296</v>
      </c>
      <c r="K299" s="52">
        <f t="shared" si="83"/>
        <v>-0.8434971726980961</v>
      </c>
      <c r="L299" s="51">
        <f>'Расчет субсидий'!N301-1</f>
        <v>2.5856044723969296E-2</v>
      </c>
      <c r="M299" s="51">
        <f>L299*'Расчет субсидий'!O301</f>
        <v>0.38784067085953944</v>
      </c>
      <c r="N299" s="52">
        <f t="shared" si="72"/>
        <v>1.6810475690292679</v>
      </c>
      <c r="O299" s="51">
        <f>'Расчет субсидий'!R301-1</f>
        <v>-0.13707983193277307</v>
      </c>
      <c r="P299" s="51">
        <f>O299*'Расчет субсидий'!S301</f>
        <v>-2.0561974789915958</v>
      </c>
      <c r="Q299" s="52">
        <f t="shared" si="73"/>
        <v>-8.9123344538426785</v>
      </c>
      <c r="R299" s="53">
        <f t="shared" si="74"/>
        <v>-8.9978335189268464</v>
      </c>
    </row>
    <row r="300" spans="1:18" ht="15" customHeight="1">
      <c r="A300" s="61" t="s">
        <v>279</v>
      </c>
      <c r="B300" s="50">
        <f>'Расчет субсидий'!X302</f>
        <v>-7.8727272727272677</v>
      </c>
      <c r="C300" s="51">
        <f>'Расчет субсидий'!D302-1</f>
        <v>-0.47138406966961499</v>
      </c>
      <c r="D300" s="51">
        <f>C300*'Расчет субсидий'!E302</f>
        <v>-7.0707610450442253</v>
      </c>
      <c r="E300" s="52">
        <f t="shared" si="81"/>
        <v>-6.2310154348583024</v>
      </c>
      <c r="F300" s="51">
        <f>'Расчет субсидий'!F302-1</f>
        <v>0</v>
      </c>
      <c r="G300" s="51">
        <f>F300*'Расчет субсидий'!G302</f>
        <v>0</v>
      </c>
      <c r="H300" s="52">
        <f t="shared" si="82"/>
        <v>0</v>
      </c>
      <c r="I300" s="51">
        <f>'Расчет субсидий'!J302-1</f>
        <v>-1.9460633675956296E-2</v>
      </c>
      <c r="J300" s="51">
        <f>I300*'Расчет субсидий'!K302</f>
        <v>-0.19460633675956296</v>
      </c>
      <c r="K300" s="52">
        <f t="shared" si="83"/>
        <v>-0.171494281923154</v>
      </c>
      <c r="L300" s="51">
        <f>'Расчет субсидий'!N302-1</f>
        <v>2.5856044723969296E-2</v>
      </c>
      <c r="M300" s="51">
        <f>L300*'Расчет субсидий'!O302</f>
        <v>0.38784067085953944</v>
      </c>
      <c r="N300" s="52">
        <f t="shared" si="72"/>
        <v>0.34177950449695521</v>
      </c>
      <c r="O300" s="51">
        <f>'Расчет субсидий'!R302-1</f>
        <v>-0.13707983193277307</v>
      </c>
      <c r="P300" s="51">
        <f>O300*'Расчет субсидий'!S302</f>
        <v>-2.0561974789915958</v>
      </c>
      <c r="Q300" s="52">
        <f t="shared" si="73"/>
        <v>-1.8119970604427669</v>
      </c>
      <c r="R300" s="53">
        <f t="shared" si="74"/>
        <v>-8.9337241899358446</v>
      </c>
    </row>
    <row r="301" spans="1:18" ht="15" customHeight="1">
      <c r="A301" s="61" t="s">
        <v>280</v>
      </c>
      <c r="B301" s="50">
        <f>'Расчет субсидий'!X303</f>
        <v>-60.481818181818085</v>
      </c>
      <c r="C301" s="51">
        <f>'Расчет субсидий'!D303-1</f>
        <v>-0.30698969374297858</v>
      </c>
      <c r="D301" s="51">
        <f>C301*'Расчет субсидий'!E303</f>
        <v>-4.6048454061446789</v>
      </c>
      <c r="E301" s="52">
        <f t="shared" si="81"/>
        <v>-43.060863724112366</v>
      </c>
      <c r="F301" s="51">
        <f>'Расчет субсидий'!F303-1</f>
        <v>0</v>
      </c>
      <c r="G301" s="51">
        <f>F301*'Расчет субсидий'!G303</f>
        <v>0</v>
      </c>
      <c r="H301" s="52">
        <f t="shared" si="82"/>
        <v>0</v>
      </c>
      <c r="I301" s="51">
        <f>'Расчет субсидий'!J303-1</f>
        <v>-1.9460633675956296E-2</v>
      </c>
      <c r="J301" s="51">
        <f>I301*'Расчет субсидий'!K303</f>
        <v>-0.19460633675956296</v>
      </c>
      <c r="K301" s="52">
        <f t="shared" si="83"/>
        <v>-1.8198041862317782</v>
      </c>
      <c r="L301" s="51">
        <f>'Расчет субсидий'!N303-1</f>
        <v>2.5856044723969296E-2</v>
      </c>
      <c r="M301" s="51">
        <f>L301*'Расчет субсидий'!O303</f>
        <v>0.38784067085953944</v>
      </c>
      <c r="N301" s="52">
        <f t="shared" si="72"/>
        <v>3.6267784912530523</v>
      </c>
      <c r="O301" s="51">
        <f>'Расчет субсидий'!R303-1</f>
        <v>-0.13707983193277307</v>
      </c>
      <c r="P301" s="51">
        <f>O301*'Расчет субсидий'!S303</f>
        <v>-2.0561974789915958</v>
      </c>
      <c r="Q301" s="52">
        <f t="shared" si="73"/>
        <v>-19.227928762726989</v>
      </c>
      <c r="R301" s="53">
        <f t="shared" si="74"/>
        <v>-6.4678085510362981</v>
      </c>
    </row>
    <row r="302" spans="1:18" ht="15" customHeight="1">
      <c r="A302" s="61" t="s">
        <v>281</v>
      </c>
      <c r="B302" s="50">
        <f>'Расчет субсидий'!X304</f>
        <v>-5.3909090909090907</v>
      </c>
      <c r="C302" s="51">
        <f>'Расчет субсидий'!D304-1</f>
        <v>-0.62770422424141525</v>
      </c>
      <c r="D302" s="51">
        <f>C302*'Расчет субсидий'!E304</f>
        <v>-9.4155633636212279</v>
      </c>
      <c r="E302" s="52">
        <f t="shared" si="81"/>
        <v>-4.5004501336823219</v>
      </c>
      <c r="F302" s="51">
        <f>'Расчет субсидий'!F304-1</f>
        <v>0</v>
      </c>
      <c r="G302" s="51">
        <f>F302*'Расчет субсидий'!G304</f>
        <v>0</v>
      </c>
      <c r="H302" s="52">
        <f t="shared" si="82"/>
        <v>0</v>
      </c>
      <c r="I302" s="51">
        <f>'Расчет субсидий'!J304-1</f>
        <v>-1.9460633675956296E-2</v>
      </c>
      <c r="J302" s="51">
        <f>I302*'Расчет субсидий'!K304</f>
        <v>-0.19460633675956296</v>
      </c>
      <c r="K302" s="52">
        <f t="shared" si="83"/>
        <v>-9.3017919423587517E-2</v>
      </c>
      <c r="L302" s="51">
        <f>'Расчет субсидий'!N304-1</f>
        <v>2.5856044723969296E-2</v>
      </c>
      <c r="M302" s="51">
        <f>L302*'Расчет субсидий'!O304</f>
        <v>0.38784067085953944</v>
      </c>
      <c r="N302" s="52">
        <f t="shared" si="72"/>
        <v>0.18538004913876469</v>
      </c>
      <c r="O302" s="51">
        <f>'Расчет субсидий'!R304-1</f>
        <v>-0.13707983193277307</v>
      </c>
      <c r="P302" s="51">
        <f>O302*'Расчет субсидий'!S304</f>
        <v>-2.0561974789915958</v>
      </c>
      <c r="Q302" s="52">
        <f t="shared" si="73"/>
        <v>-0.98282108694194592</v>
      </c>
      <c r="R302" s="53">
        <f t="shared" si="74"/>
        <v>-11.278526508512847</v>
      </c>
    </row>
    <row r="303" spans="1:18" ht="15" customHeight="1">
      <c r="A303" s="61" t="s">
        <v>282</v>
      </c>
      <c r="B303" s="50">
        <f>'Расчет субсидий'!X305</f>
        <v>-67.327272727272771</v>
      </c>
      <c r="C303" s="51">
        <f>'Расчет субсидий'!D305-1</f>
        <v>-0.44519015659955252</v>
      </c>
      <c r="D303" s="51">
        <f>C303*'Расчет субсидий'!E305</f>
        <v>-6.6778523489932882</v>
      </c>
      <c r="E303" s="52">
        <f t="shared" si="81"/>
        <v>-52.641528979877634</v>
      </c>
      <c r="F303" s="51">
        <f>'Расчет субсидий'!F305-1</f>
        <v>0</v>
      </c>
      <c r="G303" s="51">
        <f>F303*'Расчет субсидий'!G305</f>
        <v>0</v>
      </c>
      <c r="H303" s="52">
        <f t="shared" si="82"/>
        <v>0</v>
      </c>
      <c r="I303" s="51">
        <f>'Расчет субсидий'!J305-1</f>
        <v>-1.9460633675956296E-2</v>
      </c>
      <c r="J303" s="51">
        <f>I303*'Расчет субсидий'!K305</f>
        <v>-0.19460633675956296</v>
      </c>
      <c r="K303" s="52">
        <f t="shared" si="83"/>
        <v>-1.5340823038324198</v>
      </c>
      <c r="L303" s="51">
        <f>'Расчет субсидий'!N305-1</f>
        <v>2.5856044723969296E-2</v>
      </c>
      <c r="M303" s="51">
        <f>L303*'Расчет субсидий'!O305</f>
        <v>0.38784067085953944</v>
      </c>
      <c r="N303" s="52">
        <f t="shared" si="72"/>
        <v>3.057349106813585</v>
      </c>
      <c r="O303" s="51">
        <f>'Расчет субсидий'!R305-1</f>
        <v>-0.13707983193277307</v>
      </c>
      <c r="P303" s="51">
        <f>O303*'Расчет субсидий'!S305</f>
        <v>-2.0561974789915958</v>
      </c>
      <c r="Q303" s="52">
        <f t="shared" si="73"/>
        <v>-16.209010550376309</v>
      </c>
      <c r="R303" s="53">
        <f t="shared" si="74"/>
        <v>-8.5408154938849066</v>
      </c>
    </row>
    <row r="304" spans="1:18" ht="15" customHeight="1">
      <c r="A304" s="61" t="s">
        <v>283</v>
      </c>
      <c r="B304" s="50">
        <f>'Расчет субсидий'!X306</f>
        <v>-0.34545454545454746</v>
      </c>
      <c r="C304" s="51">
        <f>'Расчет субсидий'!D306-1</f>
        <v>5.5019088255108928E-2</v>
      </c>
      <c r="D304" s="51">
        <f>C304*'Расчет субсидий'!E306</f>
        <v>0.82528632382663392</v>
      </c>
      <c r="E304" s="52">
        <f t="shared" si="81"/>
        <v>0.27474730675277337</v>
      </c>
      <c r="F304" s="51">
        <f>'Расчет субсидий'!F306-1</f>
        <v>0</v>
      </c>
      <c r="G304" s="51">
        <f>F304*'Расчет субсидий'!G306</f>
        <v>0</v>
      </c>
      <c r="H304" s="52">
        <f t="shared" si="82"/>
        <v>0</v>
      </c>
      <c r="I304" s="51">
        <f>'Расчет субсидий'!J306-1</f>
        <v>-1.9460633675956296E-2</v>
      </c>
      <c r="J304" s="51">
        <f>I304*'Расчет субсидий'!K306</f>
        <v>-0.19460633675956296</v>
      </c>
      <c r="K304" s="52">
        <f t="shared" si="83"/>
        <v>-6.4786687187300324E-2</v>
      </c>
      <c r="L304" s="51">
        <f>'Расчет субсидий'!N306-1</f>
        <v>2.5856044723969296E-2</v>
      </c>
      <c r="M304" s="51">
        <f>L304*'Расчет субсидий'!O306</f>
        <v>0.38784067085953944</v>
      </c>
      <c r="N304" s="52">
        <f t="shared" si="72"/>
        <v>0.12911661891325821</v>
      </c>
      <c r="O304" s="51">
        <f>'Расчет субсидий'!R306-1</f>
        <v>-0.13707983193277307</v>
      </c>
      <c r="P304" s="51">
        <f>O304*'Расчет субсидий'!S306</f>
        <v>-2.0561974789915958</v>
      </c>
      <c r="Q304" s="52">
        <f t="shared" si="73"/>
        <v>-0.68453178393327874</v>
      </c>
      <c r="R304" s="53">
        <f t="shared" si="74"/>
        <v>-1.0376768210649854</v>
      </c>
    </row>
    <row r="305" spans="1:18" ht="15" customHeight="1">
      <c r="A305" s="61" t="s">
        <v>284</v>
      </c>
      <c r="B305" s="50">
        <f>'Расчет субсидий'!X307</f>
        <v>-6.9363636363636374</v>
      </c>
      <c r="C305" s="51">
        <f>'Расчет субсидий'!D307-1</f>
        <v>-0.25199083992021876</v>
      </c>
      <c r="D305" s="51">
        <f>C305*'Расчет субсидий'!E307</f>
        <v>-3.7798625988032812</v>
      </c>
      <c r="E305" s="52">
        <f t="shared" si="81"/>
        <v>-4.6463425722627862</v>
      </c>
      <c r="F305" s="51">
        <f>'Расчет субсидий'!F307-1</f>
        <v>0</v>
      </c>
      <c r="G305" s="51">
        <f>F305*'Расчет субсидий'!G307</f>
        <v>0</v>
      </c>
      <c r="H305" s="52">
        <f t="shared" si="82"/>
        <v>0</v>
      </c>
      <c r="I305" s="51">
        <f>'Расчет субсидий'!J307-1</f>
        <v>-1.9460633675956296E-2</v>
      </c>
      <c r="J305" s="51">
        <f>I305*'Расчет субсидий'!K307</f>
        <v>-0.19460633675956296</v>
      </c>
      <c r="K305" s="52">
        <f t="shared" si="83"/>
        <v>-0.23921708360625102</v>
      </c>
      <c r="L305" s="51">
        <f>'Расчет субсидий'!N307-1</f>
        <v>2.5856044723969296E-2</v>
      </c>
      <c r="M305" s="51">
        <f>L305*'Расчет субсидий'!O307</f>
        <v>0.38784067085953944</v>
      </c>
      <c r="N305" s="52">
        <f t="shared" si="72"/>
        <v>0.47674765237238254</v>
      </c>
      <c r="O305" s="51">
        <f>'Расчет субсидий'!R307-1</f>
        <v>-0.13707983193277307</v>
      </c>
      <c r="P305" s="51">
        <f>O305*'Расчет субсидий'!S307</f>
        <v>-2.0561974789915958</v>
      </c>
      <c r="Q305" s="52">
        <f t="shared" si="73"/>
        <v>-2.5275516328669823</v>
      </c>
      <c r="R305" s="53">
        <f t="shared" si="74"/>
        <v>-5.6428257436949005</v>
      </c>
    </row>
    <row r="306" spans="1:18" ht="15" customHeight="1">
      <c r="A306" s="61" t="s">
        <v>285</v>
      </c>
      <c r="B306" s="50">
        <f>'Расчет субсидий'!X308</f>
        <v>-1.9727272727272727</v>
      </c>
      <c r="C306" s="51">
        <f>'Расчет субсидий'!D308-1</f>
        <v>-0.27719431462092126</v>
      </c>
      <c r="D306" s="51">
        <f>C306*'Расчет субсидий'!E308</f>
        <v>-4.1579147193138191</v>
      </c>
      <c r="E306" s="52">
        <f t="shared" si="81"/>
        <v>-1.3623315319562606</v>
      </c>
      <c r="F306" s="51">
        <f>'Расчет субсидий'!F308-1</f>
        <v>0</v>
      </c>
      <c r="G306" s="51">
        <f>F306*'Расчет субсидий'!G308</f>
        <v>0</v>
      </c>
      <c r="H306" s="52">
        <f t="shared" si="82"/>
        <v>0</v>
      </c>
      <c r="I306" s="51">
        <f>'Расчет субсидий'!J308-1</f>
        <v>-1.9460633675956296E-2</v>
      </c>
      <c r="J306" s="51">
        <f>I306*'Расчет субсидий'!K308</f>
        <v>-0.19460633675956296</v>
      </c>
      <c r="K306" s="52">
        <f t="shared" si="83"/>
        <v>-6.3762334435229565E-2</v>
      </c>
      <c r="L306" s="51">
        <f>'Расчет субсидий'!N308-1</f>
        <v>2.5856044723969296E-2</v>
      </c>
      <c r="M306" s="51">
        <f>L306*'Расчет субсидий'!O308</f>
        <v>0.38784067085953944</v>
      </c>
      <c r="N306" s="52">
        <f t="shared" si="72"/>
        <v>0.1270751352433262</v>
      </c>
      <c r="O306" s="51">
        <f>'Расчет субсидий'!R308-1</f>
        <v>-0.13707983193277307</v>
      </c>
      <c r="P306" s="51">
        <f>O306*'Расчет субсидий'!S308</f>
        <v>-2.0561974789915958</v>
      </c>
      <c r="Q306" s="52">
        <f t="shared" si="73"/>
        <v>-0.67370854157910864</v>
      </c>
      <c r="R306" s="53">
        <f t="shared" si="74"/>
        <v>-6.0208778642054384</v>
      </c>
    </row>
    <row r="307" spans="1:18" ht="15" customHeight="1">
      <c r="A307" s="61" t="s">
        <v>286</v>
      </c>
      <c r="B307" s="50">
        <f>'Расчет субсидий'!X309</f>
        <v>-0.46363636363636296</v>
      </c>
      <c r="C307" s="51">
        <f>'Расчет субсидий'!D309-1</f>
        <v>-6.2659983454182666E-2</v>
      </c>
      <c r="D307" s="51">
        <f>C307*'Расчет субсидий'!E309</f>
        <v>-0.93989975181273999</v>
      </c>
      <c r="E307" s="52">
        <f t="shared" si="81"/>
        <v>-0.15547378490241695</v>
      </c>
      <c r="F307" s="51">
        <f>'Расчет субсидий'!F309-1</f>
        <v>0</v>
      </c>
      <c r="G307" s="51">
        <f>F307*'Расчет субсидий'!G309</f>
        <v>0</v>
      </c>
      <c r="H307" s="52">
        <f t="shared" si="82"/>
        <v>0</v>
      </c>
      <c r="I307" s="51">
        <f>'Расчет субсидий'!J309-1</f>
        <v>-1.9460633675956296E-2</v>
      </c>
      <c r="J307" s="51">
        <f>I307*'Расчет субсидий'!K309</f>
        <v>-0.19460633675956296</v>
      </c>
      <c r="K307" s="52">
        <f t="shared" si="83"/>
        <v>-3.2190862571939129E-2</v>
      </c>
      <c r="L307" s="51">
        <f>'Расчет субсидий'!N309-1</f>
        <v>2.5856044723969296E-2</v>
      </c>
      <c r="M307" s="51">
        <f>L307*'Расчет субсидий'!O309</f>
        <v>0.38784067085953944</v>
      </c>
      <c r="N307" s="52">
        <f t="shared" si="72"/>
        <v>6.4154774933527975E-2</v>
      </c>
      <c r="O307" s="51">
        <f>'Расчет субсидий'!R309-1</f>
        <v>-0.13707983193277307</v>
      </c>
      <c r="P307" s="51">
        <f>O307*'Расчет субсидий'!S309</f>
        <v>-2.0561974789915958</v>
      </c>
      <c r="Q307" s="52">
        <f t="shared" si="73"/>
        <v>-0.34012649109553489</v>
      </c>
      <c r="R307" s="53">
        <f t="shared" si="74"/>
        <v>-2.802862896704359</v>
      </c>
    </row>
    <row r="308" spans="1:18" ht="15" customHeight="1">
      <c r="A308" s="61" t="s">
        <v>287</v>
      </c>
      <c r="B308" s="50">
        <f>'Расчет субсидий'!X310</f>
        <v>-29.727272727272748</v>
      </c>
      <c r="C308" s="51">
        <f>'Расчет субсидий'!D310-1</f>
        <v>-0.23724553908017088</v>
      </c>
      <c r="D308" s="51">
        <f>C308*'Расчет субсидий'!E310</f>
        <v>-3.5586830862025631</v>
      </c>
      <c r="E308" s="52">
        <f t="shared" si="81"/>
        <v>-19.51251301620357</v>
      </c>
      <c r="F308" s="51">
        <f>'Расчет субсидий'!F310-1</f>
        <v>0</v>
      </c>
      <c r="G308" s="51">
        <f>F308*'Расчет субсидий'!G310</f>
        <v>0</v>
      </c>
      <c r="H308" s="52">
        <f t="shared" si="82"/>
        <v>0</v>
      </c>
      <c r="I308" s="51">
        <f>'Расчет субсидий'!J310-1</f>
        <v>-1.9460633675956296E-2</v>
      </c>
      <c r="J308" s="51">
        <f>I308*'Расчет субсидий'!K310</f>
        <v>-0.19460633675956296</v>
      </c>
      <c r="K308" s="52">
        <f t="shared" si="83"/>
        <v>-1.067040415534356</v>
      </c>
      <c r="L308" s="51">
        <f>'Расчет субсидий'!N310-1</f>
        <v>2.5856044723969296E-2</v>
      </c>
      <c r="M308" s="51">
        <f>L308*'Расчет субсидий'!O310</f>
        <v>0.38784067085953944</v>
      </c>
      <c r="N308" s="52">
        <f t="shared" si="72"/>
        <v>2.1265580426930786</v>
      </c>
      <c r="O308" s="51">
        <f>'Расчет субсидий'!R310-1</f>
        <v>-0.13707983193277307</v>
      </c>
      <c r="P308" s="51">
        <f>O308*'Расчет субсидий'!S310</f>
        <v>-2.0561974789915958</v>
      </c>
      <c r="Q308" s="52">
        <f t="shared" si="73"/>
        <v>-11.274277338227899</v>
      </c>
      <c r="R308" s="53">
        <f t="shared" si="74"/>
        <v>-5.4216462310941829</v>
      </c>
    </row>
    <row r="309" spans="1:18" ht="15" customHeight="1">
      <c r="A309" s="61" t="s">
        <v>288</v>
      </c>
      <c r="B309" s="50">
        <f>'Расчет субсидий'!X311</f>
        <v>-78.299999999999955</v>
      </c>
      <c r="C309" s="51">
        <f>'Расчет субсидий'!D311-1</f>
        <v>-0.41939546599496214</v>
      </c>
      <c r="D309" s="51">
        <f>C309*'Расчет субсидий'!E311</f>
        <v>-6.2909319899244318</v>
      </c>
      <c r="E309" s="52">
        <f t="shared" si="81"/>
        <v>-60.410388736523181</v>
      </c>
      <c r="F309" s="51">
        <f>'Расчет субсидий'!F311-1</f>
        <v>0</v>
      </c>
      <c r="G309" s="51">
        <f>F309*'Расчет субсидий'!G311</f>
        <v>0</v>
      </c>
      <c r="H309" s="52">
        <f t="shared" si="82"/>
        <v>0</v>
      </c>
      <c r="I309" s="51">
        <f>'Расчет субсидий'!J311-1</f>
        <v>-1.9460633675956296E-2</v>
      </c>
      <c r="J309" s="51">
        <f>I309*'Расчет субсидий'!K311</f>
        <v>-0.19460633675956296</v>
      </c>
      <c r="K309" s="52">
        <f t="shared" si="83"/>
        <v>-1.86876037971238</v>
      </c>
      <c r="L309" s="51">
        <f>'Расчет субсидий'!N311-1</f>
        <v>2.5856044723969296E-2</v>
      </c>
      <c r="M309" s="51">
        <f>L309*'Расчет субсидий'!O311</f>
        <v>0.38784067085953944</v>
      </c>
      <c r="N309" s="52">
        <f t="shared" si="72"/>
        <v>3.7243457300100551</v>
      </c>
      <c r="O309" s="51">
        <f>'Расчет субсидий'!R311-1</f>
        <v>-0.13707983193277307</v>
      </c>
      <c r="P309" s="51">
        <f>O309*'Расчет субсидий'!S311</f>
        <v>-2.0561974789915958</v>
      </c>
      <c r="Q309" s="52">
        <f t="shared" si="73"/>
        <v>-19.745196613774453</v>
      </c>
      <c r="R309" s="53">
        <f t="shared" si="74"/>
        <v>-8.1538951348160502</v>
      </c>
    </row>
    <row r="310" spans="1:18" ht="15" customHeight="1">
      <c r="A310" s="61" t="s">
        <v>289</v>
      </c>
      <c r="B310" s="50">
        <f>'Расчет субсидий'!X312</f>
        <v>-75.718181818181847</v>
      </c>
      <c r="C310" s="51">
        <f>'Расчет субсидий'!D312-1</f>
        <v>-0.38849696697371372</v>
      </c>
      <c r="D310" s="51">
        <f>C310*'Расчет субсидий'!E312</f>
        <v>-5.827454504605706</v>
      </c>
      <c r="E310" s="52">
        <f t="shared" si="81"/>
        <v>-57.375851329187441</v>
      </c>
      <c r="F310" s="51">
        <f>'Расчет субсидий'!F312-1</f>
        <v>0</v>
      </c>
      <c r="G310" s="51">
        <f>F310*'Расчет субсидий'!G312</f>
        <v>0</v>
      </c>
      <c r="H310" s="52">
        <f t="shared" si="82"/>
        <v>0</v>
      </c>
      <c r="I310" s="51">
        <f>'Расчет субсидий'!J312-1</f>
        <v>-1.9460633675956296E-2</v>
      </c>
      <c r="J310" s="51">
        <f>I310*'Расчет субсидий'!K312</f>
        <v>-0.19460633675956296</v>
      </c>
      <c r="K310" s="52">
        <f t="shared" si="83"/>
        <v>-1.9160517232369121</v>
      </c>
      <c r="L310" s="51">
        <f>'Расчет субсидий'!N312-1</f>
        <v>2.5856044723969296E-2</v>
      </c>
      <c r="M310" s="51">
        <f>L310*'Расчет субсидий'!O312</f>
        <v>0.38784067085953944</v>
      </c>
      <c r="N310" s="52">
        <f t="shared" si="72"/>
        <v>3.8185950062865235</v>
      </c>
      <c r="O310" s="51">
        <f>'Расчет субсидий'!R312-1</f>
        <v>-0.13707983193277307</v>
      </c>
      <c r="P310" s="51">
        <f>O310*'Расчет субсидий'!S312</f>
        <v>-2.0561974789915958</v>
      </c>
      <c r="Q310" s="52">
        <f t="shared" si="73"/>
        <v>-20.244873772044016</v>
      </c>
      <c r="R310" s="53">
        <f t="shared" si="74"/>
        <v>-7.6904176494973253</v>
      </c>
    </row>
    <row r="311" spans="1:18" ht="15" customHeight="1">
      <c r="A311" s="61" t="s">
        <v>290</v>
      </c>
      <c r="B311" s="50">
        <f>'Расчет субсидий'!X313</f>
        <v>-0.91818181818182154</v>
      </c>
      <c r="C311" s="51">
        <f>'Расчет субсидий'!D313-1</f>
        <v>6.5026504567335941E-3</v>
      </c>
      <c r="D311" s="51">
        <f>C311*'Расчет субсидий'!E313</f>
        <v>9.7539756851003911E-2</v>
      </c>
      <c r="E311" s="52">
        <f t="shared" si="81"/>
        <v>5.0729605089160149E-2</v>
      </c>
      <c r="F311" s="51">
        <f>'Расчет субсидий'!F313-1</f>
        <v>0</v>
      </c>
      <c r="G311" s="51">
        <f>F311*'Расчет субсидий'!G313</f>
        <v>0</v>
      </c>
      <c r="H311" s="52">
        <f t="shared" si="82"/>
        <v>0</v>
      </c>
      <c r="I311" s="51">
        <f>'Расчет субсидий'!J313-1</f>
        <v>-1.9460633675956296E-2</v>
      </c>
      <c r="J311" s="51">
        <f>I311*'Расчет субсидий'!K313</f>
        <v>-0.19460633675956296</v>
      </c>
      <c r="K311" s="52">
        <f t="shared" si="83"/>
        <v>-0.10121311484035271</v>
      </c>
      <c r="L311" s="51">
        <f>'Расчет субсидий'!N313-1</f>
        <v>2.5856044723969296E-2</v>
      </c>
      <c r="M311" s="51">
        <f>L311*'Расчет субсидий'!O313</f>
        <v>0.38784067085953944</v>
      </c>
      <c r="N311" s="52">
        <f t="shared" si="72"/>
        <v>0.20171266266609394</v>
      </c>
      <c r="O311" s="51">
        <f>'Расчет субсидий'!R313-1</f>
        <v>-0.13707983193277307</v>
      </c>
      <c r="P311" s="51">
        <f>O311*'Расчет субсидий'!S313</f>
        <v>-2.0561974789915958</v>
      </c>
      <c r="Q311" s="52">
        <f t="shared" si="73"/>
        <v>-1.069410971096723</v>
      </c>
      <c r="R311" s="53">
        <f t="shared" si="74"/>
        <v>-1.7654233880406154</v>
      </c>
    </row>
    <row r="312" spans="1:18" ht="15" customHeight="1">
      <c r="A312" s="61" t="s">
        <v>291</v>
      </c>
      <c r="B312" s="50">
        <f>'Расчет субсидий'!X314</f>
        <v>-3.9636363636363612</v>
      </c>
      <c r="C312" s="51">
        <f>'Расчет субсидий'!D314-1</f>
        <v>-0.14162876811053959</v>
      </c>
      <c r="D312" s="51">
        <f>C312*'Расчет субсидий'!E314</f>
        <v>-2.124431521658094</v>
      </c>
      <c r="E312" s="52">
        <f t="shared" si="81"/>
        <v>-2.1117734098254117</v>
      </c>
      <c r="F312" s="51">
        <f>'Расчет субсидий'!F314-1</f>
        <v>0</v>
      </c>
      <c r="G312" s="51">
        <f>F312*'Расчет субсидий'!G314</f>
        <v>0</v>
      </c>
      <c r="H312" s="52">
        <f t="shared" si="82"/>
        <v>0</v>
      </c>
      <c r="I312" s="51">
        <f>'Расчет субсидий'!J314-1</f>
        <v>-1.9460633675956296E-2</v>
      </c>
      <c r="J312" s="51">
        <f>I312*'Расчет субсидий'!K314</f>
        <v>-0.19460633675956296</v>
      </c>
      <c r="K312" s="52">
        <f t="shared" si="83"/>
        <v>-0.19344680360966482</v>
      </c>
      <c r="L312" s="51">
        <f>'Расчет субсидий'!N314-1</f>
        <v>2.5856044723969296E-2</v>
      </c>
      <c r="M312" s="51">
        <f>L312*'Расчет субсидий'!O314</f>
        <v>0.38784067085953944</v>
      </c>
      <c r="N312" s="52">
        <f t="shared" si="72"/>
        <v>0.38552977943519701</v>
      </c>
      <c r="O312" s="51">
        <f>'Расчет субсидий'!R314-1</f>
        <v>-0.13707983193277307</v>
      </c>
      <c r="P312" s="51">
        <f>O312*'Расчет субсидий'!S314</f>
        <v>-2.0561974789915958</v>
      </c>
      <c r="Q312" s="52">
        <f t="shared" si="73"/>
        <v>-2.0439459296364815</v>
      </c>
      <c r="R312" s="53">
        <f t="shared" si="74"/>
        <v>-3.9873946665497133</v>
      </c>
    </row>
    <row r="313" spans="1:18" ht="15" customHeight="1">
      <c r="A313" s="61" t="s">
        <v>292</v>
      </c>
      <c r="B313" s="50">
        <f>'Расчет субсидий'!X315</f>
        <v>-24.854545454545445</v>
      </c>
      <c r="C313" s="51">
        <f>'Расчет субсидий'!D315-1</f>
        <v>-0.30485724402098691</v>
      </c>
      <c r="D313" s="51">
        <f>C313*'Расчет субсидий'!E315</f>
        <v>-4.5728586603148038</v>
      </c>
      <c r="E313" s="52">
        <f t="shared" si="81"/>
        <v>-17.659954994102055</v>
      </c>
      <c r="F313" s="51">
        <f>'Расчет субсидий'!F315-1</f>
        <v>0</v>
      </c>
      <c r="G313" s="51">
        <f>F313*'Расчет субсидий'!G315</f>
        <v>0</v>
      </c>
      <c r="H313" s="52">
        <f t="shared" si="82"/>
        <v>0</v>
      </c>
      <c r="I313" s="51">
        <f>'Расчет субсидий'!J315-1</f>
        <v>-1.9460633675956296E-2</v>
      </c>
      <c r="J313" s="51">
        <f>I313*'Расчет субсидий'!K315</f>
        <v>-0.19460633675956296</v>
      </c>
      <c r="K313" s="52">
        <f t="shared" si="83"/>
        <v>-0.75155157944557138</v>
      </c>
      <c r="L313" s="51">
        <f>'Расчет субсидий'!N315-1</f>
        <v>2.5856044723969296E-2</v>
      </c>
      <c r="M313" s="51">
        <f>L313*'Расчет субсидий'!O315</f>
        <v>0.38784067085953944</v>
      </c>
      <c r="N313" s="52">
        <f t="shared" ref="N313:N376" si="84">$B313*M313/$R313</f>
        <v>1.4978046121789166</v>
      </c>
      <c r="O313" s="51">
        <f>'Расчет субсидий'!R315-1</f>
        <v>-0.13707983193277307</v>
      </c>
      <c r="P313" s="51">
        <f>O313*'Расчет субсидий'!S315</f>
        <v>-2.0561974789915958</v>
      </c>
      <c r="Q313" s="52">
        <f t="shared" ref="Q313:Q376" si="85">$B313*P313/$R313</f>
        <v>-7.9408434931767342</v>
      </c>
      <c r="R313" s="53">
        <f t="shared" ref="R313:R376" si="86">D313+G313+J313+M313+P313</f>
        <v>-6.4358218052064231</v>
      </c>
    </row>
    <row r="314" spans="1:18" ht="15" customHeight="1">
      <c r="A314" s="61" t="s">
        <v>293</v>
      </c>
      <c r="B314" s="50">
        <f>'Расчет субсидий'!X316</f>
        <v>-2.9909090909090921</v>
      </c>
      <c r="C314" s="51">
        <f>'Расчет субсидий'!D316-1</f>
        <v>-0.22613353490857424</v>
      </c>
      <c r="D314" s="51">
        <f>C314*'Расчет субсидий'!E316</f>
        <v>-3.3920030236286136</v>
      </c>
      <c r="E314" s="52">
        <f t="shared" si="81"/>
        <v>-1.9305876297618048</v>
      </c>
      <c r="F314" s="51">
        <f>'Расчет субсидий'!F316-1</f>
        <v>0</v>
      </c>
      <c r="G314" s="51">
        <f>F314*'Расчет субсидий'!G316</f>
        <v>0</v>
      </c>
      <c r="H314" s="52">
        <f t="shared" si="82"/>
        <v>0</v>
      </c>
      <c r="I314" s="51">
        <f>'Расчет субсидий'!J316-1</f>
        <v>-1.9460633675956296E-2</v>
      </c>
      <c r="J314" s="51">
        <f>I314*'Расчет субсидий'!K316</f>
        <v>-0.19460633675956296</v>
      </c>
      <c r="K314" s="52">
        <f t="shared" si="83"/>
        <v>-0.11076186660333814</v>
      </c>
      <c r="L314" s="51">
        <f>'Расчет субсидий'!N316-1</f>
        <v>2.5856044723969296E-2</v>
      </c>
      <c r="M314" s="51">
        <f>L314*'Расчет субсидий'!O316</f>
        <v>0.38784067085953944</v>
      </c>
      <c r="N314" s="52">
        <f t="shared" si="84"/>
        <v>0.22074284611897427</v>
      </c>
      <c r="O314" s="51">
        <f>'Расчет субсидий'!R316-1</f>
        <v>-0.13707983193277307</v>
      </c>
      <c r="P314" s="51">
        <f>O314*'Расчет субсидий'!S316</f>
        <v>-2.0561974789915958</v>
      </c>
      <c r="Q314" s="52">
        <f t="shared" si="85"/>
        <v>-1.1703024406629234</v>
      </c>
      <c r="R314" s="53">
        <f t="shared" si="86"/>
        <v>-5.2549661685202329</v>
      </c>
    </row>
    <row r="315" spans="1:18" ht="15" customHeight="1">
      <c r="A315" s="57" t="s">
        <v>294</v>
      </c>
      <c r="B315" s="58"/>
      <c r="C315" s="59"/>
      <c r="D315" s="59"/>
      <c r="E315" s="60"/>
      <c r="F315" s="60"/>
      <c r="G315" s="60"/>
      <c r="H315" s="60"/>
      <c r="I315" s="60"/>
      <c r="J315" s="60"/>
      <c r="K315" s="60"/>
      <c r="L315" s="60"/>
      <c r="M315" s="60"/>
      <c r="N315" s="60"/>
      <c r="O315" s="60"/>
      <c r="P315" s="60"/>
      <c r="Q315" s="60"/>
      <c r="R315" s="60"/>
    </row>
    <row r="316" spans="1:18" ht="15" customHeight="1">
      <c r="A316" s="61" t="s">
        <v>295</v>
      </c>
      <c r="B316" s="50">
        <f>'Расчет субсидий'!X318</f>
        <v>0.75454545454545396</v>
      </c>
      <c r="C316" s="51">
        <f>'Расчет субсидий'!D318-1</f>
        <v>-2.9709124057346603E-2</v>
      </c>
      <c r="D316" s="51">
        <f>C316*'Расчет субсидий'!E318</f>
        <v>-0.44563686086019905</v>
      </c>
      <c r="E316" s="52">
        <f t="shared" ref="E316:E330" si="87">$B316*D316/$R316</f>
        <v>-0.12302066698891434</v>
      </c>
      <c r="F316" s="51">
        <f>'Расчет субсидий'!F318-1</f>
        <v>0</v>
      </c>
      <c r="G316" s="51">
        <f>F316*'Расчет субсидий'!G318</f>
        <v>0</v>
      </c>
      <c r="H316" s="52">
        <f t="shared" ref="H316:H330" si="88">$B316*G316/$R316</f>
        <v>0</v>
      </c>
      <c r="I316" s="51">
        <f>'Расчет субсидий'!J318-1</f>
        <v>4.4364988558352358E-2</v>
      </c>
      <c r="J316" s="51">
        <f>I316*'Расчет субсидий'!K318</f>
        <v>0.44364988558352358</v>
      </c>
      <c r="K316" s="52">
        <f t="shared" ref="K316:K330" si="89">$B316*J316/$R316</f>
        <v>0.12247215081959373</v>
      </c>
      <c r="L316" s="51">
        <f>'Расчет субсидий'!N318-1</f>
        <v>0.30000000000000004</v>
      </c>
      <c r="M316" s="51">
        <f>L316*'Расчет субсидий'!O318</f>
        <v>4.5000000000000009</v>
      </c>
      <c r="N316" s="52">
        <f t="shared" si="84"/>
        <v>1.2422513711759193</v>
      </c>
      <c r="O316" s="51">
        <f>'Расчет субсидий'!R318-1</f>
        <v>-0.11764705882352944</v>
      </c>
      <c r="P316" s="51">
        <f>O316*'Расчет субсидий'!S318</f>
        <v>-1.7647058823529416</v>
      </c>
      <c r="Q316" s="52">
        <f t="shared" si="85"/>
        <v>-0.48715740046114486</v>
      </c>
      <c r="R316" s="53">
        <f t="shared" si="86"/>
        <v>2.7333071423703843</v>
      </c>
    </row>
    <row r="317" spans="1:18" ht="15" customHeight="1">
      <c r="A317" s="61" t="s">
        <v>296</v>
      </c>
      <c r="B317" s="50">
        <f>'Расчет субсидий'!X319</f>
        <v>-0.91818181818182154</v>
      </c>
      <c r="C317" s="51">
        <f>'Расчет субсидий'!D319-1</f>
        <v>-0.28308909911581026</v>
      </c>
      <c r="D317" s="51">
        <f>C317*'Расчет субсидий'!E319</f>
        <v>-4.246336486737154</v>
      </c>
      <c r="E317" s="52">
        <f t="shared" si="87"/>
        <v>-3.6527416262062573</v>
      </c>
      <c r="F317" s="51">
        <f>'Расчет субсидий'!F319-1</f>
        <v>0</v>
      </c>
      <c r="G317" s="51">
        <f>F317*'Расчет субсидий'!G319</f>
        <v>0</v>
      </c>
      <c r="H317" s="52">
        <f t="shared" si="88"/>
        <v>0</v>
      </c>
      <c r="I317" s="51">
        <f>'Расчет субсидий'!J319-1</f>
        <v>4.4364988558352358E-2</v>
      </c>
      <c r="J317" s="51">
        <f>I317*'Расчет субсидий'!K319</f>
        <v>0.44364988558352358</v>
      </c>
      <c r="K317" s="52">
        <f t="shared" si="89"/>
        <v>0.38163212208785335</v>
      </c>
      <c r="L317" s="51">
        <f>'Расчет субсидий'!N319-1</f>
        <v>0.30000000000000004</v>
      </c>
      <c r="M317" s="51">
        <f>L317*'Расчет субсидий'!O319</f>
        <v>4.5000000000000009</v>
      </c>
      <c r="N317" s="52">
        <f t="shared" si="84"/>
        <v>3.8709455478311519</v>
      </c>
      <c r="O317" s="51">
        <f>'Расчет субсидий'!R319-1</f>
        <v>-0.11764705882352944</v>
      </c>
      <c r="P317" s="51">
        <f>O317*'Расчет субсидий'!S319</f>
        <v>-1.7647058823529416</v>
      </c>
      <c r="Q317" s="52">
        <f t="shared" si="85"/>
        <v>-1.5180178618945694</v>
      </c>
      <c r="R317" s="53">
        <f t="shared" si="86"/>
        <v>-1.0673924835065711</v>
      </c>
    </row>
    <row r="318" spans="1:18" ht="15" customHeight="1">
      <c r="A318" s="61" t="s">
        <v>297</v>
      </c>
      <c r="B318" s="50">
        <f>'Расчет субсидий'!X320</f>
        <v>0.77272727272728048</v>
      </c>
      <c r="C318" s="51">
        <f>'Расчет субсидий'!D320-1</f>
        <v>-0.18533415841584155</v>
      </c>
      <c r="D318" s="51">
        <f>C318*'Расчет субсидий'!E320</f>
        <v>-2.7800123762376234</v>
      </c>
      <c r="E318" s="52">
        <f t="shared" si="87"/>
        <v>-5.3848610545889297</v>
      </c>
      <c r="F318" s="51">
        <f>'Расчет субсидий'!F320-1</f>
        <v>0</v>
      </c>
      <c r="G318" s="51">
        <f>F318*'Расчет субсидий'!G320</f>
        <v>0</v>
      </c>
      <c r="H318" s="52">
        <f t="shared" si="88"/>
        <v>0</v>
      </c>
      <c r="I318" s="51">
        <f>'Расчет субсидий'!J320-1</f>
        <v>4.4364988558352358E-2</v>
      </c>
      <c r="J318" s="51">
        <f>I318*'Расчет субсидий'!K320</f>
        <v>0.44364988558352358</v>
      </c>
      <c r="K318" s="52">
        <f t="shared" si="89"/>
        <v>0.85934617096371868</v>
      </c>
      <c r="L318" s="51">
        <f>'Расчет субсидий'!N320-1</f>
        <v>0.30000000000000004</v>
      </c>
      <c r="M318" s="51">
        <f>L318*'Расчет субсидий'!O320</f>
        <v>4.5000000000000009</v>
      </c>
      <c r="N318" s="52">
        <f t="shared" si="84"/>
        <v>8.7164629023863576</v>
      </c>
      <c r="O318" s="51">
        <f>'Расчет субсидий'!R320-1</f>
        <v>-0.11764705882352944</v>
      </c>
      <c r="P318" s="51">
        <f>O318*'Расчет субсидий'!S320</f>
        <v>-1.7647058823529416</v>
      </c>
      <c r="Q318" s="52">
        <f t="shared" si="85"/>
        <v>-3.4182207460338652</v>
      </c>
      <c r="R318" s="53">
        <f t="shared" si="86"/>
        <v>0.39893162699295948</v>
      </c>
    </row>
    <row r="319" spans="1:18" ht="15" customHeight="1">
      <c r="A319" s="61" t="s">
        <v>298</v>
      </c>
      <c r="B319" s="50">
        <f>'Расчет субсидий'!X321</f>
        <v>-120.36363636363637</v>
      </c>
      <c r="C319" s="51">
        <f>'Расчет субсидий'!D321-1</f>
        <v>-0.96338423184792765</v>
      </c>
      <c r="D319" s="51">
        <f>C319*'Расчет субсидий'!E321</f>
        <v>-14.450763477718915</v>
      </c>
      <c r="E319" s="52">
        <f t="shared" si="87"/>
        <v>-154.30928825162292</v>
      </c>
      <c r="F319" s="51">
        <f>'Расчет субсидий'!F321-1</f>
        <v>0</v>
      </c>
      <c r="G319" s="51">
        <f>F319*'Расчет субсидий'!G321</f>
        <v>0</v>
      </c>
      <c r="H319" s="52">
        <f t="shared" si="88"/>
        <v>0</v>
      </c>
      <c r="I319" s="51">
        <f>'Расчет субсидий'!J321-1</f>
        <v>4.4364988558352358E-2</v>
      </c>
      <c r="J319" s="51">
        <f>I319*'Расчет субсидий'!K321</f>
        <v>0.44364988558352358</v>
      </c>
      <c r="K319" s="52">
        <f t="shared" si="89"/>
        <v>4.737417381639542</v>
      </c>
      <c r="L319" s="51">
        <f>'Расчет субсидий'!N321-1</f>
        <v>0.30000000000000004</v>
      </c>
      <c r="M319" s="51">
        <f>L319*'Расчет субсидий'!O321</f>
        <v>4.5000000000000009</v>
      </c>
      <c r="N319" s="52">
        <f t="shared" si="84"/>
        <v>48.052256768506361</v>
      </c>
      <c r="O319" s="51">
        <f>'Расчет субсидий'!R321-1</f>
        <v>-0.11764705882352944</v>
      </c>
      <c r="P319" s="51">
        <f>O319*'Расчет субсидий'!S321</f>
        <v>-1.7647058823529416</v>
      </c>
      <c r="Q319" s="52">
        <f t="shared" si="85"/>
        <v>-18.844022262159356</v>
      </c>
      <c r="R319" s="53">
        <f t="shared" si="86"/>
        <v>-11.271819474488332</v>
      </c>
    </row>
    <row r="320" spans="1:18" ht="15" customHeight="1">
      <c r="A320" s="61" t="s">
        <v>299</v>
      </c>
      <c r="B320" s="50">
        <f>'Расчет субсидий'!X322</f>
        <v>-13.590909090909122</v>
      </c>
      <c r="C320" s="51">
        <f>'Расчет субсидий'!D322-1</f>
        <v>-0.30022075055187636</v>
      </c>
      <c r="D320" s="51">
        <f>C320*'Расчет субсидий'!E322</f>
        <v>-4.5033112582781456</v>
      </c>
      <c r="E320" s="52">
        <f t="shared" si="87"/>
        <v>-46.213838107261104</v>
      </c>
      <c r="F320" s="51">
        <f>'Расчет субсидий'!F322-1</f>
        <v>0</v>
      </c>
      <c r="G320" s="51">
        <f>F320*'Расчет субсидий'!G322</f>
        <v>0</v>
      </c>
      <c r="H320" s="52">
        <f t="shared" si="88"/>
        <v>0</v>
      </c>
      <c r="I320" s="51">
        <f>'Расчет субсидий'!J322-1</f>
        <v>4.4364988558352358E-2</v>
      </c>
      <c r="J320" s="51">
        <f>I320*'Расчет субсидий'!K322</f>
        <v>0.44364988558352358</v>
      </c>
      <c r="K320" s="52">
        <f t="shared" si="89"/>
        <v>4.5528196504234453</v>
      </c>
      <c r="L320" s="51">
        <f>'Расчет субсидий'!N322-1</f>
        <v>0.30000000000000004</v>
      </c>
      <c r="M320" s="51">
        <f>L320*'Расчет субсидий'!O322</f>
        <v>4.5000000000000009</v>
      </c>
      <c r="N320" s="52">
        <f t="shared" si="84"/>
        <v>46.179857343946956</v>
      </c>
      <c r="O320" s="51">
        <f>'Расчет субсидий'!R322-1</f>
        <v>-0.11764705882352944</v>
      </c>
      <c r="P320" s="51">
        <f>O320*'Расчет субсидий'!S322</f>
        <v>-1.7647058823529416</v>
      </c>
      <c r="Q320" s="52">
        <f t="shared" si="85"/>
        <v>-18.109747978018415</v>
      </c>
      <c r="R320" s="53">
        <f t="shared" si="86"/>
        <v>-1.3243672550475627</v>
      </c>
    </row>
    <row r="321" spans="1:18" ht="15" customHeight="1">
      <c r="A321" s="61" t="s">
        <v>300</v>
      </c>
      <c r="B321" s="50">
        <f>'Расчет субсидий'!X323</f>
        <v>1.0545454545454618</v>
      </c>
      <c r="C321" s="51">
        <f>'Расчет субсидий'!D323-1</f>
        <v>-0.19763372137259383</v>
      </c>
      <c r="D321" s="51">
        <f>C321*'Расчет субсидий'!E323</f>
        <v>-2.9645058205889074</v>
      </c>
      <c r="E321" s="52">
        <f t="shared" si="87"/>
        <v>-14.578589034675147</v>
      </c>
      <c r="F321" s="51">
        <f>'Расчет субсидий'!F323-1</f>
        <v>0</v>
      </c>
      <c r="G321" s="51">
        <f>F321*'Расчет субсидий'!G323</f>
        <v>0</v>
      </c>
      <c r="H321" s="52">
        <f t="shared" si="88"/>
        <v>0</v>
      </c>
      <c r="I321" s="51">
        <f>'Расчет субсидий'!J323-1</f>
        <v>4.4364988558352358E-2</v>
      </c>
      <c r="J321" s="51">
        <f>I321*'Расчет субсидий'!K323</f>
        <v>0.44364988558352358</v>
      </c>
      <c r="K321" s="52">
        <f t="shared" si="89"/>
        <v>2.1817428430341206</v>
      </c>
      <c r="L321" s="51">
        <f>'Расчет субсидий'!N323-1</f>
        <v>0.30000000000000004</v>
      </c>
      <c r="M321" s="51">
        <f>L321*'Расчет субсидий'!O323</f>
        <v>4.5000000000000009</v>
      </c>
      <c r="N321" s="52">
        <f t="shared" si="84"/>
        <v>22.129708837274546</v>
      </c>
      <c r="O321" s="51">
        <f>'Расчет субсидий'!R323-1</f>
        <v>-0.11764705882352944</v>
      </c>
      <c r="P321" s="51">
        <f>O321*'Расчет субсидий'!S323</f>
        <v>-1.7647058823529416</v>
      </c>
      <c r="Q321" s="52">
        <f t="shared" si="85"/>
        <v>-8.6783171910880572</v>
      </c>
      <c r="R321" s="53">
        <f t="shared" si="86"/>
        <v>0.21443818264167547</v>
      </c>
    </row>
    <row r="322" spans="1:18" ht="15" customHeight="1">
      <c r="A322" s="61" t="s">
        <v>301</v>
      </c>
      <c r="B322" s="50">
        <f>'Расчет субсидий'!X324</f>
        <v>0.49090909090909118</v>
      </c>
      <c r="C322" s="51">
        <f>'Расчет субсидий'!D324-1</f>
        <v>0.20711441816977683</v>
      </c>
      <c r="D322" s="51">
        <f>C322*'Расчет субсидий'!E324</f>
        <v>3.1067162725466524</v>
      </c>
      <c r="E322" s="52">
        <f t="shared" si="87"/>
        <v>0.24263405818249914</v>
      </c>
      <c r="F322" s="51">
        <f>'Расчет субсидий'!F324-1</f>
        <v>0</v>
      </c>
      <c r="G322" s="51">
        <f>F322*'Расчет субсидий'!G324</f>
        <v>0</v>
      </c>
      <c r="H322" s="52">
        <f t="shared" si="88"/>
        <v>0</v>
      </c>
      <c r="I322" s="51">
        <f>'Расчет субсидий'!J324-1</f>
        <v>4.4364988558352358E-2</v>
      </c>
      <c r="J322" s="51">
        <f>I322*'Расчет субсидий'!K324</f>
        <v>0.44364988558352358</v>
      </c>
      <c r="K322" s="52">
        <f t="shared" si="89"/>
        <v>3.4648987132350144E-2</v>
      </c>
      <c r="L322" s="51">
        <f>'Расчет субсидий'!N324-1</f>
        <v>0.30000000000000004</v>
      </c>
      <c r="M322" s="51">
        <f>L322*'Расчет субсидий'!O324</f>
        <v>4.5000000000000009</v>
      </c>
      <c r="N322" s="52">
        <f t="shared" si="84"/>
        <v>0.35144930081633341</v>
      </c>
      <c r="O322" s="51">
        <f>'Расчет субсидий'!R324-1</f>
        <v>-0.11764705882352944</v>
      </c>
      <c r="P322" s="51">
        <f>O322*'Расчет субсидий'!S324</f>
        <v>-1.7647058823529416</v>
      </c>
      <c r="Q322" s="52">
        <f t="shared" si="85"/>
        <v>-0.13782325522209152</v>
      </c>
      <c r="R322" s="53">
        <f t="shared" si="86"/>
        <v>6.2856602757772357</v>
      </c>
    </row>
    <row r="323" spans="1:18" ht="15" customHeight="1">
      <c r="A323" s="61" t="s">
        <v>302</v>
      </c>
      <c r="B323" s="50">
        <f>'Расчет субсидий'!X325</f>
        <v>27.600000000000023</v>
      </c>
      <c r="C323" s="51">
        <f>'Расчет субсидий'!D325-1</f>
        <v>0.20344215706661117</v>
      </c>
      <c r="D323" s="51">
        <f>C323*'Расчет субсидий'!E325</f>
        <v>3.0516323559991676</v>
      </c>
      <c r="E323" s="52">
        <f t="shared" si="87"/>
        <v>13.518019548995518</v>
      </c>
      <c r="F323" s="51">
        <f>'Расчет субсидий'!F325-1</f>
        <v>0</v>
      </c>
      <c r="G323" s="51">
        <f>F323*'Расчет субсидий'!G325</f>
        <v>0</v>
      </c>
      <c r="H323" s="52">
        <f t="shared" si="88"/>
        <v>0</v>
      </c>
      <c r="I323" s="51">
        <f>'Расчет субсидий'!J325-1</f>
        <v>4.4364988558352358E-2</v>
      </c>
      <c r="J323" s="51">
        <f>I323*'Расчет субсидий'!K325</f>
        <v>0.44364988558352358</v>
      </c>
      <c r="K323" s="52">
        <f t="shared" si="89"/>
        <v>1.9652655125502716</v>
      </c>
      <c r="L323" s="51">
        <f>'Расчет субсидий'!N325-1</f>
        <v>0.30000000000000004</v>
      </c>
      <c r="M323" s="51">
        <f>L323*'Расчет субсидий'!O325</f>
        <v>4.5000000000000009</v>
      </c>
      <c r="N323" s="52">
        <f t="shared" si="84"/>
        <v>19.933950382618253</v>
      </c>
      <c r="O323" s="51">
        <f>'Расчет субсидий'!R325-1</f>
        <v>-0.11764705882352944</v>
      </c>
      <c r="P323" s="51">
        <f>O323*'Расчет субсидий'!S325</f>
        <v>-1.7647058823529416</v>
      </c>
      <c r="Q323" s="52">
        <f t="shared" si="85"/>
        <v>-7.8172354441640213</v>
      </c>
      <c r="R323" s="53">
        <f t="shared" si="86"/>
        <v>6.2305763592297509</v>
      </c>
    </row>
    <row r="324" spans="1:18" ht="15" customHeight="1">
      <c r="A324" s="61" t="s">
        <v>303</v>
      </c>
      <c r="B324" s="50">
        <f>'Расчет субсидий'!X326</f>
        <v>29.218181818181847</v>
      </c>
      <c r="C324" s="51">
        <f>'Расчет субсидий'!D326-1</f>
        <v>-5.8727255222875696E-3</v>
      </c>
      <c r="D324" s="51">
        <f>C324*'Расчет субсидий'!E326</f>
        <v>-8.8090882834313544E-2</v>
      </c>
      <c r="E324" s="52">
        <f t="shared" si="87"/>
        <v>-0.83273301283470258</v>
      </c>
      <c r="F324" s="51">
        <f>'Расчет субсидий'!F326-1</f>
        <v>0</v>
      </c>
      <c r="G324" s="51">
        <f>F324*'Расчет субсидий'!G326</f>
        <v>0</v>
      </c>
      <c r="H324" s="52">
        <f t="shared" si="88"/>
        <v>0</v>
      </c>
      <c r="I324" s="51">
        <f>'Расчет субсидий'!J326-1</f>
        <v>4.4364988558352358E-2</v>
      </c>
      <c r="J324" s="51">
        <f>I324*'Расчет субсидий'!K326</f>
        <v>0.44364988558352358</v>
      </c>
      <c r="K324" s="52">
        <f t="shared" si="89"/>
        <v>4.193872214456138</v>
      </c>
      <c r="L324" s="51">
        <f>'Расчет субсидий'!N326-1</f>
        <v>0.30000000000000004</v>
      </c>
      <c r="M324" s="51">
        <f>L324*'Расчет субсидий'!O326</f>
        <v>4.5000000000000009</v>
      </c>
      <c r="N324" s="52">
        <f t="shared" si="84"/>
        <v>42.539005594986484</v>
      </c>
      <c r="O324" s="51">
        <f>'Расчет субсидий'!R326-1</f>
        <v>-0.11764705882352944</v>
      </c>
      <c r="P324" s="51">
        <f>O324*'Расчет субсидий'!S326</f>
        <v>-1.7647058823529416</v>
      </c>
      <c r="Q324" s="52">
        <f t="shared" si="85"/>
        <v>-16.681962978426075</v>
      </c>
      <c r="R324" s="53">
        <f t="shared" si="86"/>
        <v>3.0908531203962695</v>
      </c>
    </row>
    <row r="325" spans="1:18" ht="15" customHeight="1">
      <c r="A325" s="61" t="s">
        <v>304</v>
      </c>
      <c r="B325" s="50">
        <f>'Расчет субсидий'!X327</f>
        <v>-0.75454545454546462</v>
      </c>
      <c r="C325" s="51">
        <f>'Расчет субсидий'!D327-1</f>
        <v>-0.23950098814229248</v>
      </c>
      <c r="D325" s="51">
        <f>C325*'Расчет субсидий'!E327</f>
        <v>-3.5925148221343872</v>
      </c>
      <c r="E325" s="52">
        <f t="shared" si="87"/>
        <v>-6.5544172981392501</v>
      </c>
      <c r="F325" s="51">
        <f>'Расчет субсидий'!F327-1</f>
        <v>0</v>
      </c>
      <c r="G325" s="51">
        <f>F325*'Расчет субсидий'!G327</f>
        <v>0</v>
      </c>
      <c r="H325" s="52">
        <f t="shared" si="88"/>
        <v>0</v>
      </c>
      <c r="I325" s="51">
        <f>'Расчет субсидий'!J327-1</f>
        <v>4.4364988558352358E-2</v>
      </c>
      <c r="J325" s="51">
        <f>I325*'Расчет субсидий'!K327</f>
        <v>0.44364988558352358</v>
      </c>
      <c r="K325" s="52">
        <f t="shared" si="89"/>
        <v>0.80942365678494888</v>
      </c>
      <c r="L325" s="51">
        <f>'Расчет субсидий'!N327-1</f>
        <v>0.30000000000000004</v>
      </c>
      <c r="M325" s="51">
        <f>L325*'Расчет субсидий'!O327</f>
        <v>4.5000000000000009</v>
      </c>
      <c r="N325" s="52">
        <f t="shared" si="84"/>
        <v>8.2100921782984084</v>
      </c>
      <c r="O325" s="51">
        <f>'Расчет субсидий'!R327-1</f>
        <v>-0.11764705882352944</v>
      </c>
      <c r="P325" s="51">
        <f>O325*'Расчет субсидий'!S327</f>
        <v>-1.7647058823529416</v>
      </c>
      <c r="Q325" s="52">
        <f t="shared" si="85"/>
        <v>-3.2196439914895718</v>
      </c>
      <c r="R325" s="53">
        <f t="shared" si="86"/>
        <v>-0.41357081890380432</v>
      </c>
    </row>
    <row r="326" spans="1:18" ht="15" customHeight="1">
      <c r="A326" s="61" t="s">
        <v>305</v>
      </c>
      <c r="B326" s="50">
        <f>'Расчет субсидий'!X328</f>
        <v>5.3090909090908553</v>
      </c>
      <c r="C326" s="51">
        <f>'Расчет субсидий'!D328-1</f>
        <v>-0.17972831765935215</v>
      </c>
      <c r="D326" s="51">
        <f>C326*'Расчет субсидий'!E328</f>
        <v>-2.6959247648902824</v>
      </c>
      <c r="E326" s="52">
        <f t="shared" si="87"/>
        <v>-29.632173058059561</v>
      </c>
      <c r="F326" s="51">
        <f>'Расчет субсидий'!F328-1</f>
        <v>0</v>
      </c>
      <c r="G326" s="51">
        <f>F326*'Расчет субсидий'!G328</f>
        <v>0</v>
      </c>
      <c r="H326" s="52">
        <f t="shared" si="88"/>
        <v>0</v>
      </c>
      <c r="I326" s="51">
        <f>'Расчет субсидий'!J328-1</f>
        <v>4.4364988558352358E-2</v>
      </c>
      <c r="J326" s="51">
        <f>I326*'Расчет субсидий'!K328</f>
        <v>0.44364988558352358</v>
      </c>
      <c r="K326" s="52">
        <f t="shared" si="89"/>
        <v>4.8763638948709005</v>
      </c>
      <c r="L326" s="51">
        <f>'Расчет субсидий'!N328-1</f>
        <v>0.30000000000000004</v>
      </c>
      <c r="M326" s="51">
        <f>L326*'Расчет субсидий'!O328</f>
        <v>4.5000000000000009</v>
      </c>
      <c r="N326" s="52">
        <f t="shared" si="84"/>
        <v>49.461609796330812</v>
      </c>
      <c r="O326" s="51">
        <f>'Расчет субсидий'!R328-1</f>
        <v>-0.11764705882352944</v>
      </c>
      <c r="P326" s="51">
        <f>O326*'Расчет субсидий'!S328</f>
        <v>-1.7647058823529416</v>
      </c>
      <c r="Q326" s="52">
        <f t="shared" si="85"/>
        <v>-19.396709724051302</v>
      </c>
      <c r="R326" s="53">
        <f t="shared" si="86"/>
        <v>0.48301923834030047</v>
      </c>
    </row>
    <row r="327" spans="1:18" ht="15" customHeight="1">
      <c r="A327" s="61" t="s">
        <v>306</v>
      </c>
      <c r="B327" s="50">
        <f>'Расчет субсидий'!X329</f>
        <v>-23.027272727272702</v>
      </c>
      <c r="C327" s="51">
        <f>'Расчет субсидий'!D329-1</f>
        <v>-0.33540540540540531</v>
      </c>
      <c r="D327" s="51">
        <f>C327*'Расчет субсидий'!E329</f>
        <v>-5.03108108108108</v>
      </c>
      <c r="E327" s="52">
        <f t="shared" si="87"/>
        <v>-62.55048697665967</v>
      </c>
      <c r="F327" s="51">
        <f>'Расчет субсидий'!F329-1</f>
        <v>0</v>
      </c>
      <c r="G327" s="51">
        <f>F327*'Расчет субсидий'!G329</f>
        <v>0</v>
      </c>
      <c r="H327" s="52">
        <f t="shared" si="88"/>
        <v>0</v>
      </c>
      <c r="I327" s="51">
        <f>'Расчет субсидий'!J329-1</f>
        <v>4.4364988558352358E-2</v>
      </c>
      <c r="J327" s="51">
        <f>I327*'Расчет субсидий'!K329</f>
        <v>0.44364988558352358</v>
      </c>
      <c r="K327" s="52">
        <f t="shared" si="89"/>
        <v>5.5158157746139338</v>
      </c>
      <c r="L327" s="51">
        <f>'Расчет субсидий'!N329-1</f>
        <v>0.30000000000000004</v>
      </c>
      <c r="M327" s="51">
        <f>L327*'Расчет субсидий'!O329</f>
        <v>4.5000000000000009</v>
      </c>
      <c r="N327" s="52">
        <f t="shared" si="84"/>
        <v>55.947655555271766</v>
      </c>
      <c r="O327" s="51">
        <f>'Расчет субсидий'!R329-1</f>
        <v>-0.11764705882352944</v>
      </c>
      <c r="P327" s="51">
        <f>O327*'Расчет субсидий'!S329</f>
        <v>-1.7647058823529416</v>
      </c>
      <c r="Q327" s="52">
        <f t="shared" si="85"/>
        <v>-21.940257080498736</v>
      </c>
      <c r="R327" s="53">
        <f t="shared" si="86"/>
        <v>-1.8521370778504971</v>
      </c>
    </row>
    <row r="328" spans="1:18" ht="15" customHeight="1">
      <c r="A328" s="61" t="s">
        <v>307</v>
      </c>
      <c r="B328" s="50">
        <f>'Расчет субсидий'!X330</f>
        <v>-72.463636363636397</v>
      </c>
      <c r="C328" s="51">
        <f>'Расчет субсидий'!D330-1</f>
        <v>-0.69786189975464419</v>
      </c>
      <c r="D328" s="51">
        <f>C328*'Расчет субсидий'!E330</f>
        <v>-10.467928496319663</v>
      </c>
      <c r="E328" s="52">
        <f t="shared" si="87"/>
        <v>-104.06719410050266</v>
      </c>
      <c r="F328" s="51">
        <f>'Расчет субсидий'!F330-1</f>
        <v>0</v>
      </c>
      <c r="G328" s="51">
        <f>F328*'Расчет субсидий'!G330</f>
        <v>0</v>
      </c>
      <c r="H328" s="52">
        <f t="shared" si="88"/>
        <v>0</v>
      </c>
      <c r="I328" s="51">
        <f>'Расчет субсидий'!J330-1</f>
        <v>4.4364988558352358E-2</v>
      </c>
      <c r="J328" s="51">
        <f>I328*'Расчет субсидий'!K330</f>
        <v>0.44364988558352358</v>
      </c>
      <c r="K328" s="52">
        <f t="shared" si="89"/>
        <v>4.4105573296491922</v>
      </c>
      <c r="L328" s="51">
        <f>'Расчет субсидий'!N330-1</f>
        <v>0.30000000000000004</v>
      </c>
      <c r="M328" s="51">
        <f>L328*'Расчет субсидий'!O330</f>
        <v>4.5000000000000009</v>
      </c>
      <c r="N328" s="52">
        <f t="shared" si="84"/>
        <v>44.736871637679677</v>
      </c>
      <c r="O328" s="51">
        <f>'Расчет субсидий'!R330-1</f>
        <v>-0.11764705882352944</v>
      </c>
      <c r="P328" s="51">
        <f>O328*'Расчет субсидий'!S330</f>
        <v>-1.7647058823529416</v>
      </c>
      <c r="Q328" s="52">
        <f t="shared" si="85"/>
        <v>-17.543871230462621</v>
      </c>
      <c r="R328" s="53">
        <f t="shared" si="86"/>
        <v>-7.2889844930890799</v>
      </c>
    </row>
    <row r="329" spans="1:18" ht="15" customHeight="1">
      <c r="A329" s="61" t="s">
        <v>308</v>
      </c>
      <c r="B329" s="50">
        <f>'Расчет субсидий'!X331</f>
        <v>-7.4727272727272975</v>
      </c>
      <c r="C329" s="51">
        <f>'Расчет субсидий'!D331-1</f>
        <v>-0.2541532125976883</v>
      </c>
      <c r="D329" s="51">
        <f>C329*'Расчет субсидий'!E331</f>
        <v>-3.8122981889653245</v>
      </c>
      <c r="E329" s="52">
        <f t="shared" si="87"/>
        <v>-44.979989538399273</v>
      </c>
      <c r="F329" s="51">
        <f>'Расчет субсидий'!F331-1</f>
        <v>0</v>
      </c>
      <c r="G329" s="51">
        <f>F329*'Расчет субсидий'!G331</f>
        <v>0</v>
      </c>
      <c r="H329" s="52">
        <f t="shared" si="88"/>
        <v>0</v>
      </c>
      <c r="I329" s="51">
        <f>'Расчет субсидий'!J331-1</f>
        <v>4.4364988558352358E-2</v>
      </c>
      <c r="J329" s="51">
        <f>I329*'Расчет субсидий'!K331</f>
        <v>0.44364988558352358</v>
      </c>
      <c r="K329" s="52">
        <f t="shared" si="89"/>
        <v>5.2344717603726858</v>
      </c>
      <c r="L329" s="51">
        <f>'Расчет субсидий'!N331-1</f>
        <v>0.30000000000000004</v>
      </c>
      <c r="M329" s="51">
        <f>L329*'Расчет субсидий'!O331</f>
        <v>4.5000000000000009</v>
      </c>
      <c r="N329" s="52">
        <f t="shared" si="84"/>
        <v>53.093945670008509</v>
      </c>
      <c r="O329" s="51">
        <f>'Расчет субсидий'!R331-1</f>
        <v>-0.11764705882352944</v>
      </c>
      <c r="P329" s="51">
        <f>O329*'Расчет субсидий'!S331</f>
        <v>-1.7647058823529416</v>
      </c>
      <c r="Q329" s="52">
        <f t="shared" si="85"/>
        <v>-20.821155164709218</v>
      </c>
      <c r="R329" s="53">
        <f t="shared" si="86"/>
        <v>-0.63335418573474156</v>
      </c>
    </row>
    <row r="330" spans="1:18" ht="15" customHeight="1">
      <c r="A330" s="61" t="s">
        <v>309</v>
      </c>
      <c r="B330" s="50">
        <f>'Расчет субсидий'!X332</f>
        <v>-27.454545454545439</v>
      </c>
      <c r="C330" s="51">
        <f>'Расчет субсидий'!D332-1</f>
        <v>-0.46613209537877187</v>
      </c>
      <c r="D330" s="51">
        <f>C330*'Расчет субсидий'!E332</f>
        <v>-6.9919814306815784</v>
      </c>
      <c r="E330" s="52">
        <f t="shared" si="87"/>
        <v>-50.343505842351739</v>
      </c>
      <c r="F330" s="51">
        <f>'Расчет субсидий'!F332-1</f>
        <v>0</v>
      </c>
      <c r="G330" s="51">
        <f>F330*'Расчет субсидий'!G332</f>
        <v>0</v>
      </c>
      <c r="H330" s="52">
        <f t="shared" si="88"/>
        <v>0</v>
      </c>
      <c r="I330" s="51">
        <f>'Расчет субсидий'!J332-1</f>
        <v>4.4364988558352358E-2</v>
      </c>
      <c r="J330" s="51">
        <f>I330*'Расчет субсидий'!K332</f>
        <v>0.44364988558352358</v>
      </c>
      <c r="K330" s="52">
        <f t="shared" si="89"/>
        <v>3.1943578266419386</v>
      </c>
      <c r="L330" s="51">
        <f>'Расчет субсидий'!N332-1</f>
        <v>0.30000000000000004</v>
      </c>
      <c r="M330" s="51">
        <f>L330*'Расчет субсидий'!O332</f>
        <v>4.5000000000000009</v>
      </c>
      <c r="N330" s="52">
        <f t="shared" si="84"/>
        <v>32.40079776191557</v>
      </c>
      <c r="O330" s="51">
        <f>'Расчет субсидий'!R332-1</f>
        <v>-0.11764705882352944</v>
      </c>
      <c r="P330" s="51">
        <f>O330*'Расчет субсидий'!S332</f>
        <v>-1.7647058823529416</v>
      </c>
      <c r="Q330" s="52">
        <f t="shared" si="85"/>
        <v>-12.706195200751202</v>
      </c>
      <c r="R330" s="53">
        <f t="shared" si="86"/>
        <v>-3.8130374274509955</v>
      </c>
    </row>
    <row r="331" spans="1:18" ht="15" customHeight="1">
      <c r="A331" s="57" t="s">
        <v>310</v>
      </c>
      <c r="B331" s="58"/>
      <c r="C331" s="59"/>
      <c r="D331" s="59"/>
      <c r="E331" s="60"/>
      <c r="F331" s="60"/>
      <c r="G331" s="60"/>
      <c r="H331" s="60"/>
      <c r="I331" s="60"/>
      <c r="J331" s="60"/>
      <c r="K331" s="60"/>
      <c r="L331" s="60"/>
      <c r="M331" s="60"/>
      <c r="N331" s="60"/>
      <c r="O331" s="60"/>
      <c r="P331" s="60"/>
      <c r="Q331" s="60"/>
      <c r="R331" s="60"/>
    </row>
    <row r="332" spans="1:18" ht="15" customHeight="1">
      <c r="A332" s="61" t="s">
        <v>311</v>
      </c>
      <c r="B332" s="50">
        <f>'Расчет субсидий'!X334</f>
        <v>-90.900000000000091</v>
      </c>
      <c r="C332" s="51">
        <f>'Расчет субсидий'!D334-1</f>
        <v>-0.28887523048555619</v>
      </c>
      <c r="D332" s="51">
        <f>C332*'Расчет субсидий'!E334</f>
        <v>-4.3331284572833431</v>
      </c>
      <c r="E332" s="52">
        <f t="shared" ref="E332:E342" si="90">$B332*D332/$R332</f>
        <v>-78.822986314667389</v>
      </c>
      <c r="F332" s="51">
        <f>'Расчет субсидий'!F334-1</f>
        <v>0</v>
      </c>
      <c r="G332" s="51">
        <f>F332*'Расчет субсидий'!G334</f>
        <v>0</v>
      </c>
      <c r="H332" s="52">
        <f>$B332*G332/$R332</f>
        <v>0</v>
      </c>
      <c r="I332" s="51">
        <f>'Расчет субсидий'!J334-1</f>
        <v>-5.2441613588110392E-2</v>
      </c>
      <c r="J332" s="51">
        <f>I332*'Расчет субсидий'!K334</f>
        <v>-0.52441613588110392</v>
      </c>
      <c r="K332" s="52">
        <f t="shared" ref="K332:K342" si="91">$B332*J332/$R332</f>
        <v>-9.5395385364740974</v>
      </c>
      <c r="L332" s="51">
        <f>'Расчет субсидий'!N334-1</f>
        <v>0.21458110516934048</v>
      </c>
      <c r="M332" s="51">
        <f>L332*'Расчет субсидий'!O334</f>
        <v>3.218716577540107</v>
      </c>
      <c r="N332" s="52">
        <f t="shared" si="84"/>
        <v>58.550965022924743</v>
      </c>
      <c r="O332" s="51">
        <f>'Расчет субсидий'!R334-1</f>
        <v>-0.22388059701492535</v>
      </c>
      <c r="P332" s="51">
        <f>O332*'Расчет субсидий'!S334</f>
        <v>-3.3582089552238803</v>
      </c>
      <c r="Q332" s="52">
        <f t="shared" si="85"/>
        <v>-61.088440171783347</v>
      </c>
      <c r="R332" s="53">
        <f t="shared" si="86"/>
        <v>-4.997036970848221</v>
      </c>
    </row>
    <row r="333" spans="1:18" ht="15" customHeight="1">
      <c r="A333" s="61" t="s">
        <v>312</v>
      </c>
      <c r="B333" s="50">
        <f>'Расчет субсидий'!X335</f>
        <v>-17.972727272727298</v>
      </c>
      <c r="C333" s="51">
        <f>'Расчет субсидий'!D335-1</f>
        <v>-3.2598714416896324E-2</v>
      </c>
      <c r="D333" s="51">
        <f>C333*'Расчет субсидий'!E335</f>
        <v>-0.48898071625344486</v>
      </c>
      <c r="E333" s="52">
        <f t="shared" si="90"/>
        <v>-7.6228633484857182</v>
      </c>
      <c r="F333" s="51">
        <f>'Расчет субсидий'!F335-1</f>
        <v>0</v>
      </c>
      <c r="G333" s="51">
        <f>F333*'Расчет субсидий'!G335</f>
        <v>0</v>
      </c>
      <c r="H333" s="52">
        <f>$B333*G333/$R333</f>
        <v>0</v>
      </c>
      <c r="I333" s="51">
        <f>'Расчет субсидий'!J335-1</f>
        <v>-5.2441613588110392E-2</v>
      </c>
      <c r="J333" s="51">
        <f>I333*'Расчет субсидий'!K335</f>
        <v>-0.52441613588110392</v>
      </c>
      <c r="K333" s="52">
        <f t="shared" si="91"/>
        <v>-8.1752764652800582</v>
      </c>
      <c r="L333" s="51">
        <f>'Расчет субсидий'!N335-1</f>
        <v>0.21458110516934048</v>
      </c>
      <c r="M333" s="51">
        <f>L333*'Расчет субсидий'!O335</f>
        <v>3.218716577540107</v>
      </c>
      <c r="N333" s="52">
        <f t="shared" si="84"/>
        <v>50.177513780270708</v>
      </c>
      <c r="O333" s="51">
        <f>'Расчет субсидий'!R335-1</f>
        <v>-0.22388059701492535</v>
      </c>
      <c r="P333" s="51">
        <f>O333*'Расчет субсидий'!S335</f>
        <v>-3.3582089552238803</v>
      </c>
      <c r="Q333" s="52">
        <f t="shared" si="85"/>
        <v>-52.352101239232233</v>
      </c>
      <c r="R333" s="53">
        <f t="shared" si="86"/>
        <v>-1.1528892298183222</v>
      </c>
    </row>
    <row r="334" spans="1:18" ht="15" customHeight="1">
      <c r="A334" s="61" t="s">
        <v>265</v>
      </c>
      <c r="B334" s="50">
        <f>'Расчет субсидий'!X336</f>
        <v>-107.21818181818173</v>
      </c>
      <c r="C334" s="51">
        <f>'Расчет субсидий'!D336-1</f>
        <v>-0.47662863452337134</v>
      </c>
      <c r="D334" s="51">
        <f>C334*'Расчет субсидий'!E336</f>
        <v>-7.14942951785057</v>
      </c>
      <c r="E334" s="52">
        <f t="shared" si="90"/>
        <v>-98.107726922741548</v>
      </c>
      <c r="F334" s="51">
        <f>'Расчет субсидий'!F336-1</f>
        <v>0</v>
      </c>
      <c r="G334" s="51">
        <f>F334*'Расчет субсидий'!G336</f>
        <v>0</v>
      </c>
      <c r="H334" s="52">
        <v>0</v>
      </c>
      <c r="I334" s="51">
        <f>'Расчет субсидий'!J336-1</f>
        <v>-5.2441613588110392E-2</v>
      </c>
      <c r="J334" s="51">
        <f>I334*'Расчет субсидий'!K336</f>
        <v>-0.52441613588110392</v>
      </c>
      <c r="K334" s="52">
        <f t="shared" si="91"/>
        <v>-7.1962769790855372</v>
      </c>
      <c r="L334" s="51">
        <f>'Расчет субсидий'!N336-1</f>
        <v>0.21458110516934048</v>
      </c>
      <c r="M334" s="51">
        <f>L334*'Расчет субсидий'!O336</f>
        <v>3.218716577540107</v>
      </c>
      <c r="N334" s="52">
        <f t="shared" si="84"/>
        <v>44.168694333242918</v>
      </c>
      <c r="O334" s="51">
        <f>'Расчет субсидий'!R336-1</f>
        <v>-0.22388059701492535</v>
      </c>
      <c r="P334" s="51">
        <f>O334*'Расчет субсидий'!S336</f>
        <v>-3.3582089552238803</v>
      </c>
      <c r="Q334" s="52">
        <f t="shared" si="85"/>
        <v>-46.08287224959755</v>
      </c>
      <c r="R334" s="53">
        <f t="shared" si="86"/>
        <v>-7.8133380314154479</v>
      </c>
    </row>
    <row r="335" spans="1:18" ht="15" customHeight="1">
      <c r="A335" s="61" t="s">
        <v>313</v>
      </c>
      <c r="B335" s="50">
        <f>'Расчет субсидий'!X337</f>
        <v>23.145454545454413</v>
      </c>
      <c r="C335" s="51">
        <f>'Расчет субсидий'!D337-1</f>
        <v>0.10940766550522629</v>
      </c>
      <c r="D335" s="51">
        <f>C335*'Расчет субсидий'!E337</f>
        <v>1.6411149825783944</v>
      </c>
      <c r="E335" s="52">
        <f t="shared" si="90"/>
        <v>38.870344638096149</v>
      </c>
      <c r="F335" s="51">
        <f>'Расчет субсидий'!F337-1</f>
        <v>0</v>
      </c>
      <c r="G335" s="51">
        <f>F335*'Расчет субсидий'!G337</f>
        <v>0</v>
      </c>
      <c r="H335" s="52">
        <f t="shared" ref="H335:H342" si="92">$B335*G335/$R335</f>
        <v>0</v>
      </c>
      <c r="I335" s="51">
        <f>'Расчет субсидий'!J337-1</f>
        <v>-5.2441613588110392E-2</v>
      </c>
      <c r="J335" s="51">
        <f>I335*'Расчет субсидий'!K337</f>
        <v>-0.52441613588110392</v>
      </c>
      <c r="K335" s="52">
        <f t="shared" si="91"/>
        <v>-12.420967544547681</v>
      </c>
      <c r="L335" s="51">
        <f>'Расчет субсидий'!N337-1</f>
        <v>0.21458110516934048</v>
      </c>
      <c r="M335" s="51">
        <f>L335*'Расчет субсидий'!O337</f>
        <v>3.218716577540107</v>
      </c>
      <c r="N335" s="52">
        <f t="shared" si="84"/>
        <v>76.236353935889298</v>
      </c>
      <c r="O335" s="51">
        <f>'Расчет субсидий'!R337-1</f>
        <v>-0.22388059701492535</v>
      </c>
      <c r="P335" s="51">
        <f>O335*'Расчет субсидий'!S337</f>
        <v>-3.3582089552238803</v>
      </c>
      <c r="Q335" s="52">
        <f t="shared" si="85"/>
        <v>-79.540276483983362</v>
      </c>
      <c r="R335" s="53">
        <f t="shared" si="86"/>
        <v>0.97720646901351715</v>
      </c>
    </row>
    <row r="336" spans="1:18" ht="15" customHeight="1">
      <c r="A336" s="61" t="s">
        <v>314</v>
      </c>
      <c r="B336" s="50">
        <f>'Расчет субсидий'!X338</f>
        <v>-167.58181818181833</v>
      </c>
      <c r="C336" s="51">
        <f>'Расчет субсидий'!D338-1</f>
        <v>-0.43153290224419927</v>
      </c>
      <c r="D336" s="51">
        <f>C336*'Расчет субсидий'!E338</f>
        <v>-6.4729935336629891</v>
      </c>
      <c r="E336" s="52">
        <f t="shared" si="90"/>
        <v>-151.9925617967169</v>
      </c>
      <c r="F336" s="51">
        <f>'Расчет субсидий'!F338-1</f>
        <v>0</v>
      </c>
      <c r="G336" s="51">
        <f>F336*'Расчет субсидий'!G338</f>
        <v>0</v>
      </c>
      <c r="H336" s="52">
        <f t="shared" si="92"/>
        <v>0</v>
      </c>
      <c r="I336" s="51">
        <f>'Расчет субсидий'!J338-1</f>
        <v>-5.2441613588110392E-2</v>
      </c>
      <c r="J336" s="51">
        <f>I336*'Расчет субсидий'!K338</f>
        <v>-0.52441613588110392</v>
      </c>
      <c r="K336" s="52">
        <f t="shared" si="91"/>
        <v>-12.313831541092044</v>
      </c>
      <c r="L336" s="51">
        <f>'Расчет субсидий'!N338-1</f>
        <v>0.21458110516934048</v>
      </c>
      <c r="M336" s="51">
        <f>L336*'Расчет субсидий'!O338</f>
        <v>3.218716577540107</v>
      </c>
      <c r="N336" s="52">
        <f t="shared" si="84"/>
        <v>75.578783722503971</v>
      </c>
      <c r="O336" s="51">
        <f>'Расчет субсидий'!R338-1</f>
        <v>-0.22388059701492535</v>
      </c>
      <c r="P336" s="51">
        <f>O336*'Расчет субсидий'!S338</f>
        <v>-3.3582089552238803</v>
      </c>
      <c r="Q336" s="52">
        <f t="shared" si="85"/>
        <v>-78.854208566513364</v>
      </c>
      <c r="R336" s="53">
        <f t="shared" si="86"/>
        <v>-7.136902047227867</v>
      </c>
    </row>
    <row r="337" spans="1:18" ht="15" customHeight="1">
      <c r="A337" s="61" t="s">
        <v>315</v>
      </c>
      <c r="B337" s="50">
        <f>'Расчет субсидий'!X339</f>
        <v>-38.554545454545405</v>
      </c>
      <c r="C337" s="51">
        <f>'Расчет субсидий'!D339-1</f>
        <v>-6.6304066304066378E-2</v>
      </c>
      <c r="D337" s="51">
        <f>C337*'Расчет субсидий'!E339</f>
        <v>-0.99456099456099567</v>
      </c>
      <c r="E337" s="52">
        <f t="shared" si="90"/>
        <v>-23.120622287141579</v>
      </c>
      <c r="F337" s="51">
        <f>'Расчет субсидий'!F339-1</f>
        <v>0</v>
      </c>
      <c r="G337" s="51">
        <f>F337*'Расчет субсидий'!G339</f>
        <v>0</v>
      </c>
      <c r="H337" s="52">
        <f t="shared" si="92"/>
        <v>0</v>
      </c>
      <c r="I337" s="51">
        <f>'Расчет субсидий'!J339-1</f>
        <v>-5.2441613588110392E-2</v>
      </c>
      <c r="J337" s="51">
        <f>I337*'Расчет субсидий'!K339</f>
        <v>-0.52441613588110392</v>
      </c>
      <c r="K337" s="52">
        <f t="shared" si="91"/>
        <v>-12.19113504882753</v>
      </c>
      <c r="L337" s="51">
        <f>'Расчет субсидий'!N339-1</f>
        <v>0.21458110516934048</v>
      </c>
      <c r="M337" s="51">
        <f>L337*'Расчет субсидий'!O339</f>
        <v>3.218716577540107</v>
      </c>
      <c r="N337" s="52">
        <f t="shared" si="84"/>
        <v>74.825707669658499</v>
      </c>
      <c r="O337" s="51">
        <f>'Расчет субсидий'!R339-1</f>
        <v>-0.22388059701492535</v>
      </c>
      <c r="P337" s="51">
        <f>O337*'Расчет субсидий'!S339</f>
        <v>-3.3582089552238803</v>
      </c>
      <c r="Q337" s="52">
        <f t="shared" si="85"/>
        <v>-78.068495788234785</v>
      </c>
      <c r="R337" s="53">
        <f t="shared" si="86"/>
        <v>-1.6584695081258729</v>
      </c>
    </row>
    <row r="338" spans="1:18" ht="15" customHeight="1">
      <c r="A338" s="61" t="s">
        <v>316</v>
      </c>
      <c r="B338" s="50">
        <f>'Расчет субсидий'!X340</f>
        <v>-27.918181818181665</v>
      </c>
      <c r="C338" s="51">
        <f>'Расчет субсидий'!D340-1</f>
        <v>-6.4534701141002793E-2</v>
      </c>
      <c r="D338" s="51">
        <f>C338*'Расчет субсидий'!E340</f>
        <v>-0.96802051711504189</v>
      </c>
      <c r="E338" s="52">
        <f t="shared" si="90"/>
        <v>-16.5603848528194</v>
      </c>
      <c r="F338" s="51">
        <f>'Расчет субсидий'!F340-1</f>
        <v>0</v>
      </c>
      <c r="G338" s="51">
        <f>F338*'Расчет субсидий'!G340</f>
        <v>0</v>
      </c>
      <c r="H338" s="52">
        <f t="shared" si="92"/>
        <v>0</v>
      </c>
      <c r="I338" s="51">
        <f>'Расчет субсидий'!J340-1</f>
        <v>-5.2441613588110392E-2</v>
      </c>
      <c r="J338" s="51">
        <f>I338*'Расчет субсидий'!K340</f>
        <v>-0.52441613588110392</v>
      </c>
      <c r="K338" s="52">
        <f t="shared" si="91"/>
        <v>-8.9714348814648339</v>
      </c>
      <c r="L338" s="51">
        <f>'Расчет субсидий'!N340-1</f>
        <v>0.21458110516934048</v>
      </c>
      <c r="M338" s="51">
        <f>L338*'Расчет субсидий'!O340</f>
        <v>3.218716577540107</v>
      </c>
      <c r="N338" s="52">
        <f t="shared" si="84"/>
        <v>55.064106921071804</v>
      </c>
      <c r="O338" s="51">
        <f>'Расчет субсидий'!R340-1</f>
        <v>-0.22388059701492535</v>
      </c>
      <c r="P338" s="51">
        <f>O338*'Расчет субсидий'!S340</f>
        <v>-3.3582089552238803</v>
      </c>
      <c r="Q338" s="52">
        <f t="shared" si="85"/>
        <v>-57.450469004969236</v>
      </c>
      <c r="R338" s="53">
        <f t="shared" si="86"/>
        <v>-1.631929030679919</v>
      </c>
    </row>
    <row r="339" spans="1:18" ht="15" customHeight="1">
      <c r="A339" s="61" t="s">
        <v>317</v>
      </c>
      <c r="B339" s="50">
        <f>'Расчет субсидий'!X341</f>
        <v>-70.818181818181756</v>
      </c>
      <c r="C339" s="51">
        <f>'Расчет субсидий'!D341-1</f>
        <v>-0.25551470588235292</v>
      </c>
      <c r="D339" s="51">
        <f>C339*'Расчет субсидий'!E341</f>
        <v>-3.8327205882352939</v>
      </c>
      <c r="E339" s="52">
        <f t="shared" si="90"/>
        <v>-60.362172936894744</v>
      </c>
      <c r="F339" s="51">
        <f>'Расчет субсидий'!F341-1</f>
        <v>0</v>
      </c>
      <c r="G339" s="51">
        <f>F339*'Расчет субсидий'!G341</f>
        <v>0</v>
      </c>
      <c r="H339" s="52">
        <f t="shared" si="92"/>
        <v>0</v>
      </c>
      <c r="I339" s="51">
        <f>'Расчет субсидий'!J341-1</f>
        <v>-5.2441613588110392E-2</v>
      </c>
      <c r="J339" s="51">
        <f>I339*'Расчет субсидий'!K341</f>
        <v>-0.52441613588110392</v>
      </c>
      <c r="K339" s="52">
        <f t="shared" si="91"/>
        <v>-8.2591195356424887</v>
      </c>
      <c r="L339" s="51">
        <f>'Расчет субсидий'!N341-1</f>
        <v>0.21458110516934048</v>
      </c>
      <c r="M339" s="51">
        <f>L339*'Расчет субсидий'!O341</f>
        <v>3.218716577540107</v>
      </c>
      <c r="N339" s="52">
        <f t="shared" si="84"/>
        <v>50.692118617961299</v>
      </c>
      <c r="O339" s="51">
        <f>'Расчет субсидий'!R341-1</f>
        <v>-0.22388059701492535</v>
      </c>
      <c r="P339" s="51">
        <f>O339*'Расчет субсидий'!S341</f>
        <v>-3.3582089552238803</v>
      </c>
      <c r="Q339" s="52">
        <f t="shared" si="85"/>
        <v>-52.889007963605827</v>
      </c>
      <c r="R339" s="53">
        <f t="shared" si="86"/>
        <v>-4.4966291018001705</v>
      </c>
    </row>
    <row r="340" spans="1:18" ht="15" customHeight="1">
      <c r="A340" s="61" t="s">
        <v>318</v>
      </c>
      <c r="B340" s="50">
        <f>'Расчет субсидий'!X342</f>
        <v>40.063636363636306</v>
      </c>
      <c r="C340" s="51">
        <f>'Расчет субсидий'!D342-1</f>
        <v>0.2353140096618358</v>
      </c>
      <c r="D340" s="51">
        <f>C340*'Расчет субсидий'!E342</f>
        <v>3.5297101449275372</v>
      </c>
      <c r="E340" s="52">
        <f t="shared" si="90"/>
        <v>49.345014730895521</v>
      </c>
      <c r="F340" s="51">
        <f>'Расчет субсидий'!F342-1</f>
        <v>0</v>
      </c>
      <c r="G340" s="51">
        <f>F340*'Расчет субсидий'!G342</f>
        <v>0</v>
      </c>
      <c r="H340" s="52">
        <f t="shared" si="92"/>
        <v>0</v>
      </c>
      <c r="I340" s="51">
        <f>'Расчет субсидий'!J342-1</f>
        <v>-5.2441613588110392E-2</v>
      </c>
      <c r="J340" s="51">
        <f>I340*'Расчет субсидий'!K342</f>
        <v>-0.52441613588110392</v>
      </c>
      <c r="K340" s="52">
        <f t="shared" si="91"/>
        <v>-7.331288090995252</v>
      </c>
      <c r="L340" s="51">
        <f>'Расчет субсидий'!N342-1</f>
        <v>0.21458110516934048</v>
      </c>
      <c r="M340" s="51">
        <f>L340*'Расчет субсидий'!O342</f>
        <v>3.218716577540107</v>
      </c>
      <c r="N340" s="52">
        <f t="shared" si="84"/>
        <v>44.997354006968983</v>
      </c>
      <c r="O340" s="51">
        <f>'Расчет субсидий'!R342-1</f>
        <v>-0.22388059701492535</v>
      </c>
      <c r="P340" s="51">
        <f>O340*'Расчет субсидий'!S342</f>
        <v>-3.3582089552238803</v>
      </c>
      <c r="Q340" s="52">
        <f t="shared" si="85"/>
        <v>-46.94744428323294</v>
      </c>
      <c r="R340" s="53">
        <f t="shared" si="86"/>
        <v>2.8658016313626598</v>
      </c>
    </row>
    <row r="341" spans="1:18" ht="15" customHeight="1">
      <c r="A341" s="61" t="s">
        <v>319</v>
      </c>
      <c r="B341" s="50">
        <f>'Расчет субсидий'!X343</f>
        <v>-107.29999999999995</v>
      </c>
      <c r="C341" s="51">
        <f>'Расчет субсидий'!D343-1</f>
        <v>-0.3659433615299742</v>
      </c>
      <c r="D341" s="51">
        <f>C341*'Расчет субсидий'!E343</f>
        <v>-5.4891504229496126</v>
      </c>
      <c r="E341" s="52">
        <f t="shared" si="90"/>
        <v>-95.722444146802644</v>
      </c>
      <c r="F341" s="51">
        <f>'Расчет субсидий'!F343-1</f>
        <v>0</v>
      </c>
      <c r="G341" s="51">
        <f>F341*'Расчет субсидий'!G343</f>
        <v>0</v>
      </c>
      <c r="H341" s="52">
        <f t="shared" si="92"/>
        <v>0</v>
      </c>
      <c r="I341" s="51">
        <f>'Расчет субсидий'!J343-1</f>
        <v>-5.2441613588110392E-2</v>
      </c>
      <c r="J341" s="51">
        <f>I341*'Расчет субсидий'!K343</f>
        <v>-0.52441613588110392</v>
      </c>
      <c r="K341" s="52">
        <f t="shared" si="91"/>
        <v>-9.1450207060616062</v>
      </c>
      <c r="L341" s="51">
        <f>'Расчет субсидий'!N343-1</f>
        <v>0.21458110516934048</v>
      </c>
      <c r="M341" s="51">
        <f>L341*'Расчет субсидий'!O343</f>
        <v>3.218716577540107</v>
      </c>
      <c r="N341" s="52">
        <f t="shared" si="84"/>
        <v>56.12952717233248</v>
      </c>
      <c r="O341" s="51">
        <f>'Расчет субсидий'!R343-1</f>
        <v>-0.22388059701492535</v>
      </c>
      <c r="P341" s="51">
        <f>O341*'Расчет субсидий'!S343</f>
        <v>-3.3582089552238803</v>
      </c>
      <c r="Q341" s="52">
        <f t="shared" si="85"/>
        <v>-58.562062319468183</v>
      </c>
      <c r="R341" s="53">
        <f t="shared" si="86"/>
        <v>-6.1530589365144905</v>
      </c>
    </row>
    <row r="342" spans="1:18" ht="15" customHeight="1">
      <c r="A342" s="61" t="s">
        <v>320</v>
      </c>
      <c r="B342" s="50">
        <f>'Расчет субсидий'!X344</f>
        <v>-63.054545454545405</v>
      </c>
      <c r="C342" s="51">
        <f>'Расчет субсидий'!D344-1</f>
        <v>-6.9820718860098108E-2</v>
      </c>
      <c r="D342" s="51">
        <f>C342*'Расчет субсидий'!E344</f>
        <v>-1.0473107829014716</v>
      </c>
      <c r="E342" s="52">
        <f t="shared" si="90"/>
        <v>-38.591024249120842</v>
      </c>
      <c r="F342" s="51">
        <f>'Расчет субсидий'!F344-1</f>
        <v>0</v>
      </c>
      <c r="G342" s="51">
        <f>F342*'Расчет субсидий'!G344</f>
        <v>0</v>
      </c>
      <c r="H342" s="52">
        <f t="shared" si="92"/>
        <v>0</v>
      </c>
      <c r="I342" s="51">
        <f>'Расчет субсидий'!J344-1</f>
        <v>-5.2441613588110392E-2</v>
      </c>
      <c r="J342" s="51">
        <f>I342*'Расчет субсидий'!K344</f>
        <v>-0.52441613588110392</v>
      </c>
      <c r="K342" s="52">
        <f t="shared" si="91"/>
        <v>-19.3235438294173</v>
      </c>
      <c r="L342" s="51">
        <f>'Расчет субсидий'!N344-1</f>
        <v>0.21458110516934048</v>
      </c>
      <c r="M342" s="51">
        <f>L342*'Расчет субсидий'!O344</f>
        <v>3.218716577540107</v>
      </c>
      <c r="N342" s="52">
        <f t="shared" si="84"/>
        <v>118.60239722804727</v>
      </c>
      <c r="O342" s="51">
        <f>'Расчет субсидий'!R344-1</f>
        <v>-0.22388059701492535</v>
      </c>
      <c r="P342" s="51">
        <f>O342*'Расчет субсидий'!S344</f>
        <v>-3.3582089552238803</v>
      </c>
      <c r="Q342" s="52">
        <f t="shared" si="85"/>
        <v>-123.74237460405453</v>
      </c>
      <c r="R342" s="53">
        <f t="shared" si="86"/>
        <v>-1.7112192964663488</v>
      </c>
    </row>
    <row r="343" spans="1:18" ht="15" customHeight="1">
      <c r="A343" s="57" t="s">
        <v>321</v>
      </c>
      <c r="B343" s="58"/>
      <c r="C343" s="59"/>
      <c r="D343" s="59"/>
      <c r="E343" s="60"/>
      <c r="F343" s="60"/>
      <c r="G343" s="60"/>
      <c r="H343" s="60"/>
      <c r="I343" s="60"/>
      <c r="J343" s="60"/>
      <c r="K343" s="60"/>
      <c r="L343" s="60"/>
      <c r="M343" s="60"/>
      <c r="N343" s="60"/>
      <c r="O343" s="60"/>
      <c r="P343" s="60"/>
      <c r="Q343" s="60"/>
      <c r="R343" s="60"/>
    </row>
    <row r="344" spans="1:18" ht="15" customHeight="1">
      <c r="A344" s="61" t="s">
        <v>322</v>
      </c>
      <c r="B344" s="50">
        <f>'Расчет субсидий'!X346</f>
        <v>-9.5545454545455186</v>
      </c>
      <c r="C344" s="51">
        <f>'Расчет субсидий'!D346-1</f>
        <v>-0.32823586983117192</v>
      </c>
      <c r="D344" s="51">
        <f>C344*'Расчет субсидий'!E346</f>
        <v>-4.9235380474675789</v>
      </c>
      <c r="E344" s="52">
        <f t="shared" ref="E344:E354" si="93">$B344*D344/$R344</f>
        <v>-60.216103992330744</v>
      </c>
      <c r="F344" s="51">
        <f>'Расчет субсидий'!F346-1</f>
        <v>0</v>
      </c>
      <c r="G344" s="51">
        <f>F344*'Расчет субсидий'!G346</f>
        <v>0</v>
      </c>
      <c r="H344" s="52">
        <f t="shared" ref="H344:H354" si="94">$B344*G344/$R344</f>
        <v>0</v>
      </c>
      <c r="I344" s="51">
        <f>'Расчет субсидий'!J346-1</f>
        <v>7.3076923076923039E-2</v>
      </c>
      <c r="J344" s="51">
        <f>I344*'Расчет субсидий'!K346</f>
        <v>0.73076923076923039</v>
      </c>
      <c r="K344" s="52">
        <f t="shared" ref="K344:K354" si="95">$B344*J344/$R344</f>
        <v>8.9374907983150464</v>
      </c>
      <c r="L344" s="51">
        <f>'Расчет субсидий'!N346-1</f>
        <v>6.4171122994652441E-2</v>
      </c>
      <c r="M344" s="51">
        <f>L344*'Расчет субсидий'!O346</f>
        <v>0.96256684491978661</v>
      </c>
      <c r="N344" s="52">
        <f t="shared" si="84"/>
        <v>11.77243370000407</v>
      </c>
      <c r="O344" s="51">
        <f>'Расчет субсидий'!R346-1</f>
        <v>0.16326530612244894</v>
      </c>
      <c r="P344" s="51">
        <f>O344*'Расчет субсидий'!S346</f>
        <v>2.4489795918367339</v>
      </c>
      <c r="Q344" s="52">
        <f t="shared" si="85"/>
        <v>29.951634039466111</v>
      </c>
      <c r="R344" s="53">
        <f t="shared" si="86"/>
        <v>-0.78122237994182875</v>
      </c>
    </row>
    <row r="345" spans="1:18" ht="15" customHeight="1">
      <c r="A345" s="61" t="s">
        <v>323</v>
      </c>
      <c r="B345" s="50">
        <f>'Расчет субсидий'!X347</f>
        <v>2.6000000000000227</v>
      </c>
      <c r="C345" s="51">
        <f>'Расчет субсидий'!D347-1</f>
        <v>-0.26349312772376809</v>
      </c>
      <c r="D345" s="51">
        <f>C345*'Расчет субсидий'!E347</f>
        <v>-3.9523969158565215</v>
      </c>
      <c r="E345" s="52">
        <f t="shared" si="93"/>
        <v>-54.108569537801941</v>
      </c>
      <c r="F345" s="51">
        <f>'Расчет субсидий'!F347-1</f>
        <v>0</v>
      </c>
      <c r="G345" s="51">
        <f>F345*'Расчет субсидий'!G347</f>
        <v>0</v>
      </c>
      <c r="H345" s="52">
        <f t="shared" si="94"/>
        <v>0</v>
      </c>
      <c r="I345" s="51">
        <f>'Расчет субсидий'!J347-1</f>
        <v>7.3076923076923039E-2</v>
      </c>
      <c r="J345" s="51">
        <f>I345*'Расчет субсидий'!K347</f>
        <v>0.73076923076923039</v>
      </c>
      <c r="K345" s="52">
        <f t="shared" si="95"/>
        <v>10.004278057330195</v>
      </c>
      <c r="L345" s="51">
        <f>'Расчет субсидий'!N347-1</f>
        <v>6.4171122994652441E-2</v>
      </c>
      <c r="M345" s="51">
        <f>L345*'Расчет субсидий'!O347</f>
        <v>0.96256684491978661</v>
      </c>
      <c r="N345" s="52">
        <f t="shared" si="84"/>
        <v>13.177602394682062</v>
      </c>
      <c r="O345" s="51">
        <f>'Расчет субсидий'!R347-1</f>
        <v>0.16326530612244894</v>
      </c>
      <c r="P345" s="51">
        <f>O345*'Расчет субсидий'!S347</f>
        <v>2.4489795918367339</v>
      </c>
      <c r="Q345" s="52">
        <f t="shared" si="85"/>
        <v>33.526689085789705</v>
      </c>
      <c r="R345" s="53">
        <f t="shared" si="86"/>
        <v>0.18991875166922956</v>
      </c>
    </row>
    <row r="346" spans="1:18" ht="15" customHeight="1">
      <c r="A346" s="61" t="s">
        <v>324</v>
      </c>
      <c r="B346" s="50">
        <f>'Расчет субсидий'!X348</f>
        <v>8.9363636363636942</v>
      </c>
      <c r="C346" s="51">
        <f>'Расчет субсидий'!D348-1</f>
        <v>-0.2422752808988764</v>
      </c>
      <c r="D346" s="51">
        <f>C346*'Расчет субсидий'!E348</f>
        <v>-3.634129213483146</v>
      </c>
      <c r="E346" s="52">
        <f t="shared" si="93"/>
        <v>-63.905481727962574</v>
      </c>
      <c r="F346" s="51">
        <f>'Расчет субсидий'!F348-1</f>
        <v>0</v>
      </c>
      <c r="G346" s="51">
        <f>F346*'Расчет субсидий'!G348</f>
        <v>0</v>
      </c>
      <c r="H346" s="52">
        <f t="shared" si="94"/>
        <v>0</v>
      </c>
      <c r="I346" s="51">
        <f>'Расчет субсидий'!J348-1</f>
        <v>7.3076923076923039E-2</v>
      </c>
      <c r="J346" s="51">
        <f>I346*'Расчет субсидий'!K348</f>
        <v>0.73076923076923039</v>
      </c>
      <c r="K346" s="52">
        <f t="shared" si="95"/>
        <v>12.850440086449309</v>
      </c>
      <c r="L346" s="51">
        <f>'Расчет субсидий'!N348-1</f>
        <v>6.4171122994652441E-2</v>
      </c>
      <c r="M346" s="51">
        <f>L346*'Расчет субсидий'!O348</f>
        <v>0.96256684491978661</v>
      </c>
      <c r="N346" s="52">
        <f t="shared" si="84"/>
        <v>16.926557727155313</v>
      </c>
      <c r="O346" s="51">
        <f>'Расчет субсидий'!R348-1</f>
        <v>0.16326530612244894</v>
      </c>
      <c r="P346" s="51">
        <f>O346*'Расчет субсидий'!S348</f>
        <v>2.4489795918367339</v>
      </c>
      <c r="Q346" s="52">
        <f t="shared" si="85"/>
        <v>43.064847550721645</v>
      </c>
      <c r="R346" s="53">
        <f t="shared" si="86"/>
        <v>0.50818645404260487</v>
      </c>
    </row>
    <row r="347" spans="1:18" ht="15" customHeight="1">
      <c r="A347" s="61" t="s">
        <v>325</v>
      </c>
      <c r="B347" s="50">
        <f>'Расчет субсидий'!X349</f>
        <v>-9.7636363636363512</v>
      </c>
      <c r="C347" s="51">
        <f>'Расчет субсидий'!D349-1</f>
        <v>-0.31511128465443194</v>
      </c>
      <c r="D347" s="51">
        <f>C347*'Расчет субсидий'!E349</f>
        <v>-4.7266692698164796</v>
      </c>
      <c r="E347" s="52">
        <f t="shared" si="93"/>
        <v>-78.975263916833526</v>
      </c>
      <c r="F347" s="51">
        <f>'Расчет субсидий'!F349-1</f>
        <v>0</v>
      </c>
      <c r="G347" s="51">
        <f>F347*'Расчет субсидий'!G349</f>
        <v>0</v>
      </c>
      <c r="H347" s="52">
        <f t="shared" si="94"/>
        <v>0</v>
      </c>
      <c r="I347" s="51">
        <f>'Расчет субсидий'!J349-1</f>
        <v>7.3076923076923039E-2</v>
      </c>
      <c r="J347" s="51">
        <f>I347*'Расчет субсидий'!K349</f>
        <v>0.73076923076923039</v>
      </c>
      <c r="K347" s="52">
        <f t="shared" si="95"/>
        <v>12.210012921962313</v>
      </c>
      <c r="L347" s="51">
        <f>'Расчет субсидий'!N349-1</f>
        <v>6.4171122994652441E-2</v>
      </c>
      <c r="M347" s="51">
        <f>L347*'Расчет субсидий'!O349</f>
        <v>0.96256684491978661</v>
      </c>
      <c r="N347" s="52">
        <f t="shared" si="84"/>
        <v>16.082989156989498</v>
      </c>
      <c r="O347" s="51">
        <f>'Расчет субсидий'!R349-1</f>
        <v>0.16326530612244894</v>
      </c>
      <c r="P347" s="51">
        <f>O347*'Расчет субсидий'!S349</f>
        <v>2.4489795918367339</v>
      </c>
      <c r="Q347" s="52">
        <f t="shared" si="85"/>
        <v>40.918625474245353</v>
      </c>
      <c r="R347" s="53">
        <f t="shared" si="86"/>
        <v>-0.58435360229072852</v>
      </c>
    </row>
    <row r="348" spans="1:18" ht="15" customHeight="1">
      <c r="A348" s="61" t="s">
        <v>326</v>
      </c>
      <c r="B348" s="50">
        <f>'Расчет субсидий'!X350</f>
        <v>-3.9545454545454959</v>
      </c>
      <c r="C348" s="51">
        <f>'Расчет субсидий'!D350-1</f>
        <v>-0.30372099409583952</v>
      </c>
      <c r="D348" s="51">
        <f>C348*'Расчет субсидий'!E350</f>
        <v>-4.5558149114375928</v>
      </c>
      <c r="E348" s="52">
        <f t="shared" si="93"/>
        <v>-43.57003649955206</v>
      </c>
      <c r="F348" s="51">
        <f>'Расчет субсидий'!F350-1</f>
        <v>0</v>
      </c>
      <c r="G348" s="51">
        <f>F348*'Расчет субсидий'!G350</f>
        <v>0</v>
      </c>
      <c r="H348" s="52">
        <f t="shared" si="94"/>
        <v>0</v>
      </c>
      <c r="I348" s="51">
        <f>'Расчет субсидий'!J350-1</f>
        <v>7.3076923076923039E-2</v>
      </c>
      <c r="J348" s="51">
        <f>I348*'Расчет субсидий'!K350</f>
        <v>0.73076923076923039</v>
      </c>
      <c r="K348" s="52">
        <f t="shared" si="95"/>
        <v>6.988791835557234</v>
      </c>
      <c r="L348" s="51">
        <f>'Расчет субсидий'!N350-1</f>
        <v>6.4171122994652441E-2</v>
      </c>
      <c r="M348" s="51">
        <f>L348*'Расчет субсидий'!O350</f>
        <v>0.96256684491978661</v>
      </c>
      <c r="N348" s="52">
        <f t="shared" si="84"/>
        <v>9.2056137884626761</v>
      </c>
      <c r="O348" s="51">
        <f>'Расчет субсидий'!R350-1</f>
        <v>0.16326530612244894</v>
      </c>
      <c r="P348" s="51">
        <f>O348*'Расчет субсидий'!S350</f>
        <v>2.4489795918367339</v>
      </c>
      <c r="Q348" s="52">
        <f t="shared" si="85"/>
        <v>23.421085420986657</v>
      </c>
      <c r="R348" s="53">
        <f t="shared" si="86"/>
        <v>-0.41349924391184167</v>
      </c>
    </row>
    <row r="349" spans="1:18" ht="15" customHeight="1">
      <c r="A349" s="61" t="s">
        <v>327</v>
      </c>
      <c r="B349" s="50">
        <f>'Расчет субсидий'!X351</f>
        <v>-1.7272727272727479</v>
      </c>
      <c r="C349" s="51">
        <f>'Расчет субсидий'!D351-1</f>
        <v>-0.2851807389622516</v>
      </c>
      <c r="D349" s="51">
        <f>C349*'Расчет субсидий'!E351</f>
        <v>-4.2777110844337738</v>
      </c>
      <c r="E349" s="52">
        <f t="shared" si="93"/>
        <v>-54.571815354091022</v>
      </c>
      <c r="F349" s="51">
        <f>'Расчет субсидий'!F351-1</f>
        <v>0</v>
      </c>
      <c r="G349" s="51">
        <f>F349*'Расчет субсидий'!G351</f>
        <v>0</v>
      </c>
      <c r="H349" s="52">
        <f t="shared" si="94"/>
        <v>0</v>
      </c>
      <c r="I349" s="51">
        <f>'Расчет субсидий'!J351-1</f>
        <v>7.3076923076923039E-2</v>
      </c>
      <c r="J349" s="51">
        <f>I349*'Расчет субсидий'!K351</f>
        <v>0.73076923076923039</v>
      </c>
      <c r="K349" s="52">
        <f t="shared" si="95"/>
        <v>9.3226033130445227</v>
      </c>
      <c r="L349" s="51">
        <f>'Расчет субсидий'!N351-1</f>
        <v>6.4171122994652441E-2</v>
      </c>
      <c r="M349" s="51">
        <f>L349*'Расчет субсидий'!O351</f>
        <v>0.96256684491978661</v>
      </c>
      <c r="N349" s="52">
        <f t="shared" si="84"/>
        <v>12.279702647072448</v>
      </c>
      <c r="O349" s="51">
        <f>'Расчет субсидий'!R351-1</f>
        <v>0.16326530612244894</v>
      </c>
      <c r="P349" s="51">
        <f>O349*'Расчет субсидий'!S351</f>
        <v>2.4489795918367339</v>
      </c>
      <c r="Q349" s="52">
        <f t="shared" si="85"/>
        <v>31.242236666701299</v>
      </c>
      <c r="R349" s="53">
        <f t="shared" si="86"/>
        <v>-0.1353954169080227</v>
      </c>
    </row>
    <row r="350" spans="1:18" ht="15" customHeight="1">
      <c r="A350" s="61" t="s">
        <v>328</v>
      </c>
      <c r="B350" s="50">
        <f>'Расчет субсидий'!X352</f>
        <v>-6.1545454545455414</v>
      </c>
      <c r="C350" s="51">
        <f>'Расчет субсидий'!D352-1</f>
        <v>-0.30520764667106137</v>
      </c>
      <c r="D350" s="51">
        <f>C350*'Расчет субсидий'!E352</f>
        <v>-4.578114700065921</v>
      </c>
      <c r="E350" s="52">
        <f t="shared" si="93"/>
        <v>-64.654147700710382</v>
      </c>
      <c r="F350" s="51">
        <f>'Расчет субсидий'!F352-1</f>
        <v>0</v>
      </c>
      <c r="G350" s="51">
        <f>F350*'Расчет субсидий'!G352</f>
        <v>0</v>
      </c>
      <c r="H350" s="52">
        <f t="shared" si="94"/>
        <v>0</v>
      </c>
      <c r="I350" s="51">
        <f>'Расчет субсидий'!J352-1</f>
        <v>7.3076923076923039E-2</v>
      </c>
      <c r="J350" s="51">
        <f>I350*'Расчет субсидий'!K352</f>
        <v>0.73076923076923039</v>
      </c>
      <c r="K350" s="52">
        <f t="shared" si="95"/>
        <v>10.320244222061106</v>
      </c>
      <c r="L350" s="51">
        <f>'Расчет субсидий'!N352-1</f>
        <v>6.4171122994652441E-2</v>
      </c>
      <c r="M350" s="51">
        <f>L350*'Расчет субсидий'!O352</f>
        <v>0.96256684491978661</v>
      </c>
      <c r="N350" s="52">
        <f t="shared" si="84"/>
        <v>13.593791995284557</v>
      </c>
      <c r="O350" s="51">
        <f>'Расчет субсидий'!R352-1</f>
        <v>0.16326530612244894</v>
      </c>
      <c r="P350" s="51">
        <f>O350*'Расчет субсидий'!S352</f>
        <v>2.4489795918367339</v>
      </c>
      <c r="Q350" s="52">
        <f t="shared" si="85"/>
        <v>34.58556602881918</v>
      </c>
      <c r="R350" s="53">
        <f t="shared" si="86"/>
        <v>-0.43579903254016994</v>
      </c>
    </row>
    <row r="351" spans="1:18" ht="15" customHeight="1">
      <c r="A351" s="61" t="s">
        <v>329</v>
      </c>
      <c r="B351" s="50">
        <f>'Расчет субсидий'!X353</f>
        <v>-9.1090909090909236</v>
      </c>
      <c r="C351" s="51">
        <f>'Расчет субсидий'!D353-1</f>
        <v>-0.33713923247700606</v>
      </c>
      <c r="D351" s="51">
        <f>C351*'Расчет субсидий'!E353</f>
        <v>-5.0570884871550907</v>
      </c>
      <c r="E351" s="52">
        <f t="shared" si="93"/>
        <v>-50.357288472429971</v>
      </c>
      <c r="F351" s="51">
        <f>'Расчет субсидий'!F353-1</f>
        <v>0</v>
      </c>
      <c r="G351" s="51">
        <f>F351*'Расчет субсидий'!G353</f>
        <v>0</v>
      </c>
      <c r="H351" s="52">
        <f t="shared" si="94"/>
        <v>0</v>
      </c>
      <c r="I351" s="51">
        <f>'Расчет субсидий'!J353-1</f>
        <v>7.3076923076923039E-2</v>
      </c>
      <c r="J351" s="51">
        <f>I351*'Расчет субсидий'!K353</f>
        <v>0.73076923076923039</v>
      </c>
      <c r="K351" s="52">
        <f t="shared" si="95"/>
        <v>7.2768267856281463</v>
      </c>
      <c r="L351" s="51">
        <f>'Расчет субсидий'!N353-1</f>
        <v>6.4171122994652441E-2</v>
      </c>
      <c r="M351" s="51">
        <f>L351*'Расчет субсидий'!O353</f>
        <v>0.96256684491978661</v>
      </c>
      <c r="N351" s="52">
        <f t="shared" si="84"/>
        <v>9.5850124843061515</v>
      </c>
      <c r="O351" s="51">
        <f>'Расчет субсидий'!R353-1</f>
        <v>0.16326530612244894</v>
      </c>
      <c r="P351" s="51">
        <f>O351*'Расчет субсидий'!S353</f>
        <v>2.4489795918367339</v>
      </c>
      <c r="Q351" s="52">
        <f t="shared" si="85"/>
        <v>24.386358293404751</v>
      </c>
      <c r="R351" s="53">
        <f t="shared" si="86"/>
        <v>-0.91477281962933965</v>
      </c>
    </row>
    <row r="352" spans="1:18" ht="15" customHeight="1">
      <c r="A352" s="61" t="s">
        <v>330</v>
      </c>
      <c r="B352" s="50">
        <f>'Расчет субсидий'!X354</f>
        <v>37.881818181818289</v>
      </c>
      <c r="C352" s="51">
        <f>'Расчет субсидий'!D354-1</f>
        <v>-0.11291439276696258</v>
      </c>
      <c r="D352" s="51">
        <f>C352*'Расчет субсидий'!E354</f>
        <v>-1.6937158915044388</v>
      </c>
      <c r="E352" s="52">
        <f t="shared" si="93"/>
        <v>-26.203154178949411</v>
      </c>
      <c r="F352" s="51">
        <f>'Расчет субсидий'!F354-1</f>
        <v>0</v>
      </c>
      <c r="G352" s="51">
        <f>F352*'Расчет субсидий'!G354</f>
        <v>0</v>
      </c>
      <c r="H352" s="52">
        <f t="shared" si="94"/>
        <v>0</v>
      </c>
      <c r="I352" s="51">
        <f>'Расчет субсидий'!J354-1</f>
        <v>7.3076923076923039E-2</v>
      </c>
      <c r="J352" s="51">
        <f>I352*'Расчет субсидий'!K354</f>
        <v>0.73076923076923039</v>
      </c>
      <c r="K352" s="52">
        <f t="shared" si="95"/>
        <v>11.305590813149799</v>
      </c>
      <c r="L352" s="51">
        <f>'Расчет субсидий'!N354-1</f>
        <v>6.4171122994652441E-2</v>
      </c>
      <c r="M352" s="51">
        <f>L352*'Расчет субсидий'!O354</f>
        <v>0.96256684491978661</v>
      </c>
      <c r="N352" s="52">
        <f t="shared" si="84"/>
        <v>14.891687308061107</v>
      </c>
      <c r="O352" s="51">
        <f>'Расчет субсидий'!R354-1</f>
        <v>0.16326530612244894</v>
      </c>
      <c r="P352" s="51">
        <f>O352*'Расчет субсидий'!S354</f>
        <v>2.4489795918367339</v>
      </c>
      <c r="Q352" s="52">
        <f t="shared" si="85"/>
        <v>37.887694239556794</v>
      </c>
      <c r="R352" s="53">
        <f t="shared" si="86"/>
        <v>2.4485997760213118</v>
      </c>
    </row>
    <row r="353" spans="1:18" ht="15" customHeight="1">
      <c r="A353" s="61" t="s">
        <v>331</v>
      </c>
      <c r="B353" s="50">
        <f>'Расчет субсидий'!X355</f>
        <v>9.136363636363626</v>
      </c>
      <c r="C353" s="51">
        <f>'Расчет субсидий'!D355-1</f>
        <v>-0.20944958597174868</v>
      </c>
      <c r="D353" s="51">
        <f>C353*'Расчет субсидий'!E355</f>
        <v>-3.1417437895762301</v>
      </c>
      <c r="E353" s="52">
        <f t="shared" si="93"/>
        <v>-28.687707846315924</v>
      </c>
      <c r="F353" s="51">
        <f>'Расчет субсидий'!F355-1</f>
        <v>0</v>
      </c>
      <c r="G353" s="51">
        <f>F353*'Расчет субсидий'!G355</f>
        <v>0</v>
      </c>
      <c r="H353" s="52">
        <f t="shared" si="94"/>
        <v>0</v>
      </c>
      <c r="I353" s="51">
        <f>'Расчет субсидий'!J355-1</f>
        <v>7.3076923076923039E-2</v>
      </c>
      <c r="J353" s="51">
        <f>I353*'Расчет субсидий'!K355</f>
        <v>0.73076923076923039</v>
      </c>
      <c r="K353" s="52">
        <f t="shared" si="95"/>
        <v>6.6727574237402782</v>
      </c>
      <c r="L353" s="51">
        <f>'Расчет субсидий'!N355-1</f>
        <v>6.4171122994652441E-2</v>
      </c>
      <c r="M353" s="51">
        <f>L353*'Расчет субсидий'!O355</f>
        <v>0.96256684491978661</v>
      </c>
      <c r="N353" s="52">
        <f t="shared" si="84"/>
        <v>8.789334293021259</v>
      </c>
      <c r="O353" s="51">
        <f>'Расчет субсидий'!R355-1</f>
        <v>0.16326530612244894</v>
      </c>
      <c r="P353" s="51">
        <f>O353*'Расчет субсидий'!S355</f>
        <v>2.4489795918367339</v>
      </c>
      <c r="Q353" s="52">
        <f t="shared" si="85"/>
        <v>22.361979765918012</v>
      </c>
      <c r="R353" s="53">
        <f t="shared" si="86"/>
        <v>1.0005718779495207</v>
      </c>
    </row>
    <row r="354" spans="1:18" ht="15" customHeight="1">
      <c r="A354" s="61" t="s">
        <v>332</v>
      </c>
      <c r="B354" s="50">
        <f>'Расчет субсидий'!X356</f>
        <v>17.090909090909122</v>
      </c>
      <c r="C354" s="51">
        <f>'Расчет субсидий'!D356-1</f>
        <v>-0.18768373820207329</v>
      </c>
      <c r="D354" s="51">
        <f>C354*'Расчет субсидий'!E356</f>
        <v>-2.8152560730310991</v>
      </c>
      <c r="E354" s="52">
        <f t="shared" si="93"/>
        <v>-36.257064725210604</v>
      </c>
      <c r="F354" s="51">
        <f>'Расчет субсидий'!F356-1</f>
        <v>0</v>
      </c>
      <c r="G354" s="51">
        <f>F354*'Расчет субсидий'!G356</f>
        <v>0</v>
      </c>
      <c r="H354" s="52">
        <f t="shared" si="94"/>
        <v>0</v>
      </c>
      <c r="I354" s="51">
        <f>'Расчет субсидий'!J356-1</f>
        <v>7.3076923076923039E-2</v>
      </c>
      <c r="J354" s="51">
        <f>I354*'Расчет субсидий'!K356</f>
        <v>0.73076923076923039</v>
      </c>
      <c r="K354" s="52">
        <f t="shared" si="95"/>
        <v>9.4114164437856687</v>
      </c>
      <c r="L354" s="51">
        <f>'Расчет субсидий'!N356-1</f>
        <v>6.4171122994652441E-2</v>
      </c>
      <c r="M354" s="51">
        <f>L354*'Расчет субсидий'!O356</f>
        <v>0.96256684491978661</v>
      </c>
      <c r="N354" s="52">
        <f t="shared" si="84"/>
        <v>12.396687012923437</v>
      </c>
      <c r="O354" s="51">
        <f>'Расчет субсидий'!R356-1</f>
        <v>0.16326530612244894</v>
      </c>
      <c r="P354" s="51">
        <f>O354*'Расчет субсидий'!S356</f>
        <v>2.4489795918367339</v>
      </c>
      <c r="Q354" s="52">
        <f t="shared" si="85"/>
        <v>31.539870359410624</v>
      </c>
      <c r="R354" s="53">
        <f t="shared" si="86"/>
        <v>1.3270595944946517</v>
      </c>
    </row>
    <row r="355" spans="1:18" ht="15" customHeight="1">
      <c r="A355" s="57" t="s">
        <v>333</v>
      </c>
      <c r="B355" s="58"/>
      <c r="C355" s="59"/>
      <c r="D355" s="59"/>
      <c r="E355" s="60"/>
      <c r="F355" s="60"/>
      <c r="G355" s="60"/>
      <c r="H355" s="60"/>
      <c r="I355" s="60"/>
      <c r="J355" s="60"/>
      <c r="K355" s="60"/>
      <c r="L355" s="60"/>
      <c r="M355" s="60"/>
      <c r="N355" s="60"/>
      <c r="O355" s="60"/>
      <c r="P355" s="60"/>
      <c r="Q355" s="60"/>
      <c r="R355" s="60"/>
    </row>
    <row r="356" spans="1:18" ht="15" customHeight="1">
      <c r="A356" s="61" t="s">
        <v>334</v>
      </c>
      <c r="B356" s="50">
        <f>'Расчет субсидий'!X358</f>
        <v>82.31818181818187</v>
      </c>
      <c r="C356" s="51">
        <f>'Расчет субсидий'!D358-1</f>
        <v>0.30000000000000004</v>
      </c>
      <c r="D356" s="51">
        <f>C356*'Расчет субсидий'!E358</f>
        <v>4.5000000000000009</v>
      </c>
      <c r="E356" s="52">
        <f t="shared" ref="E356:E365" si="96">$B356*D356/$R356</f>
        <v>44.208595524590166</v>
      </c>
      <c r="F356" s="51">
        <f>'Расчет субсидий'!F358-1</f>
        <v>0</v>
      </c>
      <c r="G356" s="51">
        <f>F356*'Расчет субсидий'!G358</f>
        <v>0</v>
      </c>
      <c r="H356" s="52">
        <f t="shared" ref="H356:H365" si="97">$B356*G356/$R356</f>
        <v>0</v>
      </c>
      <c r="I356" s="51">
        <f>'Расчет субсидий'!J358-1</f>
        <v>-7.0792548152825985E-2</v>
      </c>
      <c r="J356" s="51">
        <f>I356*'Расчет субсидий'!K358</f>
        <v>-0.70792548152825985</v>
      </c>
      <c r="K356" s="52">
        <f t="shared" ref="K356:K365" si="98">$B356*J356/$R356</f>
        <v>-6.9547536165407911</v>
      </c>
      <c r="L356" s="51">
        <f>'Расчет субсидий'!N358-1</f>
        <v>0.26877005347593586</v>
      </c>
      <c r="M356" s="51">
        <f>L356*'Расчет субсидий'!O358</f>
        <v>4.031550802139038</v>
      </c>
      <c r="N356" s="52">
        <f t="shared" si="84"/>
        <v>39.606488610800383</v>
      </c>
      <c r="O356" s="51">
        <f>'Расчет субсидий'!R358-1</f>
        <v>3.7037037037036979E-2</v>
      </c>
      <c r="P356" s="51">
        <f>O356*'Расчет субсидий'!S358</f>
        <v>0.55555555555555469</v>
      </c>
      <c r="Q356" s="52">
        <f t="shared" si="85"/>
        <v>5.4578512993321091</v>
      </c>
      <c r="R356" s="53">
        <f t="shared" si="86"/>
        <v>8.379180876166334</v>
      </c>
    </row>
    <row r="357" spans="1:18" ht="15" customHeight="1">
      <c r="A357" s="61" t="s">
        <v>49</v>
      </c>
      <c r="B357" s="50">
        <f>'Расчет субсидий'!X359</f>
        <v>89.74545454545455</v>
      </c>
      <c r="C357" s="51">
        <f>'Расчет субсидий'!D359-1</f>
        <v>8.3675642781073645E-3</v>
      </c>
      <c r="D357" s="51">
        <f>C357*'Расчет субсидий'!E359</f>
        <v>0.12551346417161047</v>
      </c>
      <c r="E357" s="52">
        <f t="shared" si="96"/>
        <v>2.812764704710335</v>
      </c>
      <c r="F357" s="51">
        <f>'Расчет субсидий'!F359-1</f>
        <v>0</v>
      </c>
      <c r="G357" s="51">
        <f>F357*'Расчет субсидий'!G359</f>
        <v>0</v>
      </c>
      <c r="H357" s="52">
        <f t="shared" si="97"/>
        <v>0</v>
      </c>
      <c r="I357" s="51">
        <f>'Расчет субсидий'!J359-1</f>
        <v>-7.0792548152825985E-2</v>
      </c>
      <c r="J357" s="51">
        <f>I357*'Расчет субсидий'!K359</f>
        <v>-0.70792548152825985</v>
      </c>
      <c r="K357" s="52">
        <f t="shared" si="98"/>
        <v>-15.864655008527345</v>
      </c>
      <c r="L357" s="51">
        <f>'Расчет субсидий'!N359-1</f>
        <v>0.26877005347593586</v>
      </c>
      <c r="M357" s="51">
        <f>L357*'Расчет субсидий'!O359</f>
        <v>4.031550802139038</v>
      </c>
      <c r="N357" s="52">
        <f t="shared" si="84"/>
        <v>90.347309560341529</v>
      </c>
      <c r="O357" s="51">
        <f>'Расчет субсидий'!R359-1</f>
        <v>3.7037037037036979E-2</v>
      </c>
      <c r="P357" s="51">
        <f>O357*'Расчет субсидий'!S359</f>
        <v>0.55555555555555469</v>
      </c>
      <c r="Q357" s="52">
        <f t="shared" si="85"/>
        <v>12.450035288930035</v>
      </c>
      <c r="R357" s="53">
        <f t="shared" si="86"/>
        <v>4.0046943403379434</v>
      </c>
    </row>
    <row r="358" spans="1:18" ht="15" customHeight="1">
      <c r="A358" s="61" t="s">
        <v>335</v>
      </c>
      <c r="B358" s="50">
        <f>'Расчет субсидий'!X360</f>
        <v>32.663636363636328</v>
      </c>
      <c r="C358" s="51">
        <f>'Расчет субсидий'!D360-1</f>
        <v>-7.0127191474733563E-2</v>
      </c>
      <c r="D358" s="51">
        <f>C358*'Расчет субсидий'!E360</f>
        <v>-1.0519078721210033</v>
      </c>
      <c r="E358" s="52">
        <f t="shared" si="96"/>
        <v>-12.152747956721919</v>
      </c>
      <c r="F358" s="51">
        <f>'Расчет субсидий'!F360-1</f>
        <v>0</v>
      </c>
      <c r="G358" s="51">
        <f>F358*'Расчет субсидий'!G360</f>
        <v>0</v>
      </c>
      <c r="H358" s="52">
        <f t="shared" si="97"/>
        <v>0</v>
      </c>
      <c r="I358" s="51">
        <f>'Расчет субсидий'!J360-1</f>
        <v>-7.0792548152825985E-2</v>
      </c>
      <c r="J358" s="51">
        <f>I358*'Расчет субсидий'!K360</f>
        <v>-0.70792548152825985</v>
      </c>
      <c r="K358" s="52">
        <f t="shared" si="98"/>
        <v>-8.1787009843427523</v>
      </c>
      <c r="L358" s="51">
        <f>'Расчет субсидий'!N360-1</f>
        <v>0.26877005347593586</v>
      </c>
      <c r="M358" s="51">
        <f>L358*'Расчет субсидий'!O360</f>
        <v>4.031550802139038</v>
      </c>
      <c r="N358" s="52">
        <f t="shared" si="84"/>
        <v>46.576722231697367</v>
      </c>
      <c r="O358" s="51">
        <f>'Расчет субсидий'!R360-1</f>
        <v>3.7037037037036979E-2</v>
      </c>
      <c r="P358" s="51">
        <f>O358*'Расчет субсидий'!S360</f>
        <v>0.55555555555555469</v>
      </c>
      <c r="Q358" s="52">
        <f t="shared" si="85"/>
        <v>6.4183630730036345</v>
      </c>
      <c r="R358" s="53">
        <f t="shared" si="86"/>
        <v>2.8272730040453293</v>
      </c>
    </row>
    <row r="359" spans="1:18" ht="15" customHeight="1">
      <c r="A359" s="61" t="s">
        <v>336</v>
      </c>
      <c r="B359" s="50">
        <f>'Расчет субсидий'!X361</f>
        <v>-26.190909090909145</v>
      </c>
      <c r="C359" s="51">
        <f>'Расчет субсидий'!D361-1</f>
        <v>-0.44030425572886578</v>
      </c>
      <c r="D359" s="51">
        <f>C359*'Расчет субсидий'!E361</f>
        <v>-6.6045638359329866</v>
      </c>
      <c r="E359" s="52">
        <f t="shared" si="96"/>
        <v>-63.46980720347554</v>
      </c>
      <c r="F359" s="51">
        <f>'Расчет субсидий'!F361-1</f>
        <v>0</v>
      </c>
      <c r="G359" s="51">
        <f>F359*'Расчет субсидий'!G361</f>
        <v>0</v>
      </c>
      <c r="H359" s="52">
        <f t="shared" si="97"/>
        <v>0</v>
      </c>
      <c r="I359" s="51">
        <f>'Расчет субсидий'!J361-1</f>
        <v>-7.0792548152825985E-2</v>
      </c>
      <c r="J359" s="51">
        <f>I359*'Расчет субсидий'!K361</f>
        <v>-0.70792548152825985</v>
      </c>
      <c r="K359" s="52">
        <f t="shared" si="98"/>
        <v>-6.8031583830817777</v>
      </c>
      <c r="L359" s="51">
        <f>'Расчет субсидий'!N361-1</f>
        <v>0.26877005347593586</v>
      </c>
      <c r="M359" s="51">
        <f>L359*'Расчет субсидий'!O361</f>
        <v>4.031550802139038</v>
      </c>
      <c r="N359" s="52">
        <f t="shared" si="84"/>
        <v>38.743171918579094</v>
      </c>
      <c r="O359" s="51">
        <f>'Расчет субсидий'!R361-1</f>
        <v>3.7037037037036979E-2</v>
      </c>
      <c r="P359" s="51">
        <f>O359*'Расчет субсидий'!S361</f>
        <v>0.55555555555555469</v>
      </c>
      <c r="Q359" s="52">
        <f t="shared" si="85"/>
        <v>5.3388845770690763</v>
      </c>
      <c r="R359" s="53">
        <f t="shared" si="86"/>
        <v>-2.7253829597666535</v>
      </c>
    </row>
    <row r="360" spans="1:18" ht="15" customHeight="1">
      <c r="A360" s="61" t="s">
        <v>337</v>
      </c>
      <c r="B360" s="50">
        <f>'Расчет субсидий'!X362</f>
        <v>79.481818181818085</v>
      </c>
      <c r="C360" s="51">
        <f>'Расчет субсидий'!D362-1</f>
        <v>0.23370447886144818</v>
      </c>
      <c r="D360" s="51">
        <f>C360*'Расчет субсидий'!E362</f>
        <v>3.5055671829217228</v>
      </c>
      <c r="E360" s="52">
        <f t="shared" si="96"/>
        <v>37.730312696888475</v>
      </c>
      <c r="F360" s="51">
        <f>'Расчет субсидий'!F362-1</f>
        <v>0</v>
      </c>
      <c r="G360" s="51">
        <f>F360*'Расчет субсидий'!G362</f>
        <v>0</v>
      </c>
      <c r="H360" s="52">
        <f t="shared" si="97"/>
        <v>0</v>
      </c>
      <c r="I360" s="51">
        <f>'Расчет субсидий'!J362-1</f>
        <v>-7.0792548152825985E-2</v>
      </c>
      <c r="J360" s="51">
        <f>I360*'Расчет субсидий'!K362</f>
        <v>-0.70792548152825985</v>
      </c>
      <c r="K360" s="52">
        <f t="shared" si="98"/>
        <v>-7.6193803713939596</v>
      </c>
      <c r="L360" s="51">
        <f>'Расчет субсидий'!N362-1</f>
        <v>0.26877005347593586</v>
      </c>
      <c r="M360" s="51">
        <f>L360*'Расчет субсидий'!O362</f>
        <v>4.031550802139038</v>
      </c>
      <c r="N360" s="52">
        <f t="shared" si="84"/>
        <v>43.391458352060347</v>
      </c>
      <c r="O360" s="51">
        <f>'Расчет субсидий'!R362-1</f>
        <v>3.7037037037036979E-2</v>
      </c>
      <c r="P360" s="51">
        <f>O360*'Расчет субсидий'!S362</f>
        <v>0.55555555555555469</v>
      </c>
      <c r="Q360" s="52">
        <f t="shared" si="85"/>
        <v>5.9794275042632181</v>
      </c>
      <c r="R360" s="53">
        <f t="shared" si="86"/>
        <v>7.3847480590880554</v>
      </c>
    </row>
    <row r="361" spans="1:18" ht="15" customHeight="1">
      <c r="A361" s="61" t="s">
        <v>338</v>
      </c>
      <c r="B361" s="50">
        <f>'Расчет субсидий'!X363</f>
        <v>3</v>
      </c>
      <c r="C361" s="51">
        <f>'Расчет субсидий'!D363-1</f>
        <v>5.1831711505437861E-2</v>
      </c>
      <c r="D361" s="51">
        <f>C361*'Расчет субсидий'!E363</f>
        <v>0.77747567258156791</v>
      </c>
      <c r="E361" s="52">
        <f t="shared" si="96"/>
        <v>0.50088019018105501</v>
      </c>
      <c r="F361" s="51">
        <f>'Расчет субсидий'!F363-1</f>
        <v>0</v>
      </c>
      <c r="G361" s="51">
        <f>F361*'Расчет субсидий'!G363</f>
        <v>0</v>
      </c>
      <c r="H361" s="52">
        <f t="shared" si="97"/>
        <v>0</v>
      </c>
      <c r="I361" s="51">
        <f>'Расчет субсидий'!J363-1</f>
        <v>-7.0792548152825985E-2</v>
      </c>
      <c r="J361" s="51">
        <f>I361*'Расчет субсидий'!K363</f>
        <v>-0.70792548152825985</v>
      </c>
      <c r="K361" s="52">
        <f t="shared" si="98"/>
        <v>-0.45607324103724778</v>
      </c>
      <c r="L361" s="51">
        <f>'Расчет субсидий'!N363-1</f>
        <v>0.26877005347593586</v>
      </c>
      <c r="M361" s="51">
        <f>L361*'Расчет субсидий'!O363</f>
        <v>4.031550802139038</v>
      </c>
      <c r="N361" s="52">
        <f t="shared" si="84"/>
        <v>2.5972824664660252</v>
      </c>
      <c r="O361" s="51">
        <f>'Расчет субсидий'!R363-1</f>
        <v>3.7037037037036979E-2</v>
      </c>
      <c r="P361" s="51">
        <f>O361*'Расчет субсидий'!S363</f>
        <v>0.55555555555555469</v>
      </c>
      <c r="Q361" s="52">
        <f t="shared" si="85"/>
        <v>0.35791058439016804</v>
      </c>
      <c r="R361" s="53">
        <f t="shared" si="86"/>
        <v>4.6566565487479004</v>
      </c>
    </row>
    <row r="362" spans="1:18" ht="15" customHeight="1">
      <c r="A362" s="61" t="s">
        <v>339</v>
      </c>
      <c r="B362" s="50">
        <f>'Расчет субсидий'!X364</f>
        <v>-40.336363636363672</v>
      </c>
      <c r="C362" s="51">
        <f>'Расчет субсидий'!D364-1</f>
        <v>-0.49133004926108381</v>
      </c>
      <c r="D362" s="51">
        <f>C362*'Расчет субсидий'!E364</f>
        <v>-7.3699507389162573</v>
      </c>
      <c r="E362" s="52">
        <f t="shared" si="96"/>
        <v>-85.160874155372497</v>
      </c>
      <c r="F362" s="51">
        <f>'Расчет субсидий'!F364-1</f>
        <v>0</v>
      </c>
      <c r="G362" s="51">
        <f>F362*'Расчет субсидий'!G364</f>
        <v>0</v>
      </c>
      <c r="H362" s="52">
        <f t="shared" si="97"/>
        <v>0</v>
      </c>
      <c r="I362" s="51">
        <f>'Расчет субсидий'!J364-1</f>
        <v>-7.0792548152825985E-2</v>
      </c>
      <c r="J362" s="51">
        <f>I362*'Расчет субсидий'!K364</f>
        <v>-0.70792548152825985</v>
      </c>
      <c r="K362" s="52">
        <f t="shared" si="98"/>
        <v>-8.1801839631664652</v>
      </c>
      <c r="L362" s="51">
        <f>'Расчет субсидий'!N364-1</f>
        <v>0.26877005347593586</v>
      </c>
      <c r="M362" s="51">
        <f>L362*'Расчет субсидий'!O364</f>
        <v>4.031550802139038</v>
      </c>
      <c r="N362" s="52">
        <f t="shared" si="84"/>
        <v>46.585167618425622</v>
      </c>
      <c r="O362" s="51">
        <f>'Расчет субсидий'!R364-1</f>
        <v>3.7037037037036979E-2</v>
      </c>
      <c r="P362" s="51">
        <f>O362*'Расчет субсидий'!S364</f>
        <v>0.55555555555555469</v>
      </c>
      <c r="Q362" s="52">
        <f t="shared" si="85"/>
        <v>6.4195268637496703</v>
      </c>
      <c r="R362" s="53">
        <f t="shared" si="86"/>
        <v>-3.4907698627499251</v>
      </c>
    </row>
    <row r="363" spans="1:18" ht="15" customHeight="1">
      <c r="A363" s="61" t="s">
        <v>340</v>
      </c>
      <c r="B363" s="50">
        <f>'Расчет субсидий'!X365</f>
        <v>4.9090909090908781</v>
      </c>
      <c r="C363" s="51">
        <f>'Расчет субсидий'!D365-1</f>
        <v>-0.23608414239482201</v>
      </c>
      <c r="D363" s="51">
        <f>C363*'Расчет субсидий'!E365</f>
        <v>-3.54126213592233</v>
      </c>
      <c r="E363" s="52">
        <f t="shared" si="96"/>
        <v>-51.445438467281207</v>
      </c>
      <c r="F363" s="51">
        <f>'Расчет субсидий'!F365-1</f>
        <v>0</v>
      </c>
      <c r="G363" s="51">
        <f>F363*'Расчет субсидий'!G365</f>
        <v>0</v>
      </c>
      <c r="H363" s="52">
        <f t="shared" si="97"/>
        <v>0</v>
      </c>
      <c r="I363" s="51">
        <f>'Расчет субсидий'!J365-1</f>
        <v>-7.0792548152825985E-2</v>
      </c>
      <c r="J363" s="51">
        <f>I363*'Расчет субсидий'!K365</f>
        <v>-0.70792548152825985</v>
      </c>
      <c r="K363" s="52">
        <f t="shared" si="98"/>
        <v>-10.284338013259489</v>
      </c>
      <c r="L363" s="51">
        <f>'Расчет субсидий'!N365-1</f>
        <v>0.26877005347593586</v>
      </c>
      <c r="M363" s="51">
        <f>L363*'Расчет субсидий'!O365</f>
        <v>4.031550802139038</v>
      </c>
      <c r="N363" s="52">
        <f t="shared" si="84"/>
        <v>58.56807283913281</v>
      </c>
      <c r="O363" s="51">
        <f>'Расчет субсидий'!R365-1</f>
        <v>3.7037037037036979E-2</v>
      </c>
      <c r="P363" s="51">
        <f>O363*'Расчет субсидий'!S365</f>
        <v>0.55555555555555469</v>
      </c>
      <c r="Q363" s="52">
        <f t="shared" si="85"/>
        <v>8.0707945504987517</v>
      </c>
      <c r="R363" s="53">
        <f t="shared" si="86"/>
        <v>0.33791874024400337</v>
      </c>
    </row>
    <row r="364" spans="1:18" ht="15" customHeight="1">
      <c r="A364" s="61" t="s">
        <v>341</v>
      </c>
      <c r="B364" s="50">
        <f>'Расчет субсидий'!X366</f>
        <v>-13.600000000000023</v>
      </c>
      <c r="C364" s="51">
        <f>'Расчет субсидий'!D366-1</f>
        <v>-0.34532095901005411</v>
      </c>
      <c r="D364" s="51">
        <f>C364*'Расчет субсидий'!E366</f>
        <v>-5.1798143851508112</v>
      </c>
      <c r="E364" s="52">
        <f t="shared" si="96"/>
        <v>-54.162433269195297</v>
      </c>
      <c r="F364" s="51">
        <f>'Расчет субсидий'!F366-1</f>
        <v>0</v>
      </c>
      <c r="G364" s="51">
        <f>F364*'Расчет субсидий'!G366</f>
        <v>0</v>
      </c>
      <c r="H364" s="52">
        <f t="shared" si="97"/>
        <v>0</v>
      </c>
      <c r="I364" s="51">
        <f>'Расчет субсидий'!J366-1</f>
        <v>-7.0792548152825985E-2</v>
      </c>
      <c r="J364" s="51">
        <f>I364*'Расчет субсидий'!K366</f>
        <v>-0.70792548152825985</v>
      </c>
      <c r="K364" s="52">
        <f t="shared" si="98"/>
        <v>-7.4023823638848327</v>
      </c>
      <c r="L364" s="51">
        <f>'Расчет субсидий'!N366-1</f>
        <v>0.26877005347593586</v>
      </c>
      <c r="M364" s="51">
        <f>L364*'Расчет субсидий'!O366</f>
        <v>4.031550802139038</v>
      </c>
      <c r="N364" s="52">
        <f t="shared" si="84"/>
        <v>42.155680697401834</v>
      </c>
      <c r="O364" s="51">
        <f>'Расчет субсидий'!R366-1</f>
        <v>3.7037037037036979E-2</v>
      </c>
      <c r="P364" s="51">
        <f>O364*'Расчет субсидий'!S366</f>
        <v>0.55555555555555469</v>
      </c>
      <c r="Q364" s="52">
        <f t="shared" si="85"/>
        <v>5.8091349356782729</v>
      </c>
      <c r="R364" s="53">
        <f t="shared" si="86"/>
        <v>-1.3006335089844787</v>
      </c>
    </row>
    <row r="365" spans="1:18" ht="15" customHeight="1">
      <c r="A365" s="61" t="s">
        <v>342</v>
      </c>
      <c r="B365" s="50">
        <f>'Расчет субсидий'!X367</f>
        <v>81.545454545454504</v>
      </c>
      <c r="C365" s="51">
        <f>'Расчет субсидий'!D367-1</f>
        <v>7.6189323326473657E-2</v>
      </c>
      <c r="D365" s="51">
        <f>C365*'Расчет субсидий'!E367</f>
        <v>1.1428398498971049</v>
      </c>
      <c r="E365" s="52">
        <f t="shared" si="96"/>
        <v>18.556951497404317</v>
      </c>
      <c r="F365" s="51">
        <f>'Расчет субсидий'!F367-1</f>
        <v>0</v>
      </c>
      <c r="G365" s="51">
        <f>F365*'Расчет субсидий'!G367</f>
        <v>0</v>
      </c>
      <c r="H365" s="52">
        <f t="shared" si="97"/>
        <v>0</v>
      </c>
      <c r="I365" s="51">
        <f>'Расчет субсидий'!J367-1</f>
        <v>-7.0792548152825985E-2</v>
      </c>
      <c r="J365" s="51">
        <f>I365*'Расчет субсидий'!K367</f>
        <v>-0.70792548152825985</v>
      </c>
      <c r="K365" s="52">
        <f t="shared" si="98"/>
        <v>-11.494995406118619</v>
      </c>
      <c r="L365" s="51">
        <f>'Расчет субсидий'!N367-1</f>
        <v>0.26877005347593586</v>
      </c>
      <c r="M365" s="51">
        <f>L365*'Расчет субсидий'!O367</f>
        <v>4.031550802139038</v>
      </c>
      <c r="N365" s="52">
        <f t="shared" si="84"/>
        <v>65.462621644976224</v>
      </c>
      <c r="O365" s="51">
        <f>'Расчет субсидий'!R367-1</f>
        <v>3.7037037037036979E-2</v>
      </c>
      <c r="P365" s="51">
        <f>O365*'Расчет субсидий'!S367</f>
        <v>0.55555555555555469</v>
      </c>
      <c r="Q365" s="52">
        <f t="shared" si="85"/>
        <v>9.0208768091925933</v>
      </c>
      <c r="R365" s="53">
        <f t="shared" si="86"/>
        <v>5.0220207260634373</v>
      </c>
    </row>
    <row r="366" spans="1:18" ht="15" customHeight="1">
      <c r="A366" s="57" t="s">
        <v>343</v>
      </c>
      <c r="B366" s="58"/>
      <c r="C366" s="59"/>
      <c r="D366" s="59"/>
      <c r="E366" s="60"/>
      <c r="F366" s="60"/>
      <c r="G366" s="60"/>
      <c r="H366" s="60"/>
      <c r="I366" s="60"/>
      <c r="J366" s="60"/>
      <c r="K366" s="60"/>
      <c r="L366" s="60"/>
      <c r="M366" s="60"/>
      <c r="N366" s="60"/>
      <c r="O366" s="60"/>
      <c r="P366" s="60"/>
      <c r="Q366" s="60"/>
      <c r="R366" s="60"/>
    </row>
    <row r="367" spans="1:18" ht="15" customHeight="1">
      <c r="A367" s="61" t="s">
        <v>344</v>
      </c>
      <c r="B367" s="50">
        <f>'Расчет субсидий'!X369</f>
        <v>-100.35454545454547</v>
      </c>
      <c r="C367" s="51">
        <f>'Расчет субсидий'!D369-1</f>
        <v>-0.30013003901170343</v>
      </c>
      <c r="D367" s="51">
        <f>C367*'Расчет субсидий'!E369</f>
        <v>-4.5019505851755515</v>
      </c>
      <c r="E367" s="52">
        <f t="shared" ref="E367:E378" si="99">$B367*D367/$R367</f>
        <v>-75.607429666165586</v>
      </c>
      <c r="F367" s="51">
        <f>'Расчет субсидий'!F369-1</f>
        <v>0</v>
      </c>
      <c r="G367" s="51">
        <f>F367*'Расчет субсидий'!G369</f>
        <v>0</v>
      </c>
      <c r="H367" s="52">
        <f t="shared" ref="H367:H378" si="100">$B367*G367/$R367</f>
        <v>0</v>
      </c>
      <c r="I367" s="51">
        <f>'Расчет субсидий'!J369-1</f>
        <v>-6.8834977339376158E-2</v>
      </c>
      <c r="J367" s="51">
        <f>I367*'Расчет субсидий'!K369</f>
        <v>-0.68834977339376158</v>
      </c>
      <c r="K367" s="52">
        <f t="shared" ref="K367:K378" si="101">$B367*J367/$R367</f>
        <v>-11.560401673213924</v>
      </c>
      <c r="L367" s="51">
        <f>'Расчет субсидий'!N369-1</f>
        <v>0.25117726657645467</v>
      </c>
      <c r="M367" s="51">
        <f>L367*'Расчет субсидий'!O369</f>
        <v>3.7676589986468203</v>
      </c>
      <c r="N367" s="52">
        <f t="shared" si="84"/>
        <v>63.275464125330295</v>
      </c>
      <c r="O367" s="51">
        <f>'Расчет субсидий'!R369-1</f>
        <v>-0.30352303523035229</v>
      </c>
      <c r="P367" s="51">
        <f>O367*'Расчет субсидий'!S369</f>
        <v>-4.5528455284552845</v>
      </c>
      <c r="Q367" s="52">
        <f t="shared" si="85"/>
        <v>-76.462178240496257</v>
      </c>
      <c r="R367" s="53">
        <f t="shared" si="86"/>
        <v>-5.9754868883777776</v>
      </c>
    </row>
    <row r="368" spans="1:18" ht="15" customHeight="1">
      <c r="A368" s="61" t="s">
        <v>345</v>
      </c>
      <c r="B368" s="50">
        <f>'Расчет субсидий'!X370</f>
        <v>37.218181818181847</v>
      </c>
      <c r="C368" s="51">
        <f>'Расчет субсидий'!D370-1</f>
        <v>0.25589204025617551</v>
      </c>
      <c r="D368" s="51">
        <f>C368*'Расчет субсидий'!E370</f>
        <v>3.8383806038426327</v>
      </c>
      <c r="E368" s="52">
        <f t="shared" si="99"/>
        <v>60.408859544161743</v>
      </c>
      <c r="F368" s="51">
        <f>'Расчет субсидий'!F370-1</f>
        <v>0</v>
      </c>
      <c r="G368" s="51">
        <f>F368*'Расчет субсидий'!G370</f>
        <v>0</v>
      </c>
      <c r="H368" s="52">
        <f t="shared" si="100"/>
        <v>0</v>
      </c>
      <c r="I368" s="51">
        <f>'Расчет субсидий'!J370-1</f>
        <v>-6.8834977339376158E-2</v>
      </c>
      <c r="J368" s="51">
        <f>I368*'Расчет субсидий'!K370</f>
        <v>-0.68834977339376158</v>
      </c>
      <c r="K368" s="52">
        <f t="shared" si="101"/>
        <v>-10.833325058117172</v>
      </c>
      <c r="L368" s="51">
        <f>'Расчет субсидий'!N370-1</f>
        <v>0.25117726657645467</v>
      </c>
      <c r="M368" s="51">
        <f>L368*'Расчет субсидий'!O370</f>
        <v>3.7676589986468203</v>
      </c>
      <c r="N368" s="52">
        <f t="shared" si="84"/>
        <v>59.29583507995553</v>
      </c>
      <c r="O368" s="51">
        <f>'Расчет субсидий'!R370-1</f>
        <v>-0.30352303523035229</v>
      </c>
      <c r="P368" s="51">
        <f>O368*'Расчет субсидий'!S370</f>
        <v>-4.5528455284552845</v>
      </c>
      <c r="Q368" s="52">
        <f t="shared" si="85"/>
        <v>-71.653187747818251</v>
      </c>
      <c r="R368" s="53">
        <f t="shared" si="86"/>
        <v>2.3648443006404065</v>
      </c>
    </row>
    <row r="369" spans="1:19" ht="15" customHeight="1">
      <c r="A369" s="61" t="s">
        <v>346</v>
      </c>
      <c r="B369" s="50">
        <f>'Расчет субсидий'!X371</f>
        <v>3.6363636363637042E-2</v>
      </c>
      <c r="C369" s="51">
        <f>'Расчет субсидий'!D371-1</f>
        <v>0.12784974383068204</v>
      </c>
      <c r="D369" s="51">
        <f>C369*'Расчет субсидий'!E371</f>
        <v>1.9177461574602306</v>
      </c>
      <c r="E369" s="52">
        <f t="shared" si="99"/>
        <v>0.1569893671632554</v>
      </c>
      <c r="F369" s="51">
        <f>'Расчет субсидий'!F371-1</f>
        <v>0</v>
      </c>
      <c r="G369" s="51">
        <f>F369*'Расчет субсидий'!G371</f>
        <v>0</v>
      </c>
      <c r="H369" s="52">
        <f t="shared" si="100"/>
        <v>0</v>
      </c>
      <c r="I369" s="51">
        <f>'Расчет субсидий'!J371-1</f>
        <v>-6.8834977339376158E-2</v>
      </c>
      <c r="J369" s="51">
        <f>I369*'Расчет субсидий'!K371</f>
        <v>-0.68834977339376158</v>
      </c>
      <c r="K369" s="52">
        <f t="shared" si="101"/>
        <v>-5.6349269631790593E-2</v>
      </c>
      <c r="L369" s="51">
        <f>'Расчет субсидий'!N371-1</f>
        <v>0.25117726657645467</v>
      </c>
      <c r="M369" s="51">
        <f>L369*'Расчет субсидий'!O371</f>
        <v>3.7676589986468203</v>
      </c>
      <c r="N369" s="52">
        <f t="shared" si="84"/>
        <v>0.30842580473102821</v>
      </c>
      <c r="O369" s="51">
        <f>'Расчет субсидий'!R371-1</f>
        <v>-0.30352303523035229</v>
      </c>
      <c r="P369" s="51">
        <f>O369*'Расчет субсидий'!S371</f>
        <v>-4.5528455284552845</v>
      </c>
      <c r="Q369" s="52">
        <f t="shared" si="85"/>
        <v>-0.37270226589885591</v>
      </c>
      <c r="R369" s="53">
        <f t="shared" si="86"/>
        <v>0.44420985425800463</v>
      </c>
    </row>
    <row r="370" spans="1:19" ht="15" customHeight="1">
      <c r="A370" s="61" t="s">
        <v>347</v>
      </c>
      <c r="B370" s="50">
        <f>'Расчет субсидий'!X372</f>
        <v>-116.14545454545441</v>
      </c>
      <c r="C370" s="51">
        <f>'Расчет субсидий'!D372-1</f>
        <v>-0.19594594594594583</v>
      </c>
      <c r="D370" s="51">
        <f>C370*'Расчет субсидий'!E372</f>
        <v>-2.9391891891891877</v>
      </c>
      <c r="E370" s="52">
        <f t="shared" si="99"/>
        <v>-77.361137682838589</v>
      </c>
      <c r="F370" s="51">
        <f>'Расчет субсидий'!F372-1</f>
        <v>0</v>
      </c>
      <c r="G370" s="51">
        <f>F370*'Расчет субсидий'!G372</f>
        <v>0</v>
      </c>
      <c r="H370" s="52">
        <f t="shared" si="100"/>
        <v>0</v>
      </c>
      <c r="I370" s="51">
        <f>'Расчет субсидий'!J372-1</f>
        <v>-6.8834977339376158E-2</v>
      </c>
      <c r="J370" s="51">
        <f>I370*'Расчет субсидий'!K372</f>
        <v>-0.68834977339376158</v>
      </c>
      <c r="K370" s="52">
        <f t="shared" si="101"/>
        <v>-18.117759070880236</v>
      </c>
      <c r="L370" s="51">
        <f>'Расчет субсидий'!N372-1</f>
        <v>0.25117726657645467</v>
      </c>
      <c r="M370" s="51">
        <f>L370*'Расчет субсидий'!O372</f>
        <v>3.7676589986468203</v>
      </c>
      <c r="N370" s="52">
        <f t="shared" si="84"/>
        <v>99.166936108902959</v>
      </c>
      <c r="O370" s="51">
        <f>'Расчет субсидий'!R372-1</f>
        <v>-0.30352303523035229</v>
      </c>
      <c r="P370" s="51">
        <f>O370*'Расчет субсидий'!S372</f>
        <v>-4.5528455284552845</v>
      </c>
      <c r="Q370" s="52">
        <f t="shared" si="85"/>
        <v>-119.83349390063854</v>
      </c>
      <c r="R370" s="53">
        <f t="shared" si="86"/>
        <v>-4.412725492391413</v>
      </c>
    </row>
    <row r="371" spans="1:19" ht="15" customHeight="1">
      <c r="A371" s="61" t="s">
        <v>348</v>
      </c>
      <c r="B371" s="50">
        <f>'Расчет субсидий'!X373</f>
        <v>-99.581818181818335</v>
      </c>
      <c r="C371" s="51">
        <f>'Расчет субсидий'!D373-1</f>
        <v>-0.23743080653277826</v>
      </c>
      <c r="D371" s="51">
        <f>C371*'Расчет субсидий'!E373</f>
        <v>-3.561462097991674</v>
      </c>
      <c r="E371" s="52">
        <f t="shared" si="99"/>
        <v>-70.438328445059256</v>
      </c>
      <c r="F371" s="51">
        <f>'Расчет субсидий'!F373-1</f>
        <v>0</v>
      </c>
      <c r="G371" s="51">
        <f>F371*'Расчет субсидий'!G373</f>
        <v>0</v>
      </c>
      <c r="H371" s="52">
        <f t="shared" si="100"/>
        <v>0</v>
      </c>
      <c r="I371" s="51">
        <f>'Расчет субсидий'!J373-1</f>
        <v>-6.8834977339376158E-2</v>
      </c>
      <c r="J371" s="51">
        <f>I371*'Расчет субсидий'!K373</f>
        <v>-0.68834977339376158</v>
      </c>
      <c r="K371" s="52">
        <f t="shared" si="101"/>
        <v>-13.614129840307298</v>
      </c>
      <c r="L371" s="51">
        <f>'Расчет субсидий'!N373-1</f>
        <v>0.25117726657645467</v>
      </c>
      <c r="M371" s="51">
        <f>L371*'Расчет субсидий'!O373</f>
        <v>3.7676589986468203</v>
      </c>
      <c r="N371" s="52">
        <f t="shared" si="84"/>
        <v>74.516475176114085</v>
      </c>
      <c r="O371" s="51">
        <f>'Расчет субсидий'!R373-1</f>
        <v>-0.30352303523035229</v>
      </c>
      <c r="P371" s="51">
        <f>O371*'Расчет субсидий'!S373</f>
        <v>-4.5528455284552845</v>
      </c>
      <c r="Q371" s="52">
        <f t="shared" si="85"/>
        <v>-90.045835072565865</v>
      </c>
      <c r="R371" s="53">
        <f t="shared" si="86"/>
        <v>-5.0349984011939002</v>
      </c>
    </row>
    <row r="372" spans="1:19" ht="15" customHeight="1">
      <c r="A372" s="61" t="s">
        <v>349</v>
      </c>
      <c r="B372" s="50">
        <f>'Расчет субсидий'!X374</f>
        <v>-247.79999999999995</v>
      </c>
      <c r="C372" s="51">
        <f>'Расчет субсидий'!D374-1</f>
        <v>-0.61471460340993334</v>
      </c>
      <c r="D372" s="51">
        <f>C372*'Расчет субсидий'!E374</f>
        <v>-9.2207190511490005</v>
      </c>
      <c r="E372" s="52">
        <f t="shared" si="99"/>
        <v>-213.65622057500758</v>
      </c>
      <c r="F372" s="51">
        <f>'Расчет субсидий'!F374-1</f>
        <v>0</v>
      </c>
      <c r="G372" s="51">
        <f>F372*'Расчет субсидий'!G374</f>
        <v>0</v>
      </c>
      <c r="H372" s="52">
        <f t="shared" si="100"/>
        <v>0</v>
      </c>
      <c r="I372" s="51">
        <f>'Расчет субсидий'!J374-1</f>
        <v>-6.8834977339376158E-2</v>
      </c>
      <c r="J372" s="51">
        <f>I372*'Расчет субсидий'!K374</f>
        <v>-0.68834977339376158</v>
      </c>
      <c r="K372" s="52">
        <f t="shared" si="101"/>
        <v>-15.949972035927882</v>
      </c>
      <c r="L372" s="51">
        <f>'Расчет субсидий'!N374-1</f>
        <v>0.25117726657645467</v>
      </c>
      <c r="M372" s="51">
        <f>L372*'Расчет субсидий'!O374</f>
        <v>3.7676589986468203</v>
      </c>
      <c r="N372" s="52">
        <f t="shared" si="84"/>
        <v>87.301627736503661</v>
      </c>
      <c r="O372" s="51">
        <f>'Расчет субсидий'!R374-1</f>
        <v>-0.30352303523035229</v>
      </c>
      <c r="P372" s="51">
        <f>O372*'Расчет субсидий'!S374</f>
        <v>-4.5528455284552845</v>
      </c>
      <c r="Q372" s="52">
        <f t="shared" si="85"/>
        <v>-105.49543512556811</v>
      </c>
      <c r="R372" s="53">
        <f t="shared" si="86"/>
        <v>-10.694255354351228</v>
      </c>
    </row>
    <row r="373" spans="1:19" ht="15" customHeight="1">
      <c r="A373" s="61" t="s">
        <v>350</v>
      </c>
      <c r="B373" s="50">
        <f>'Расчет субсидий'!X375</f>
        <v>29.063636363636306</v>
      </c>
      <c r="C373" s="51">
        <f>'Расчет субсидий'!D375-1</f>
        <v>0.21451206140350876</v>
      </c>
      <c r="D373" s="51">
        <f>C373*'Расчет субсидий'!E375</f>
        <v>3.2176809210526311</v>
      </c>
      <c r="E373" s="52">
        <f t="shared" si="99"/>
        <v>53.617978272318332</v>
      </c>
      <c r="F373" s="51">
        <f>'Расчет субсидий'!F375-1</f>
        <v>0</v>
      </c>
      <c r="G373" s="51">
        <f>F373*'Расчет субсидий'!G375</f>
        <v>0</v>
      </c>
      <c r="H373" s="52">
        <f t="shared" si="100"/>
        <v>0</v>
      </c>
      <c r="I373" s="51">
        <f>'Расчет субсидий'!J375-1</f>
        <v>-6.8834977339376158E-2</v>
      </c>
      <c r="J373" s="51">
        <f>I373*'Расчет субсидий'!K375</f>
        <v>-0.68834977339376158</v>
      </c>
      <c r="K373" s="52">
        <f t="shared" si="101"/>
        <v>-11.470349018170486</v>
      </c>
      <c r="L373" s="51">
        <f>'Расчет субсидий'!N375-1</f>
        <v>0.25117726657645467</v>
      </c>
      <c r="M373" s="51">
        <f>L373*'Расчет субсидий'!O375</f>
        <v>3.7676589986468203</v>
      </c>
      <c r="N373" s="52">
        <f t="shared" si="84"/>
        <v>62.782563990485102</v>
      </c>
      <c r="O373" s="51">
        <f>'Расчет субсидий'!R375-1</f>
        <v>-0.30352303523035229</v>
      </c>
      <c r="P373" s="51">
        <f>O373*'Расчет субсидий'!S375</f>
        <v>-4.5528455284552845</v>
      </c>
      <c r="Q373" s="52">
        <f t="shared" si="85"/>
        <v>-75.86655688099664</v>
      </c>
      <c r="R373" s="53">
        <f t="shared" si="86"/>
        <v>1.7441446178504059</v>
      </c>
    </row>
    <row r="374" spans="1:19" ht="15" customHeight="1">
      <c r="A374" s="61" t="s">
        <v>351</v>
      </c>
      <c r="B374" s="50">
        <f>'Расчет субсидий'!X376</f>
        <v>-46.772727272727252</v>
      </c>
      <c r="C374" s="51">
        <f>'Расчет субсидий'!D376-1</f>
        <v>-0.13527769159168479</v>
      </c>
      <c r="D374" s="51">
        <f>C374*'Расчет субсидий'!E376</f>
        <v>-2.029165373875272</v>
      </c>
      <c r="E374" s="52">
        <f t="shared" si="99"/>
        <v>-27.096112479301453</v>
      </c>
      <c r="F374" s="51">
        <f>'Расчет субсидий'!F376-1</f>
        <v>0</v>
      </c>
      <c r="G374" s="51">
        <f>F374*'Расчет субсидий'!G376</f>
        <v>0</v>
      </c>
      <c r="H374" s="52">
        <f t="shared" si="100"/>
        <v>0</v>
      </c>
      <c r="I374" s="51">
        <f>'Расчет субсидий'!J376-1</f>
        <v>-6.8834977339376158E-2</v>
      </c>
      <c r="J374" s="51">
        <f>I374*'Расчет субсидий'!K376</f>
        <v>-0.68834977339376158</v>
      </c>
      <c r="K374" s="52">
        <f t="shared" si="101"/>
        <v>-9.1917608712977685</v>
      </c>
      <c r="L374" s="51">
        <f>'Расчет субсидий'!N376-1</f>
        <v>0.25117726657645467</v>
      </c>
      <c r="M374" s="51">
        <f>L374*'Расчет субсидий'!O376</f>
        <v>3.7676589986468203</v>
      </c>
      <c r="N374" s="52">
        <f t="shared" si="84"/>
        <v>50.31078951244794</v>
      </c>
      <c r="O374" s="51">
        <f>'Расчет субсидий'!R376-1</f>
        <v>-0.30352303523035229</v>
      </c>
      <c r="P374" s="51">
        <f>O374*'Расчет субсидий'!S376</f>
        <v>-4.5528455284552845</v>
      </c>
      <c r="Q374" s="52">
        <f t="shared" si="85"/>
        <v>-60.795643434575965</v>
      </c>
      <c r="R374" s="53">
        <f t="shared" si="86"/>
        <v>-3.5027016770774977</v>
      </c>
    </row>
    <row r="375" spans="1:19" ht="15" customHeight="1">
      <c r="A375" s="61" t="s">
        <v>352</v>
      </c>
      <c r="B375" s="50">
        <f>'Расчет субсидий'!X377</f>
        <v>-49.190909090908917</v>
      </c>
      <c r="C375" s="51">
        <f>'Расчет субсидий'!D377-1</f>
        <v>-6.379821958456966E-2</v>
      </c>
      <c r="D375" s="51">
        <f>C375*'Расчет субсидий'!E377</f>
        <v>-0.9569732937685449</v>
      </c>
      <c r="E375" s="52">
        <f t="shared" si="99"/>
        <v>-19.368113730086328</v>
      </c>
      <c r="F375" s="51">
        <f>'Расчет субсидий'!F377-1</f>
        <v>0</v>
      </c>
      <c r="G375" s="51">
        <f>F375*'Расчет субсидий'!G377</f>
        <v>0</v>
      </c>
      <c r="H375" s="52">
        <f t="shared" si="100"/>
        <v>0</v>
      </c>
      <c r="I375" s="51">
        <f>'Расчет субсидий'!J377-1</f>
        <v>-6.8834977339376158E-2</v>
      </c>
      <c r="J375" s="51">
        <f>I375*'Расчет субсидий'!K377</f>
        <v>-0.68834977339376158</v>
      </c>
      <c r="K375" s="52">
        <f t="shared" si="101"/>
        <v>-13.931461602933753</v>
      </c>
      <c r="L375" s="51">
        <f>'Расчет субсидий'!N377-1</f>
        <v>0.25117726657645467</v>
      </c>
      <c r="M375" s="51">
        <f>L375*'Расчет субсидий'!O377</f>
        <v>3.7676589986468203</v>
      </c>
      <c r="N375" s="52">
        <f t="shared" si="84"/>
        <v>76.253379751707072</v>
      </c>
      <c r="O375" s="51">
        <f>'Расчет субсидий'!R377-1</f>
        <v>-0.30352303523035229</v>
      </c>
      <c r="P375" s="51">
        <f>O375*'Расчет субсидий'!S377</f>
        <v>-4.5528455284552845</v>
      </c>
      <c r="Q375" s="52">
        <f t="shared" si="85"/>
        <v>-92.144713509595917</v>
      </c>
      <c r="R375" s="53">
        <f t="shared" si="86"/>
        <v>-2.4305095969707704</v>
      </c>
    </row>
    <row r="376" spans="1:19" ht="15" customHeight="1">
      <c r="A376" s="61" t="s">
        <v>353</v>
      </c>
      <c r="B376" s="50">
        <f>'Расчет субсидий'!X378</f>
        <v>-58.799999999999955</v>
      </c>
      <c r="C376" s="51">
        <f>'Расчет субсидий'!D378-1</f>
        <v>-0.15620291310899048</v>
      </c>
      <c r="D376" s="51">
        <f>C376*'Расчет субсидий'!E378</f>
        <v>-2.3430436966348571</v>
      </c>
      <c r="E376" s="52">
        <f t="shared" si="99"/>
        <v>-36.098016907286237</v>
      </c>
      <c r="F376" s="51">
        <f>'Расчет субсидий'!F378-1</f>
        <v>0</v>
      </c>
      <c r="G376" s="51">
        <f>F376*'Расчет субсидий'!G378</f>
        <v>0</v>
      </c>
      <c r="H376" s="52">
        <f t="shared" si="100"/>
        <v>0</v>
      </c>
      <c r="I376" s="51">
        <f>'Расчет субсидий'!J378-1</f>
        <v>-6.8834977339376158E-2</v>
      </c>
      <c r="J376" s="51">
        <f>I376*'Расчет субсидий'!K378</f>
        <v>-0.68834977339376158</v>
      </c>
      <c r="K376" s="52">
        <f t="shared" si="101"/>
        <v>-10.605035575641253</v>
      </c>
      <c r="L376" s="51">
        <f>'Расчет субсидий'!N378-1</f>
        <v>0.25117726657645467</v>
      </c>
      <c r="M376" s="51">
        <f>L376*'Расчет субсидий'!O378</f>
        <v>3.7676589986468203</v>
      </c>
      <c r="N376" s="52">
        <f t="shared" si="84"/>
        <v>58.046300386704743</v>
      </c>
      <c r="O376" s="51">
        <f>'Расчет субсидий'!R378-1</f>
        <v>-0.30352303523035229</v>
      </c>
      <c r="P376" s="51">
        <f>O376*'Расчет субсидий'!S378</f>
        <v>-4.5528455284552845</v>
      </c>
      <c r="Q376" s="52">
        <f t="shared" si="85"/>
        <v>-70.143247903777223</v>
      </c>
      <c r="R376" s="53">
        <f t="shared" si="86"/>
        <v>-3.8165799998370828</v>
      </c>
    </row>
    <row r="377" spans="1:19" ht="15" customHeight="1">
      <c r="A377" s="61" t="s">
        <v>354</v>
      </c>
      <c r="B377" s="50">
        <f>'Расчет субсидий'!X379</f>
        <v>-44.200000000000045</v>
      </c>
      <c r="C377" s="51">
        <f>'Расчет субсидий'!D379-1</f>
        <v>-9.9834528405957079E-2</v>
      </c>
      <c r="D377" s="51">
        <f>C377*'Расчет субсидий'!E379</f>
        <v>-1.4975179260893561</v>
      </c>
      <c r="E377" s="52">
        <f t="shared" si="99"/>
        <v>-22.278385793359288</v>
      </c>
      <c r="F377" s="51">
        <f>'Расчет субсидий'!F379-1</f>
        <v>0</v>
      </c>
      <c r="G377" s="51">
        <f>F377*'Расчет субсидий'!G379</f>
        <v>0</v>
      </c>
      <c r="H377" s="52">
        <f t="shared" si="100"/>
        <v>0</v>
      </c>
      <c r="I377" s="51">
        <f>'Расчет субсидий'!J379-1</f>
        <v>-6.8834977339376158E-2</v>
      </c>
      <c r="J377" s="51">
        <f>I377*'Расчет субсидий'!K379</f>
        <v>-0.68834977339376158</v>
      </c>
      <c r="K377" s="52">
        <f t="shared" si="101"/>
        <v>-10.240492981933501</v>
      </c>
      <c r="L377" s="51">
        <f>'Расчет субсидий'!N379-1</f>
        <v>0.25117726657645467</v>
      </c>
      <c r="M377" s="51">
        <f>L377*'Расчет субсидий'!O379</f>
        <v>3.7676589986468203</v>
      </c>
      <c r="N377" s="52">
        <f t="shared" ref="N377:N378" si="102">$B377*M377/$R377</f>
        <v>56.050988937989587</v>
      </c>
      <c r="O377" s="51">
        <f>'Расчет субсидий'!R379-1</f>
        <v>-0.30352303523035229</v>
      </c>
      <c r="P377" s="51">
        <f>O377*'Расчет субсидий'!S379</f>
        <v>-4.5528455284552845</v>
      </c>
      <c r="Q377" s="52">
        <f t="shared" ref="Q377:Q378" si="103">$B377*P377/$R377</f>
        <v>-67.732110162696841</v>
      </c>
      <c r="R377" s="53">
        <f t="shared" ref="R377:R378" si="104">D377+G377+J377+M377+P377</f>
        <v>-2.9710542292915818</v>
      </c>
    </row>
    <row r="378" spans="1:19" ht="15" customHeight="1">
      <c r="A378" s="61" t="s">
        <v>355</v>
      </c>
      <c r="B378" s="50">
        <f>'Расчет субсидий'!X380</f>
        <v>-32.899999999999977</v>
      </c>
      <c r="C378" s="51">
        <f>'Расчет субсидий'!D380-1</f>
        <v>-0.13000165686355725</v>
      </c>
      <c r="D378" s="51">
        <f>C378*'Расчет субсидий'!E380</f>
        <v>-1.9500248529533586</v>
      </c>
      <c r="E378" s="52">
        <f t="shared" si="99"/>
        <v>-18.739498065285876</v>
      </c>
      <c r="F378" s="51">
        <f>'Расчет субсидий'!F380-1</f>
        <v>0</v>
      </c>
      <c r="G378" s="51">
        <f>F378*'Расчет субсидий'!G380</f>
        <v>0</v>
      </c>
      <c r="H378" s="52">
        <f t="shared" si="100"/>
        <v>0</v>
      </c>
      <c r="I378" s="51">
        <f>'Расчет субсидий'!J380-1</f>
        <v>-6.8834977339376158E-2</v>
      </c>
      <c r="J378" s="51">
        <f>I378*'Расчет субсидий'!K380</f>
        <v>-0.68834977339376158</v>
      </c>
      <c r="K378" s="52">
        <f t="shared" si="101"/>
        <v>-6.6149563310518991</v>
      </c>
      <c r="L378" s="51">
        <f>'Расчет субсидий'!N380-1</f>
        <v>0.25117726657645467</v>
      </c>
      <c r="M378" s="51">
        <f>L378*'Расчет субсидий'!O380</f>
        <v>3.7676589986468203</v>
      </c>
      <c r="N378" s="52">
        <f t="shared" si="102"/>
        <v>36.206737780222412</v>
      </c>
      <c r="O378" s="51">
        <f>'Расчет субсидий'!R380-1</f>
        <v>-0.30352303523035229</v>
      </c>
      <c r="P378" s="51">
        <f>O378*'Расчет субсидий'!S380</f>
        <v>-4.5528455284552845</v>
      </c>
      <c r="Q378" s="52">
        <f t="shared" si="103"/>
        <v>-43.752283383884603</v>
      </c>
      <c r="R378" s="53">
        <f t="shared" si="104"/>
        <v>-3.4235611561555843</v>
      </c>
    </row>
    <row r="379" spans="1:19" s="64" customFormat="1" ht="15" customHeight="1">
      <c r="A379" s="62" t="s">
        <v>358</v>
      </c>
      <c r="B379" s="63">
        <f>SUM(B6:B378)-B6-B17-B27-B55</f>
        <v>54310.872727272668</v>
      </c>
      <c r="C379" s="63"/>
      <c r="D379" s="63"/>
      <c r="E379" s="63">
        <f>E6+E17+E27+E55</f>
        <v>-25028.493162437204</v>
      </c>
      <c r="F379" s="63"/>
      <c r="G379" s="63"/>
      <c r="H379" s="63">
        <f>H6+H17+H27+H55</f>
        <v>0</v>
      </c>
      <c r="I379" s="63"/>
      <c r="J379" s="63"/>
      <c r="K379" s="63">
        <f>K6+K17+K27+K55</f>
        <v>2815.9730926506086</v>
      </c>
      <c r="L379" s="63"/>
      <c r="M379" s="63"/>
      <c r="N379" s="63">
        <f>N6+N17+N27+N55</f>
        <v>49876.459266265614</v>
      </c>
      <c r="O379" s="63"/>
      <c r="P379" s="63"/>
      <c r="Q379" s="63">
        <f>Q6+Q17+Q27+Q55</f>
        <v>26646.933530793718</v>
      </c>
      <c r="R379" s="63"/>
      <c r="S379" s="43"/>
    </row>
  </sheetData>
  <mergeCells count="9">
    <mergeCell ref="R3:R4"/>
    <mergeCell ref="A1:R1"/>
    <mergeCell ref="A3:A4"/>
    <mergeCell ref="B3:B4"/>
    <mergeCell ref="C3:E3"/>
    <mergeCell ref="F3:H3"/>
    <mergeCell ref="I3:K3"/>
    <mergeCell ref="L3:N3"/>
    <mergeCell ref="O3:Q3"/>
  </mergeCells>
  <printOptions horizontalCentered="1"/>
  <pageMargins left="0.19685039370078741" right="0.19685039370078741" top="0.31496062992125984" bottom="0.15748031496062992" header="0.15748031496062992" footer="0.15748031496062992"/>
  <pageSetup paperSize="8" scale="83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Расчет субсидий</vt:lpstr>
      <vt:lpstr>Плюсы и минусы</vt:lpstr>
      <vt:lpstr>'Плюсы и минусы'!Заголовки_для_печати</vt:lpstr>
      <vt:lpstr>'Расчет субсидий'!Заголовки_для_печати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RadchenkoAA</cp:lastModifiedBy>
  <cp:lastPrinted>2019-08-19T05:51:05Z</cp:lastPrinted>
  <dcterms:created xsi:type="dcterms:W3CDTF">2010-02-05T14:48:49Z</dcterms:created>
  <dcterms:modified xsi:type="dcterms:W3CDTF">2019-08-19T06:28:51Z</dcterms:modified>
</cp:coreProperties>
</file>